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nnett\Documents\"/>
    </mc:Choice>
  </mc:AlternateContent>
  <xr:revisionPtr revIDLastSave="0" documentId="13_ncr:1_{4E26710D-FA7C-458B-AB09-C79097ACEED3}" xr6:coauthVersionLast="45" xr6:coauthVersionMax="45" xr10:uidLastSave="{00000000-0000-0000-0000-000000000000}"/>
  <bookViews>
    <workbookView xWindow="-110" yWindow="-110" windowWidth="19420" windowHeight="10420" xr2:uid="{CA33000E-A1C4-42C8-9975-D68E1D34A3C9}"/>
  </bookViews>
  <sheets>
    <sheet name="Dataset to Analyze - Overall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'Dataset to Analyze - Overall'!$A$1:$GV$131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D2" i="1"/>
  <c r="C2" i="1"/>
  <c r="B2" i="1"/>
  <c r="EJ118" i="1"/>
  <c r="EK118" i="1"/>
  <c r="EI129" i="1"/>
  <c r="EJ129" i="1"/>
  <c r="EK129" i="1"/>
  <c r="EL129" i="1"/>
  <c r="EI130" i="1"/>
  <c r="EI131" i="1"/>
  <c r="EJ131" i="1"/>
  <c r="EK131" i="1"/>
  <c r="DJ3" i="1"/>
  <c r="DK3" i="1"/>
  <c r="DL3" i="1"/>
  <c r="DM3" i="1"/>
  <c r="DN3" i="1"/>
  <c r="DJ4" i="1"/>
  <c r="DK4" i="1"/>
  <c r="DL4" i="1"/>
  <c r="DM4" i="1"/>
  <c r="DN4" i="1"/>
  <c r="DJ5" i="1"/>
  <c r="DK5" i="1"/>
  <c r="DL5" i="1"/>
  <c r="DM5" i="1"/>
  <c r="DN5" i="1"/>
  <c r="DJ6" i="1"/>
  <c r="DK6" i="1"/>
  <c r="DL6" i="1"/>
  <c r="DM6" i="1"/>
  <c r="DN6" i="1"/>
  <c r="DJ7" i="1"/>
  <c r="DK7" i="1"/>
  <c r="DL7" i="1"/>
  <c r="DM7" i="1"/>
  <c r="DN7" i="1"/>
  <c r="DJ8" i="1"/>
  <c r="DK8" i="1"/>
  <c r="DL8" i="1"/>
  <c r="DM8" i="1"/>
  <c r="DN8" i="1"/>
  <c r="DJ9" i="1"/>
  <c r="DK9" i="1"/>
  <c r="DL9" i="1"/>
  <c r="DM9" i="1"/>
  <c r="DN9" i="1"/>
  <c r="DJ10" i="1"/>
  <c r="DK10" i="1"/>
  <c r="DL10" i="1"/>
  <c r="DM10" i="1"/>
  <c r="DN10" i="1"/>
  <c r="DJ11" i="1"/>
  <c r="DK11" i="1"/>
  <c r="DL11" i="1"/>
  <c r="DM11" i="1"/>
  <c r="DN11" i="1"/>
  <c r="DJ12" i="1"/>
  <c r="DK12" i="1"/>
  <c r="DL12" i="1"/>
  <c r="DM12" i="1"/>
  <c r="DN12" i="1"/>
  <c r="DJ13" i="1"/>
  <c r="DK13" i="1"/>
  <c r="DL13" i="1"/>
  <c r="DM13" i="1"/>
  <c r="DN13" i="1"/>
  <c r="DJ14" i="1"/>
  <c r="DK14" i="1"/>
  <c r="DL14" i="1"/>
  <c r="DM14" i="1"/>
  <c r="DN14" i="1"/>
  <c r="DJ15" i="1"/>
  <c r="DK15" i="1"/>
  <c r="DL15" i="1"/>
  <c r="DM15" i="1"/>
  <c r="DN15" i="1"/>
  <c r="DJ16" i="1"/>
  <c r="DK16" i="1"/>
  <c r="DL16" i="1"/>
  <c r="DM16" i="1"/>
  <c r="DN16" i="1"/>
  <c r="DJ17" i="1"/>
  <c r="DK17" i="1"/>
  <c r="DL17" i="1"/>
  <c r="DM17" i="1"/>
  <c r="DN17" i="1"/>
  <c r="DJ18" i="1"/>
  <c r="DK18" i="1"/>
  <c r="DL18" i="1"/>
  <c r="DM18" i="1"/>
  <c r="DN18" i="1"/>
  <c r="DJ19" i="1"/>
  <c r="DK19" i="1"/>
  <c r="DL19" i="1"/>
  <c r="DM19" i="1"/>
  <c r="DN19" i="1"/>
  <c r="DJ20" i="1"/>
  <c r="DK20" i="1"/>
  <c r="DL20" i="1"/>
  <c r="DM20" i="1"/>
  <c r="DN20" i="1"/>
  <c r="DJ21" i="1"/>
  <c r="DK21" i="1"/>
  <c r="DL21" i="1"/>
  <c r="DM21" i="1"/>
  <c r="DN21" i="1"/>
  <c r="DJ22" i="1"/>
  <c r="DK22" i="1"/>
  <c r="DL22" i="1"/>
  <c r="DM22" i="1"/>
  <c r="DN22" i="1"/>
  <c r="DJ23" i="1"/>
  <c r="DK23" i="1"/>
  <c r="DL23" i="1"/>
  <c r="DM23" i="1"/>
  <c r="DN23" i="1"/>
  <c r="DJ24" i="1"/>
  <c r="DK24" i="1"/>
  <c r="DL24" i="1"/>
  <c r="DM24" i="1"/>
  <c r="DN24" i="1"/>
  <c r="DJ25" i="1"/>
  <c r="DK25" i="1"/>
  <c r="DL25" i="1"/>
  <c r="DM25" i="1"/>
  <c r="DN25" i="1"/>
  <c r="DJ26" i="1"/>
  <c r="DK26" i="1"/>
  <c r="DL26" i="1"/>
  <c r="DM26" i="1"/>
  <c r="DN26" i="1"/>
  <c r="DJ27" i="1"/>
  <c r="DK27" i="1"/>
  <c r="DL27" i="1"/>
  <c r="DM27" i="1"/>
  <c r="DN27" i="1"/>
  <c r="DJ28" i="1"/>
  <c r="DK28" i="1"/>
  <c r="DL28" i="1"/>
  <c r="DM28" i="1"/>
  <c r="DN28" i="1"/>
  <c r="DJ29" i="1"/>
  <c r="DK29" i="1"/>
  <c r="DL29" i="1"/>
  <c r="DM29" i="1"/>
  <c r="DN29" i="1"/>
  <c r="DJ30" i="1"/>
  <c r="DK30" i="1"/>
  <c r="DL30" i="1"/>
  <c r="DM30" i="1"/>
  <c r="DN30" i="1"/>
  <c r="DJ31" i="1"/>
  <c r="DK31" i="1"/>
  <c r="DL31" i="1"/>
  <c r="DM31" i="1"/>
  <c r="DN31" i="1"/>
  <c r="DJ32" i="1"/>
  <c r="DK32" i="1"/>
  <c r="DL32" i="1"/>
  <c r="DM32" i="1"/>
  <c r="DN32" i="1"/>
  <c r="DJ33" i="1"/>
  <c r="DK33" i="1"/>
  <c r="DL33" i="1"/>
  <c r="DM33" i="1"/>
  <c r="DN33" i="1"/>
  <c r="DJ34" i="1"/>
  <c r="DK34" i="1"/>
  <c r="DL34" i="1"/>
  <c r="DM34" i="1"/>
  <c r="DN34" i="1"/>
  <c r="DJ35" i="1"/>
  <c r="DK35" i="1"/>
  <c r="DL35" i="1"/>
  <c r="DM35" i="1"/>
  <c r="DN35" i="1"/>
  <c r="DJ36" i="1"/>
  <c r="DK36" i="1"/>
  <c r="DL36" i="1"/>
  <c r="DM36" i="1"/>
  <c r="DN36" i="1"/>
  <c r="DJ37" i="1"/>
  <c r="DK37" i="1"/>
  <c r="DL37" i="1"/>
  <c r="DM37" i="1"/>
  <c r="DN37" i="1"/>
  <c r="DJ38" i="1"/>
  <c r="DK38" i="1"/>
  <c r="DL38" i="1"/>
  <c r="DM38" i="1"/>
  <c r="DN38" i="1"/>
  <c r="DJ39" i="1"/>
  <c r="DK39" i="1"/>
  <c r="DL39" i="1"/>
  <c r="DM39" i="1"/>
  <c r="DN39" i="1"/>
  <c r="DJ40" i="1"/>
  <c r="DK40" i="1"/>
  <c r="DL40" i="1"/>
  <c r="DM40" i="1"/>
  <c r="DN40" i="1"/>
  <c r="DJ41" i="1"/>
  <c r="DK41" i="1"/>
  <c r="DL41" i="1"/>
  <c r="DM41" i="1"/>
  <c r="DN41" i="1"/>
  <c r="DJ42" i="1"/>
  <c r="DK42" i="1"/>
  <c r="DL42" i="1"/>
  <c r="DM42" i="1"/>
  <c r="DN42" i="1"/>
  <c r="DJ43" i="1"/>
  <c r="DK43" i="1"/>
  <c r="DL43" i="1"/>
  <c r="DM43" i="1"/>
  <c r="DN43" i="1"/>
  <c r="DJ44" i="1"/>
  <c r="DK44" i="1"/>
  <c r="DL44" i="1"/>
  <c r="DM44" i="1"/>
  <c r="DN44" i="1"/>
  <c r="DJ45" i="1"/>
  <c r="DK45" i="1"/>
  <c r="DL45" i="1"/>
  <c r="DM45" i="1"/>
  <c r="DN45" i="1"/>
  <c r="DJ46" i="1"/>
  <c r="DK46" i="1"/>
  <c r="DL46" i="1"/>
  <c r="DM46" i="1"/>
  <c r="DN46" i="1"/>
  <c r="DJ47" i="1"/>
  <c r="DK47" i="1"/>
  <c r="DL47" i="1"/>
  <c r="DM47" i="1"/>
  <c r="DN47" i="1"/>
  <c r="DJ48" i="1"/>
  <c r="DK48" i="1"/>
  <c r="DL48" i="1"/>
  <c r="DM48" i="1"/>
  <c r="DN48" i="1"/>
  <c r="DJ49" i="1"/>
  <c r="DK49" i="1"/>
  <c r="DL49" i="1"/>
  <c r="DM49" i="1"/>
  <c r="DN49" i="1"/>
  <c r="DJ50" i="1"/>
  <c r="DK50" i="1"/>
  <c r="DL50" i="1"/>
  <c r="DM50" i="1"/>
  <c r="DN50" i="1"/>
  <c r="DJ51" i="1"/>
  <c r="DK51" i="1"/>
  <c r="DL51" i="1"/>
  <c r="DM51" i="1"/>
  <c r="DN51" i="1"/>
  <c r="DJ52" i="1"/>
  <c r="DK52" i="1"/>
  <c r="DL52" i="1"/>
  <c r="DM52" i="1"/>
  <c r="DN52" i="1"/>
  <c r="DJ53" i="1"/>
  <c r="DK53" i="1"/>
  <c r="DL53" i="1"/>
  <c r="DM53" i="1"/>
  <c r="DN53" i="1"/>
  <c r="DJ54" i="1"/>
  <c r="DK54" i="1"/>
  <c r="DL54" i="1"/>
  <c r="DM54" i="1"/>
  <c r="DN54" i="1"/>
  <c r="DJ55" i="1"/>
  <c r="DK55" i="1"/>
  <c r="DL55" i="1"/>
  <c r="DM55" i="1"/>
  <c r="DN55" i="1"/>
  <c r="DJ56" i="1"/>
  <c r="DK56" i="1"/>
  <c r="DL56" i="1"/>
  <c r="DM56" i="1"/>
  <c r="DN56" i="1"/>
  <c r="DJ57" i="1"/>
  <c r="DK57" i="1"/>
  <c r="DL57" i="1"/>
  <c r="DM57" i="1"/>
  <c r="DN57" i="1"/>
  <c r="DJ58" i="1"/>
  <c r="DK58" i="1"/>
  <c r="DL58" i="1"/>
  <c r="DM58" i="1"/>
  <c r="DN58" i="1"/>
  <c r="DJ59" i="1"/>
  <c r="DK59" i="1"/>
  <c r="DL59" i="1"/>
  <c r="DM59" i="1"/>
  <c r="DN59" i="1"/>
  <c r="DJ60" i="1"/>
  <c r="DK60" i="1"/>
  <c r="DL60" i="1"/>
  <c r="DM60" i="1"/>
  <c r="DN60" i="1"/>
  <c r="DJ61" i="1"/>
  <c r="DK61" i="1"/>
  <c r="DL61" i="1"/>
  <c r="DM61" i="1"/>
  <c r="DN61" i="1"/>
  <c r="DJ62" i="1"/>
  <c r="DK62" i="1"/>
  <c r="DL62" i="1"/>
  <c r="DM62" i="1"/>
  <c r="DN62" i="1"/>
  <c r="DJ63" i="1"/>
  <c r="DK63" i="1"/>
  <c r="DL63" i="1"/>
  <c r="DM63" i="1"/>
  <c r="DN63" i="1"/>
  <c r="DJ64" i="1"/>
  <c r="DK64" i="1"/>
  <c r="DL64" i="1"/>
  <c r="DM64" i="1"/>
  <c r="DN64" i="1"/>
  <c r="DJ65" i="1"/>
  <c r="DK65" i="1"/>
  <c r="DL65" i="1"/>
  <c r="DM65" i="1"/>
  <c r="DN65" i="1"/>
  <c r="DJ66" i="1"/>
  <c r="DK66" i="1"/>
  <c r="DL66" i="1"/>
  <c r="DM66" i="1"/>
  <c r="DN66" i="1"/>
  <c r="DJ67" i="1"/>
  <c r="DK67" i="1"/>
  <c r="DL67" i="1"/>
  <c r="DM67" i="1"/>
  <c r="DN67" i="1"/>
  <c r="DJ68" i="1"/>
  <c r="DK68" i="1"/>
  <c r="DL68" i="1"/>
  <c r="DM68" i="1"/>
  <c r="DN68" i="1"/>
  <c r="DJ69" i="1"/>
  <c r="DK69" i="1"/>
  <c r="DL69" i="1"/>
  <c r="DM69" i="1"/>
  <c r="DN69" i="1"/>
  <c r="DJ70" i="1"/>
  <c r="DK70" i="1"/>
  <c r="DL70" i="1"/>
  <c r="DM70" i="1"/>
  <c r="DN70" i="1"/>
  <c r="DJ71" i="1"/>
  <c r="DK71" i="1"/>
  <c r="DL71" i="1"/>
  <c r="DM71" i="1"/>
  <c r="DN71" i="1"/>
  <c r="DJ72" i="1"/>
  <c r="DK72" i="1"/>
  <c r="DL72" i="1"/>
  <c r="DM72" i="1"/>
  <c r="DN72" i="1"/>
  <c r="DJ73" i="1"/>
  <c r="DK73" i="1"/>
  <c r="DL73" i="1"/>
  <c r="DM73" i="1"/>
  <c r="DN73" i="1"/>
  <c r="DJ74" i="1"/>
  <c r="DK74" i="1"/>
  <c r="DL74" i="1"/>
  <c r="DM74" i="1"/>
  <c r="DN74" i="1"/>
  <c r="DJ75" i="1"/>
  <c r="DK75" i="1"/>
  <c r="DL75" i="1"/>
  <c r="DM75" i="1"/>
  <c r="DN75" i="1"/>
  <c r="DJ76" i="1"/>
  <c r="DK76" i="1"/>
  <c r="DL76" i="1"/>
  <c r="DM76" i="1"/>
  <c r="DN76" i="1"/>
  <c r="DJ77" i="1"/>
  <c r="DK77" i="1"/>
  <c r="DL77" i="1"/>
  <c r="DM77" i="1"/>
  <c r="DN77" i="1"/>
  <c r="DJ78" i="1"/>
  <c r="DK78" i="1"/>
  <c r="DL78" i="1"/>
  <c r="DM78" i="1"/>
  <c r="DN78" i="1"/>
  <c r="DJ79" i="1"/>
  <c r="DK79" i="1"/>
  <c r="DL79" i="1"/>
  <c r="DM79" i="1"/>
  <c r="DN79" i="1"/>
  <c r="DJ80" i="1"/>
  <c r="DK80" i="1"/>
  <c r="DL80" i="1"/>
  <c r="DM80" i="1"/>
  <c r="DN80" i="1"/>
  <c r="DK2" i="1"/>
  <c r="DL2" i="1"/>
  <c r="DM2" i="1"/>
  <c r="DN2" i="1"/>
  <c r="DJ2" i="1"/>
  <c r="K2" i="1"/>
  <c r="FD2" i="1"/>
  <c r="FE2" i="1"/>
  <c r="FF2" i="1"/>
  <c r="FG2" i="1"/>
  <c r="FH2" i="1"/>
  <c r="FX2" i="1"/>
  <c r="FY2" i="1"/>
  <c r="FZ2" i="1"/>
  <c r="GA2" i="1"/>
  <c r="GB2" i="1"/>
  <c r="GC2" i="1"/>
  <c r="GD2" i="1"/>
  <c r="GE2" i="1"/>
  <c r="GF2" i="1"/>
  <c r="GG2" i="1"/>
  <c r="FD3" i="1"/>
  <c r="FE3" i="1"/>
  <c r="FF3" i="1"/>
  <c r="FG3" i="1"/>
  <c r="FH3" i="1"/>
  <c r="FX3" i="1"/>
  <c r="FY3" i="1"/>
  <c r="FZ3" i="1"/>
  <c r="GA3" i="1"/>
  <c r="GB3" i="1"/>
  <c r="GC3" i="1"/>
  <c r="GD3" i="1"/>
  <c r="GE3" i="1"/>
  <c r="GF3" i="1"/>
  <c r="GG3" i="1"/>
  <c r="FD4" i="1"/>
  <c r="FE4" i="1"/>
  <c r="FF4" i="1"/>
  <c r="FG4" i="1"/>
  <c r="FH4" i="1"/>
  <c r="FX4" i="1"/>
  <c r="FY4" i="1"/>
  <c r="FZ4" i="1"/>
  <c r="GA4" i="1"/>
  <c r="GB4" i="1"/>
  <c r="GC4" i="1"/>
  <c r="GD4" i="1"/>
  <c r="GE4" i="1"/>
  <c r="GF4" i="1"/>
  <c r="GG4" i="1"/>
  <c r="FD5" i="1"/>
  <c r="FE5" i="1"/>
  <c r="FF5" i="1"/>
  <c r="FG5" i="1"/>
  <c r="FH5" i="1"/>
  <c r="FX5" i="1"/>
  <c r="FY5" i="1"/>
  <c r="FZ5" i="1"/>
  <c r="GA5" i="1"/>
  <c r="GB5" i="1"/>
  <c r="GC5" i="1"/>
  <c r="GD5" i="1"/>
  <c r="GE5" i="1"/>
  <c r="GF5" i="1"/>
  <c r="GG5" i="1"/>
  <c r="FD6" i="1"/>
  <c r="FE6" i="1"/>
  <c r="FF6" i="1"/>
  <c r="FG6" i="1"/>
  <c r="FH6" i="1"/>
  <c r="FX6" i="1"/>
  <c r="FY6" i="1"/>
  <c r="FZ6" i="1"/>
  <c r="GA6" i="1"/>
  <c r="GB6" i="1"/>
  <c r="GC6" i="1"/>
  <c r="GD6" i="1"/>
  <c r="GE6" i="1"/>
  <c r="GF6" i="1"/>
  <c r="GG6" i="1"/>
  <c r="FD7" i="1"/>
  <c r="FE7" i="1"/>
  <c r="FF7" i="1"/>
  <c r="FG7" i="1"/>
  <c r="FH7" i="1"/>
  <c r="FX7" i="1"/>
  <c r="FY7" i="1"/>
  <c r="FZ7" i="1"/>
  <c r="GA7" i="1"/>
  <c r="GB7" i="1"/>
  <c r="GC7" i="1"/>
  <c r="GD7" i="1"/>
  <c r="GE7" i="1"/>
  <c r="GF7" i="1"/>
  <c r="GG7" i="1"/>
  <c r="FD8" i="1"/>
  <c r="FE8" i="1"/>
  <c r="FF8" i="1"/>
  <c r="FG8" i="1"/>
  <c r="FH8" i="1"/>
  <c r="FX8" i="1"/>
  <c r="FY8" i="1"/>
  <c r="FZ8" i="1"/>
  <c r="GA8" i="1"/>
  <c r="GB8" i="1"/>
  <c r="GC8" i="1"/>
  <c r="GD8" i="1"/>
  <c r="GE8" i="1"/>
  <c r="GF8" i="1"/>
  <c r="GG8" i="1"/>
  <c r="FD9" i="1"/>
  <c r="FE9" i="1"/>
  <c r="FF9" i="1"/>
  <c r="FG9" i="1"/>
  <c r="FH9" i="1"/>
  <c r="FX9" i="1"/>
  <c r="FY9" i="1"/>
  <c r="FZ9" i="1"/>
  <c r="GA9" i="1"/>
  <c r="GB9" i="1"/>
  <c r="GC9" i="1"/>
  <c r="GD9" i="1"/>
  <c r="GE9" i="1"/>
  <c r="GF9" i="1"/>
  <c r="GG9" i="1"/>
  <c r="FD10" i="1"/>
  <c r="FE10" i="1"/>
  <c r="FF10" i="1"/>
  <c r="FG10" i="1"/>
  <c r="FH10" i="1"/>
  <c r="FX10" i="1"/>
  <c r="FY10" i="1"/>
  <c r="FZ10" i="1"/>
  <c r="GA10" i="1"/>
  <c r="GB10" i="1"/>
  <c r="GC10" i="1"/>
  <c r="GD10" i="1"/>
  <c r="GE10" i="1"/>
  <c r="GF10" i="1"/>
  <c r="GG10" i="1"/>
  <c r="FD11" i="1"/>
  <c r="FE11" i="1"/>
  <c r="FF11" i="1"/>
  <c r="FG11" i="1"/>
  <c r="FH11" i="1"/>
  <c r="FX11" i="1"/>
  <c r="FY11" i="1"/>
  <c r="FZ11" i="1"/>
  <c r="GA11" i="1"/>
  <c r="GB11" i="1"/>
  <c r="GC11" i="1"/>
  <c r="GD11" i="1"/>
  <c r="GE11" i="1"/>
  <c r="GF11" i="1"/>
  <c r="GG11" i="1"/>
  <c r="FD12" i="1"/>
  <c r="FE12" i="1"/>
  <c r="FF12" i="1"/>
  <c r="FG12" i="1"/>
  <c r="FH12" i="1"/>
  <c r="FX12" i="1"/>
  <c r="FY12" i="1"/>
  <c r="FZ12" i="1"/>
  <c r="GA12" i="1"/>
  <c r="GB12" i="1"/>
  <c r="GC12" i="1"/>
  <c r="GD12" i="1"/>
  <c r="GE12" i="1"/>
  <c r="GF12" i="1"/>
  <c r="GG12" i="1"/>
  <c r="FD13" i="1"/>
  <c r="FE13" i="1"/>
  <c r="FF13" i="1"/>
  <c r="FG13" i="1"/>
  <c r="FH13" i="1"/>
  <c r="FX13" i="1"/>
  <c r="FY13" i="1"/>
  <c r="FZ13" i="1"/>
  <c r="GA13" i="1"/>
  <c r="GB13" i="1"/>
  <c r="GC13" i="1"/>
  <c r="GD13" i="1"/>
  <c r="GE13" i="1"/>
  <c r="GF13" i="1"/>
  <c r="GG13" i="1"/>
  <c r="FD14" i="1"/>
  <c r="FE14" i="1"/>
  <c r="FF14" i="1"/>
  <c r="FG14" i="1"/>
  <c r="FH14" i="1"/>
  <c r="FX14" i="1"/>
  <c r="FY14" i="1"/>
  <c r="FZ14" i="1"/>
  <c r="GA14" i="1"/>
  <c r="GB14" i="1"/>
  <c r="GC14" i="1"/>
  <c r="GD14" i="1"/>
  <c r="GE14" i="1"/>
  <c r="GF14" i="1"/>
  <c r="GG14" i="1"/>
  <c r="FD15" i="1"/>
  <c r="FE15" i="1"/>
  <c r="FF15" i="1"/>
  <c r="FG15" i="1"/>
  <c r="FH15" i="1"/>
  <c r="FX15" i="1"/>
  <c r="FY15" i="1"/>
  <c r="FZ15" i="1"/>
  <c r="GA15" i="1"/>
  <c r="GB15" i="1"/>
  <c r="GC15" i="1"/>
  <c r="GD15" i="1"/>
  <c r="GE15" i="1"/>
  <c r="GF15" i="1"/>
  <c r="GG15" i="1"/>
  <c r="FD16" i="1"/>
  <c r="FE16" i="1"/>
  <c r="FF16" i="1"/>
  <c r="FG16" i="1"/>
  <c r="FH16" i="1"/>
  <c r="FX16" i="1"/>
  <c r="FY16" i="1"/>
  <c r="FZ16" i="1"/>
  <c r="GA16" i="1"/>
  <c r="GB16" i="1"/>
  <c r="GC16" i="1"/>
  <c r="GD16" i="1"/>
  <c r="GE16" i="1"/>
  <c r="GF16" i="1"/>
  <c r="GG16" i="1"/>
  <c r="FD17" i="1"/>
  <c r="FE17" i="1"/>
  <c r="FF17" i="1"/>
  <c r="FG17" i="1"/>
  <c r="FH17" i="1"/>
  <c r="FX17" i="1"/>
  <c r="FY17" i="1"/>
  <c r="FZ17" i="1"/>
  <c r="GA17" i="1"/>
  <c r="GB17" i="1"/>
  <c r="GC17" i="1"/>
  <c r="GD17" i="1"/>
  <c r="GE17" i="1"/>
  <c r="GF17" i="1"/>
  <c r="GG17" i="1"/>
  <c r="FD18" i="1"/>
  <c r="FE18" i="1"/>
  <c r="FF18" i="1"/>
  <c r="FG18" i="1"/>
  <c r="FH18" i="1"/>
  <c r="FX18" i="1"/>
  <c r="FY18" i="1"/>
  <c r="FZ18" i="1"/>
  <c r="GA18" i="1"/>
  <c r="GB18" i="1"/>
  <c r="GC18" i="1"/>
  <c r="GD18" i="1"/>
  <c r="GE18" i="1"/>
  <c r="GF18" i="1"/>
  <c r="GG18" i="1"/>
  <c r="FD19" i="1"/>
  <c r="FE19" i="1"/>
  <c r="FF19" i="1"/>
  <c r="FG19" i="1"/>
  <c r="FH19" i="1"/>
  <c r="FX19" i="1"/>
  <c r="FY19" i="1"/>
  <c r="FZ19" i="1"/>
  <c r="GA19" i="1"/>
  <c r="GB19" i="1"/>
  <c r="GC19" i="1"/>
  <c r="GD19" i="1"/>
  <c r="GE19" i="1"/>
  <c r="GF19" i="1"/>
  <c r="GG19" i="1"/>
  <c r="FD20" i="1"/>
  <c r="FE20" i="1"/>
  <c r="FF20" i="1"/>
  <c r="FG20" i="1"/>
  <c r="FH20" i="1"/>
  <c r="FX20" i="1"/>
  <c r="FY20" i="1"/>
  <c r="FZ20" i="1"/>
  <c r="GA20" i="1"/>
  <c r="GB20" i="1"/>
  <c r="GC20" i="1"/>
  <c r="GD20" i="1"/>
  <c r="GE20" i="1"/>
  <c r="GF20" i="1"/>
  <c r="GG20" i="1"/>
  <c r="FD21" i="1"/>
  <c r="FE21" i="1"/>
  <c r="FF21" i="1"/>
  <c r="FG21" i="1"/>
  <c r="FH21" i="1"/>
  <c r="FX21" i="1"/>
  <c r="FY21" i="1"/>
  <c r="FZ21" i="1"/>
  <c r="GA21" i="1"/>
  <c r="GB21" i="1"/>
  <c r="GC21" i="1"/>
  <c r="GD21" i="1"/>
  <c r="GE21" i="1"/>
  <c r="GF21" i="1"/>
  <c r="GG21" i="1"/>
  <c r="FD22" i="1"/>
  <c r="FE22" i="1"/>
  <c r="FF22" i="1"/>
  <c r="FG22" i="1"/>
  <c r="FH22" i="1"/>
  <c r="FX22" i="1"/>
  <c r="FY22" i="1"/>
  <c r="FZ22" i="1"/>
  <c r="GA22" i="1"/>
  <c r="GB22" i="1"/>
  <c r="GC22" i="1"/>
  <c r="GD22" i="1"/>
  <c r="GE22" i="1"/>
  <c r="GF22" i="1"/>
  <c r="GG22" i="1"/>
  <c r="FD23" i="1"/>
  <c r="FE23" i="1"/>
  <c r="FF23" i="1"/>
  <c r="FG23" i="1"/>
  <c r="FH23" i="1"/>
  <c r="FX23" i="1"/>
  <c r="FY23" i="1"/>
  <c r="FZ23" i="1"/>
  <c r="GA23" i="1"/>
  <c r="GB23" i="1"/>
  <c r="GC23" i="1"/>
  <c r="GD23" i="1"/>
  <c r="GE23" i="1"/>
  <c r="GF23" i="1"/>
  <c r="GG23" i="1"/>
  <c r="FD24" i="1"/>
  <c r="FE24" i="1"/>
  <c r="FF24" i="1"/>
  <c r="FG24" i="1"/>
  <c r="FH24" i="1"/>
  <c r="FX24" i="1"/>
  <c r="FY24" i="1"/>
  <c r="FZ24" i="1"/>
  <c r="GA24" i="1"/>
  <c r="GB24" i="1"/>
  <c r="GC24" i="1"/>
  <c r="GD24" i="1"/>
  <c r="GE24" i="1"/>
  <c r="GF24" i="1"/>
  <c r="GG24" i="1"/>
  <c r="FD25" i="1"/>
  <c r="FE25" i="1"/>
  <c r="FF25" i="1"/>
  <c r="FG25" i="1"/>
  <c r="FH25" i="1"/>
  <c r="FX25" i="1"/>
  <c r="FY25" i="1"/>
  <c r="FZ25" i="1"/>
  <c r="GA25" i="1"/>
  <c r="GB25" i="1"/>
  <c r="GC25" i="1"/>
  <c r="GD25" i="1"/>
  <c r="GE25" i="1"/>
  <c r="GF25" i="1"/>
  <c r="GG25" i="1"/>
  <c r="FD26" i="1"/>
  <c r="FE26" i="1"/>
  <c r="FF26" i="1"/>
  <c r="FG26" i="1"/>
  <c r="FH26" i="1"/>
  <c r="FX26" i="1"/>
  <c r="FY26" i="1"/>
  <c r="FZ26" i="1"/>
  <c r="GA26" i="1"/>
  <c r="GB26" i="1"/>
  <c r="GC26" i="1"/>
  <c r="GD26" i="1"/>
  <c r="GE26" i="1"/>
  <c r="GF26" i="1"/>
  <c r="GG26" i="1"/>
  <c r="FD27" i="1"/>
  <c r="FE27" i="1"/>
  <c r="FF27" i="1"/>
  <c r="FG27" i="1"/>
  <c r="FH27" i="1"/>
  <c r="FX27" i="1"/>
  <c r="FY27" i="1"/>
  <c r="FZ27" i="1"/>
  <c r="GA27" i="1"/>
  <c r="GB27" i="1"/>
  <c r="GC27" i="1"/>
  <c r="GD27" i="1"/>
  <c r="GE27" i="1"/>
  <c r="GF27" i="1"/>
  <c r="GG27" i="1"/>
  <c r="FD28" i="1"/>
  <c r="FE28" i="1"/>
  <c r="FF28" i="1"/>
  <c r="FG28" i="1"/>
  <c r="FH28" i="1"/>
  <c r="FX28" i="1"/>
  <c r="FY28" i="1"/>
  <c r="FZ28" i="1"/>
  <c r="GA28" i="1"/>
  <c r="GB28" i="1"/>
  <c r="GC28" i="1"/>
  <c r="GD28" i="1"/>
  <c r="GE28" i="1"/>
  <c r="GF28" i="1"/>
  <c r="GG28" i="1"/>
  <c r="FD29" i="1"/>
  <c r="FE29" i="1"/>
  <c r="FF29" i="1"/>
  <c r="FG29" i="1"/>
  <c r="FH29" i="1"/>
  <c r="FX29" i="1"/>
  <c r="FY29" i="1"/>
  <c r="FZ29" i="1"/>
  <c r="GA29" i="1"/>
  <c r="GB29" i="1"/>
  <c r="GC29" i="1"/>
  <c r="GD29" i="1"/>
  <c r="GE29" i="1"/>
  <c r="GF29" i="1"/>
  <c r="GG29" i="1"/>
  <c r="FD30" i="1"/>
  <c r="FE30" i="1"/>
  <c r="FF30" i="1"/>
  <c r="FG30" i="1"/>
  <c r="FH30" i="1"/>
  <c r="FX30" i="1"/>
  <c r="FY30" i="1"/>
  <c r="FZ30" i="1"/>
  <c r="GA30" i="1"/>
  <c r="GB30" i="1"/>
  <c r="GC30" i="1"/>
  <c r="GD30" i="1"/>
  <c r="GE30" i="1"/>
  <c r="GF30" i="1"/>
  <c r="GG30" i="1"/>
  <c r="FD31" i="1"/>
  <c r="FE31" i="1"/>
  <c r="FF31" i="1"/>
  <c r="FG31" i="1"/>
  <c r="FH31" i="1"/>
  <c r="FX31" i="1"/>
  <c r="FY31" i="1"/>
  <c r="FZ31" i="1"/>
  <c r="GA31" i="1"/>
  <c r="GB31" i="1"/>
  <c r="GC31" i="1"/>
  <c r="GD31" i="1"/>
  <c r="GE31" i="1"/>
  <c r="GF31" i="1"/>
  <c r="GG31" i="1"/>
  <c r="FD32" i="1"/>
  <c r="FE32" i="1"/>
  <c r="FF32" i="1"/>
  <c r="FG32" i="1"/>
  <c r="FH32" i="1"/>
  <c r="FX32" i="1"/>
  <c r="FY32" i="1"/>
  <c r="FZ32" i="1"/>
  <c r="GA32" i="1"/>
  <c r="GB32" i="1"/>
  <c r="GC32" i="1"/>
  <c r="GD32" i="1"/>
  <c r="GE32" i="1"/>
  <c r="GF32" i="1"/>
  <c r="GG32" i="1"/>
  <c r="FD33" i="1"/>
  <c r="FE33" i="1"/>
  <c r="FF33" i="1"/>
  <c r="FG33" i="1"/>
  <c r="FH33" i="1"/>
  <c r="FX33" i="1"/>
  <c r="FY33" i="1"/>
  <c r="FZ33" i="1"/>
  <c r="GA33" i="1"/>
  <c r="GB33" i="1"/>
  <c r="GC33" i="1"/>
  <c r="GD33" i="1"/>
  <c r="GE33" i="1"/>
  <c r="GF33" i="1"/>
  <c r="GG33" i="1"/>
  <c r="FD34" i="1"/>
  <c r="FE34" i="1"/>
  <c r="FF34" i="1"/>
  <c r="FG34" i="1"/>
  <c r="FH34" i="1"/>
  <c r="FX34" i="1"/>
  <c r="FY34" i="1"/>
  <c r="FZ34" i="1"/>
  <c r="GA34" i="1"/>
  <c r="GB34" i="1"/>
  <c r="GC34" i="1"/>
  <c r="GD34" i="1"/>
  <c r="GE34" i="1"/>
  <c r="GF34" i="1"/>
  <c r="GG34" i="1"/>
  <c r="FD35" i="1"/>
  <c r="FE35" i="1"/>
  <c r="FF35" i="1"/>
  <c r="FG35" i="1"/>
  <c r="FH35" i="1"/>
  <c r="FX35" i="1"/>
  <c r="FY35" i="1"/>
  <c r="FZ35" i="1"/>
  <c r="GA35" i="1"/>
  <c r="GB35" i="1"/>
  <c r="GC35" i="1"/>
  <c r="GD35" i="1"/>
  <c r="GE35" i="1"/>
  <c r="GF35" i="1"/>
  <c r="GG35" i="1"/>
  <c r="FD36" i="1"/>
  <c r="FE36" i="1"/>
  <c r="FF36" i="1"/>
  <c r="FG36" i="1"/>
  <c r="FH36" i="1"/>
  <c r="FX36" i="1"/>
  <c r="FY36" i="1"/>
  <c r="FZ36" i="1"/>
  <c r="GA36" i="1"/>
  <c r="GB36" i="1"/>
  <c r="GC36" i="1"/>
  <c r="GD36" i="1"/>
  <c r="GE36" i="1"/>
  <c r="GF36" i="1"/>
  <c r="GG36" i="1"/>
  <c r="FD37" i="1"/>
  <c r="FE37" i="1"/>
  <c r="FF37" i="1"/>
  <c r="FG37" i="1"/>
  <c r="FH37" i="1"/>
  <c r="FX37" i="1"/>
  <c r="FY37" i="1"/>
  <c r="FZ37" i="1"/>
  <c r="GA37" i="1"/>
  <c r="GB37" i="1"/>
  <c r="GC37" i="1"/>
  <c r="GD37" i="1"/>
  <c r="GE37" i="1"/>
  <c r="GF37" i="1"/>
  <c r="GG37" i="1"/>
  <c r="FD38" i="1"/>
  <c r="FE38" i="1"/>
  <c r="FF38" i="1"/>
  <c r="FG38" i="1"/>
  <c r="FH38" i="1"/>
  <c r="FX38" i="1"/>
  <c r="FY38" i="1"/>
  <c r="FZ38" i="1"/>
  <c r="GA38" i="1"/>
  <c r="GB38" i="1"/>
  <c r="GC38" i="1"/>
  <c r="GD38" i="1"/>
  <c r="GE38" i="1"/>
  <c r="GF38" i="1"/>
  <c r="GG38" i="1"/>
  <c r="FD39" i="1"/>
  <c r="FE39" i="1"/>
  <c r="FF39" i="1"/>
  <c r="FG39" i="1"/>
  <c r="FH39" i="1"/>
  <c r="FX39" i="1"/>
  <c r="FY39" i="1"/>
  <c r="FZ39" i="1"/>
  <c r="GA39" i="1"/>
  <c r="GB39" i="1"/>
  <c r="GC39" i="1"/>
  <c r="GD39" i="1"/>
  <c r="GE39" i="1"/>
  <c r="GF39" i="1"/>
  <c r="GG39" i="1"/>
  <c r="FD40" i="1"/>
  <c r="FE40" i="1"/>
  <c r="FF40" i="1"/>
  <c r="FG40" i="1"/>
  <c r="FH40" i="1"/>
  <c r="FX40" i="1"/>
  <c r="FY40" i="1"/>
  <c r="FZ40" i="1"/>
  <c r="GA40" i="1"/>
  <c r="GB40" i="1"/>
  <c r="GC40" i="1"/>
  <c r="GD40" i="1"/>
  <c r="GE40" i="1"/>
  <c r="GF40" i="1"/>
  <c r="GG40" i="1"/>
  <c r="FD41" i="1"/>
  <c r="FE41" i="1"/>
  <c r="FF41" i="1"/>
  <c r="FG41" i="1"/>
  <c r="FH41" i="1"/>
  <c r="FX41" i="1"/>
  <c r="FY41" i="1"/>
  <c r="FZ41" i="1"/>
  <c r="GA41" i="1"/>
  <c r="GB41" i="1"/>
  <c r="GC41" i="1"/>
  <c r="GD41" i="1"/>
  <c r="GE41" i="1"/>
  <c r="GF41" i="1"/>
  <c r="GG41" i="1"/>
  <c r="FD42" i="1"/>
  <c r="FE42" i="1"/>
  <c r="FF42" i="1"/>
  <c r="FG42" i="1"/>
  <c r="FH42" i="1"/>
  <c r="FX42" i="1"/>
  <c r="FY42" i="1"/>
  <c r="FZ42" i="1"/>
  <c r="GA42" i="1"/>
  <c r="GB42" i="1"/>
  <c r="GC42" i="1"/>
  <c r="GD42" i="1"/>
  <c r="GE42" i="1"/>
  <c r="GF42" i="1"/>
  <c r="GG42" i="1"/>
  <c r="FD43" i="1"/>
  <c r="FE43" i="1"/>
  <c r="FF43" i="1"/>
  <c r="FG43" i="1"/>
  <c r="FH43" i="1"/>
  <c r="FX43" i="1"/>
  <c r="FY43" i="1"/>
  <c r="FZ43" i="1"/>
  <c r="GA43" i="1"/>
  <c r="GB43" i="1"/>
  <c r="GC43" i="1"/>
  <c r="GD43" i="1"/>
  <c r="GE43" i="1"/>
  <c r="GF43" i="1"/>
  <c r="GG43" i="1"/>
  <c r="FD44" i="1"/>
  <c r="FE44" i="1"/>
  <c r="FF44" i="1"/>
  <c r="FG44" i="1"/>
  <c r="FH44" i="1"/>
  <c r="FX44" i="1"/>
  <c r="FY44" i="1"/>
  <c r="FZ44" i="1"/>
  <c r="GA44" i="1"/>
  <c r="GB44" i="1"/>
  <c r="GC44" i="1"/>
  <c r="GD44" i="1"/>
  <c r="GE44" i="1"/>
  <c r="GF44" i="1"/>
  <c r="GG44" i="1"/>
  <c r="FD45" i="1"/>
  <c r="FE45" i="1"/>
  <c r="FF45" i="1"/>
  <c r="FG45" i="1"/>
  <c r="FH45" i="1"/>
  <c r="FX45" i="1"/>
  <c r="FY45" i="1"/>
  <c r="FZ45" i="1"/>
  <c r="GA45" i="1"/>
  <c r="GB45" i="1"/>
  <c r="GC45" i="1"/>
  <c r="GD45" i="1"/>
  <c r="GE45" i="1"/>
  <c r="GF45" i="1"/>
  <c r="GG45" i="1"/>
  <c r="FD46" i="1"/>
  <c r="FE46" i="1"/>
  <c r="FF46" i="1"/>
  <c r="FG46" i="1"/>
  <c r="FH46" i="1"/>
  <c r="FX46" i="1"/>
  <c r="FY46" i="1"/>
  <c r="FZ46" i="1"/>
  <c r="GA46" i="1"/>
  <c r="GB46" i="1"/>
  <c r="GC46" i="1"/>
  <c r="GD46" i="1"/>
  <c r="GE46" i="1"/>
  <c r="GF46" i="1"/>
  <c r="GG46" i="1"/>
  <c r="FD47" i="1"/>
  <c r="FE47" i="1"/>
  <c r="FF47" i="1"/>
  <c r="FG47" i="1"/>
  <c r="FH47" i="1"/>
  <c r="FX47" i="1"/>
  <c r="FY47" i="1"/>
  <c r="FZ47" i="1"/>
  <c r="GA47" i="1"/>
  <c r="GB47" i="1"/>
  <c r="GC47" i="1"/>
  <c r="GD47" i="1"/>
  <c r="GE47" i="1"/>
  <c r="GF47" i="1"/>
  <c r="GG47" i="1"/>
  <c r="FD48" i="1"/>
  <c r="FE48" i="1"/>
  <c r="FF48" i="1"/>
  <c r="FG48" i="1"/>
  <c r="FH48" i="1"/>
  <c r="FX48" i="1"/>
  <c r="FY48" i="1"/>
  <c r="FZ48" i="1"/>
  <c r="GA48" i="1"/>
  <c r="GB48" i="1"/>
  <c r="GC48" i="1"/>
  <c r="GD48" i="1"/>
  <c r="GE48" i="1"/>
  <c r="GF48" i="1"/>
  <c r="GG48" i="1"/>
  <c r="FD49" i="1"/>
  <c r="FE49" i="1"/>
  <c r="FF49" i="1"/>
  <c r="FG49" i="1"/>
  <c r="FH49" i="1"/>
  <c r="FX49" i="1"/>
  <c r="FY49" i="1"/>
  <c r="FZ49" i="1"/>
  <c r="GA49" i="1"/>
  <c r="GB49" i="1"/>
  <c r="GC49" i="1"/>
  <c r="GD49" i="1"/>
  <c r="GE49" i="1"/>
  <c r="GF49" i="1"/>
  <c r="GG49" i="1"/>
  <c r="FD50" i="1"/>
  <c r="FE50" i="1"/>
  <c r="FF50" i="1"/>
  <c r="FG50" i="1"/>
  <c r="FH50" i="1"/>
  <c r="FX50" i="1"/>
  <c r="FY50" i="1"/>
  <c r="FZ50" i="1"/>
  <c r="GA50" i="1"/>
  <c r="GB50" i="1"/>
  <c r="GC50" i="1"/>
  <c r="GD50" i="1"/>
  <c r="GE50" i="1"/>
  <c r="GF50" i="1"/>
  <c r="GG50" i="1"/>
  <c r="FD51" i="1"/>
  <c r="FE51" i="1"/>
  <c r="FF51" i="1"/>
  <c r="FG51" i="1"/>
  <c r="FH51" i="1"/>
  <c r="FX51" i="1"/>
  <c r="FY51" i="1"/>
  <c r="FZ51" i="1"/>
  <c r="GA51" i="1"/>
  <c r="GB51" i="1"/>
  <c r="GC51" i="1"/>
  <c r="GD51" i="1"/>
  <c r="GE51" i="1"/>
  <c r="GF51" i="1"/>
  <c r="GG51" i="1"/>
  <c r="FD52" i="1"/>
  <c r="FE52" i="1"/>
  <c r="FF52" i="1"/>
  <c r="FG52" i="1"/>
  <c r="FH52" i="1"/>
  <c r="FX52" i="1"/>
  <c r="FY52" i="1"/>
  <c r="FZ52" i="1"/>
  <c r="GA52" i="1"/>
  <c r="GB52" i="1"/>
  <c r="GC52" i="1"/>
  <c r="GD52" i="1"/>
  <c r="GE52" i="1"/>
  <c r="GF52" i="1"/>
  <c r="GG52" i="1"/>
  <c r="FD53" i="1"/>
  <c r="FE53" i="1"/>
  <c r="FF53" i="1"/>
  <c r="FG53" i="1"/>
  <c r="FH53" i="1"/>
  <c r="FX53" i="1"/>
  <c r="FY53" i="1"/>
  <c r="FZ53" i="1"/>
  <c r="GA53" i="1"/>
  <c r="GB53" i="1"/>
  <c r="GC53" i="1"/>
  <c r="GD53" i="1"/>
  <c r="GE53" i="1"/>
  <c r="GF53" i="1"/>
  <c r="GG53" i="1"/>
  <c r="FD54" i="1"/>
  <c r="FE54" i="1"/>
  <c r="FF54" i="1"/>
  <c r="FG54" i="1"/>
  <c r="FH54" i="1"/>
  <c r="FX54" i="1"/>
  <c r="FY54" i="1"/>
  <c r="FZ54" i="1"/>
  <c r="GA54" i="1"/>
  <c r="GB54" i="1"/>
  <c r="GC54" i="1"/>
  <c r="GD54" i="1"/>
  <c r="GE54" i="1"/>
  <c r="GF54" i="1"/>
  <c r="GG54" i="1"/>
  <c r="FD55" i="1"/>
  <c r="FE55" i="1"/>
  <c r="FF55" i="1"/>
  <c r="FG55" i="1"/>
  <c r="FH55" i="1"/>
  <c r="FX55" i="1"/>
  <c r="FY55" i="1"/>
  <c r="FZ55" i="1"/>
  <c r="GA55" i="1"/>
  <c r="GB55" i="1"/>
  <c r="GC55" i="1"/>
  <c r="GD55" i="1"/>
  <c r="GE55" i="1"/>
  <c r="GF55" i="1"/>
  <c r="GG55" i="1"/>
  <c r="FD56" i="1"/>
  <c r="FE56" i="1"/>
  <c r="FF56" i="1"/>
  <c r="FG56" i="1"/>
  <c r="FH56" i="1"/>
  <c r="FX56" i="1"/>
  <c r="FY56" i="1"/>
  <c r="FZ56" i="1"/>
  <c r="GA56" i="1"/>
  <c r="GB56" i="1"/>
  <c r="GC56" i="1"/>
  <c r="GD56" i="1"/>
  <c r="GE56" i="1"/>
  <c r="GF56" i="1"/>
  <c r="GG56" i="1"/>
  <c r="FD57" i="1"/>
  <c r="FE57" i="1"/>
  <c r="FF57" i="1"/>
  <c r="FG57" i="1"/>
  <c r="FH57" i="1"/>
  <c r="FX57" i="1"/>
  <c r="FY57" i="1"/>
  <c r="FZ57" i="1"/>
  <c r="GA57" i="1"/>
  <c r="GB57" i="1"/>
  <c r="GC57" i="1"/>
  <c r="GD57" i="1"/>
  <c r="GE57" i="1"/>
  <c r="GF57" i="1"/>
  <c r="GG57" i="1"/>
  <c r="FD58" i="1"/>
  <c r="FE58" i="1"/>
  <c r="FF58" i="1"/>
  <c r="FG58" i="1"/>
  <c r="FH58" i="1"/>
  <c r="FX58" i="1"/>
  <c r="FY58" i="1"/>
  <c r="FZ58" i="1"/>
  <c r="GA58" i="1"/>
  <c r="GB58" i="1"/>
  <c r="GC58" i="1"/>
  <c r="GD58" i="1"/>
  <c r="GE58" i="1"/>
  <c r="GF58" i="1"/>
  <c r="GG58" i="1"/>
  <c r="FD59" i="1"/>
  <c r="FE59" i="1"/>
  <c r="FF59" i="1"/>
  <c r="FG59" i="1"/>
  <c r="FH59" i="1"/>
  <c r="FX59" i="1"/>
  <c r="FY59" i="1"/>
  <c r="FZ59" i="1"/>
  <c r="GA59" i="1"/>
  <c r="GB59" i="1"/>
  <c r="GC59" i="1"/>
  <c r="GD59" i="1"/>
  <c r="GE59" i="1"/>
  <c r="GF59" i="1"/>
  <c r="GG59" i="1"/>
  <c r="FD60" i="1"/>
  <c r="FE60" i="1"/>
  <c r="FF60" i="1"/>
  <c r="FG60" i="1"/>
  <c r="FH60" i="1"/>
  <c r="FX60" i="1"/>
  <c r="FY60" i="1"/>
  <c r="FZ60" i="1"/>
  <c r="GA60" i="1"/>
  <c r="GB60" i="1"/>
  <c r="GC60" i="1"/>
  <c r="GD60" i="1"/>
  <c r="GE60" i="1"/>
  <c r="GF60" i="1"/>
  <c r="GG60" i="1"/>
  <c r="FD61" i="1"/>
  <c r="FE61" i="1"/>
  <c r="FF61" i="1"/>
  <c r="FG61" i="1"/>
  <c r="FH61" i="1"/>
  <c r="FX61" i="1"/>
  <c r="FY61" i="1"/>
  <c r="FZ61" i="1"/>
  <c r="GA61" i="1"/>
  <c r="GB61" i="1"/>
  <c r="GC61" i="1"/>
  <c r="GD61" i="1"/>
  <c r="GE61" i="1"/>
  <c r="GF61" i="1"/>
  <c r="GG61" i="1"/>
  <c r="FD62" i="1"/>
  <c r="FE62" i="1"/>
  <c r="FF62" i="1"/>
  <c r="FG62" i="1"/>
  <c r="FH62" i="1"/>
  <c r="FX62" i="1"/>
  <c r="FY62" i="1"/>
  <c r="FZ62" i="1"/>
  <c r="GA62" i="1"/>
  <c r="GB62" i="1"/>
  <c r="GC62" i="1"/>
  <c r="GD62" i="1"/>
  <c r="GE62" i="1"/>
  <c r="GF62" i="1"/>
  <c r="GG62" i="1"/>
  <c r="FD63" i="1"/>
  <c r="FE63" i="1"/>
  <c r="FF63" i="1"/>
  <c r="FG63" i="1"/>
  <c r="FH63" i="1"/>
  <c r="FX63" i="1"/>
  <c r="FY63" i="1"/>
  <c r="FZ63" i="1"/>
  <c r="GA63" i="1"/>
  <c r="GB63" i="1"/>
  <c r="GC63" i="1"/>
  <c r="GD63" i="1"/>
  <c r="GE63" i="1"/>
  <c r="GF63" i="1"/>
  <c r="GG63" i="1"/>
  <c r="FD64" i="1"/>
  <c r="FE64" i="1"/>
  <c r="FF64" i="1"/>
  <c r="FG64" i="1"/>
  <c r="FH64" i="1"/>
  <c r="FX64" i="1"/>
  <c r="FY64" i="1"/>
  <c r="FZ64" i="1"/>
  <c r="GA64" i="1"/>
  <c r="GB64" i="1"/>
  <c r="GC64" i="1"/>
  <c r="GD64" i="1"/>
  <c r="GE64" i="1"/>
  <c r="GF64" i="1"/>
  <c r="GG64" i="1"/>
  <c r="FD65" i="1"/>
  <c r="FE65" i="1"/>
  <c r="FF65" i="1"/>
  <c r="FG65" i="1"/>
  <c r="FH65" i="1"/>
  <c r="FX65" i="1"/>
  <c r="FY65" i="1"/>
  <c r="FZ65" i="1"/>
  <c r="GA65" i="1"/>
  <c r="GB65" i="1"/>
  <c r="GC65" i="1"/>
  <c r="GD65" i="1"/>
  <c r="GE65" i="1"/>
  <c r="GF65" i="1"/>
  <c r="GG65" i="1"/>
  <c r="FD66" i="1"/>
  <c r="FE66" i="1"/>
  <c r="FF66" i="1"/>
  <c r="FG66" i="1"/>
  <c r="FH66" i="1"/>
  <c r="FX66" i="1"/>
  <c r="FY66" i="1"/>
  <c r="FZ66" i="1"/>
  <c r="GA66" i="1"/>
  <c r="GB66" i="1"/>
  <c r="GC66" i="1"/>
  <c r="GD66" i="1"/>
  <c r="GE66" i="1"/>
  <c r="GF66" i="1"/>
  <c r="GG66" i="1"/>
  <c r="FD67" i="1"/>
  <c r="FE67" i="1"/>
  <c r="FF67" i="1"/>
  <c r="FG67" i="1"/>
  <c r="FH67" i="1"/>
  <c r="FX67" i="1"/>
  <c r="FY67" i="1"/>
  <c r="FZ67" i="1"/>
  <c r="GA67" i="1"/>
  <c r="GB67" i="1"/>
  <c r="GC67" i="1"/>
  <c r="GD67" i="1"/>
  <c r="GE67" i="1"/>
  <c r="GF67" i="1"/>
  <c r="GG67" i="1"/>
  <c r="FD68" i="1"/>
  <c r="FE68" i="1"/>
  <c r="FF68" i="1"/>
  <c r="FG68" i="1"/>
  <c r="FH68" i="1"/>
  <c r="FX68" i="1"/>
  <c r="FY68" i="1"/>
  <c r="FZ68" i="1"/>
  <c r="GA68" i="1"/>
  <c r="GB68" i="1"/>
  <c r="GC68" i="1"/>
  <c r="GD68" i="1"/>
  <c r="GE68" i="1"/>
  <c r="GF68" i="1"/>
  <c r="GG68" i="1"/>
  <c r="FD69" i="1"/>
  <c r="FE69" i="1"/>
  <c r="FF69" i="1"/>
  <c r="FG69" i="1"/>
  <c r="FH69" i="1"/>
  <c r="FX69" i="1"/>
  <c r="FY69" i="1"/>
  <c r="FZ69" i="1"/>
  <c r="GA69" i="1"/>
  <c r="GB69" i="1"/>
  <c r="GC69" i="1"/>
  <c r="GD69" i="1"/>
  <c r="GE69" i="1"/>
  <c r="GF69" i="1"/>
  <c r="GG69" i="1"/>
  <c r="FD70" i="1"/>
  <c r="FE70" i="1"/>
  <c r="FF70" i="1"/>
  <c r="FG70" i="1"/>
  <c r="FH70" i="1"/>
  <c r="FX70" i="1"/>
  <c r="FY70" i="1"/>
  <c r="FZ70" i="1"/>
  <c r="GA70" i="1"/>
  <c r="GB70" i="1"/>
  <c r="GC70" i="1"/>
  <c r="GD70" i="1"/>
  <c r="GE70" i="1"/>
  <c r="GF70" i="1"/>
  <c r="GG70" i="1"/>
  <c r="FD71" i="1"/>
  <c r="FE71" i="1"/>
  <c r="FF71" i="1"/>
  <c r="FG71" i="1"/>
  <c r="FH71" i="1"/>
  <c r="FX71" i="1"/>
  <c r="FY71" i="1"/>
  <c r="FZ71" i="1"/>
  <c r="GA71" i="1"/>
  <c r="GB71" i="1"/>
  <c r="GC71" i="1"/>
  <c r="GD71" i="1"/>
  <c r="GE71" i="1"/>
  <c r="GF71" i="1"/>
  <c r="GG71" i="1"/>
  <c r="FD72" i="1"/>
  <c r="FE72" i="1"/>
  <c r="FF72" i="1"/>
  <c r="FG72" i="1"/>
  <c r="FH72" i="1"/>
  <c r="FX72" i="1"/>
  <c r="FY72" i="1"/>
  <c r="FZ72" i="1"/>
  <c r="GA72" i="1"/>
  <c r="GB72" i="1"/>
  <c r="GC72" i="1"/>
  <c r="GD72" i="1"/>
  <c r="GE72" i="1"/>
  <c r="GF72" i="1"/>
  <c r="GG72" i="1"/>
  <c r="FD73" i="1"/>
  <c r="FE73" i="1"/>
  <c r="FF73" i="1"/>
  <c r="FG73" i="1"/>
  <c r="FH73" i="1"/>
  <c r="FX73" i="1"/>
  <c r="FY73" i="1"/>
  <c r="FZ73" i="1"/>
  <c r="GA73" i="1"/>
  <c r="GB73" i="1"/>
  <c r="GC73" i="1"/>
  <c r="GD73" i="1"/>
  <c r="GE73" i="1"/>
  <c r="GF73" i="1"/>
  <c r="GG73" i="1"/>
  <c r="FD74" i="1"/>
  <c r="FE74" i="1"/>
  <c r="FF74" i="1"/>
  <c r="FG74" i="1"/>
  <c r="FH74" i="1"/>
  <c r="FX74" i="1"/>
  <c r="FY74" i="1"/>
  <c r="FZ74" i="1"/>
  <c r="GA74" i="1"/>
  <c r="GB74" i="1"/>
  <c r="GC74" i="1"/>
  <c r="GD74" i="1"/>
  <c r="GE74" i="1"/>
  <c r="GF74" i="1"/>
  <c r="GG74" i="1"/>
  <c r="FD75" i="1"/>
  <c r="FE75" i="1"/>
  <c r="FF75" i="1"/>
  <c r="FG75" i="1"/>
  <c r="FH75" i="1"/>
  <c r="FX75" i="1"/>
  <c r="FY75" i="1"/>
  <c r="FZ75" i="1"/>
  <c r="GA75" i="1"/>
  <c r="GB75" i="1"/>
  <c r="GC75" i="1"/>
  <c r="GD75" i="1"/>
  <c r="GE75" i="1"/>
  <c r="GF75" i="1"/>
  <c r="GG75" i="1"/>
  <c r="FD76" i="1"/>
  <c r="FE76" i="1"/>
  <c r="FF76" i="1"/>
  <c r="FG76" i="1"/>
  <c r="FH76" i="1"/>
  <c r="FX76" i="1"/>
  <c r="FY76" i="1"/>
  <c r="FZ76" i="1"/>
  <c r="GA76" i="1"/>
  <c r="GB76" i="1"/>
  <c r="GC76" i="1"/>
  <c r="GD76" i="1"/>
  <c r="GE76" i="1"/>
  <c r="GF76" i="1"/>
  <c r="GG76" i="1"/>
  <c r="FD77" i="1"/>
  <c r="FE77" i="1"/>
  <c r="FF77" i="1"/>
  <c r="FG77" i="1"/>
  <c r="FH77" i="1"/>
  <c r="FX77" i="1"/>
  <c r="FY77" i="1"/>
  <c r="FZ77" i="1"/>
  <c r="GA77" i="1"/>
  <c r="GB77" i="1"/>
  <c r="GC77" i="1"/>
  <c r="GD77" i="1"/>
  <c r="GE77" i="1"/>
  <c r="GF77" i="1"/>
  <c r="GG77" i="1"/>
  <c r="FD78" i="1"/>
  <c r="FE78" i="1"/>
  <c r="FF78" i="1"/>
  <c r="FG78" i="1"/>
  <c r="FH78" i="1"/>
  <c r="FX78" i="1"/>
  <c r="FY78" i="1"/>
  <c r="FZ78" i="1"/>
  <c r="GA78" i="1"/>
  <c r="GB78" i="1"/>
  <c r="GC78" i="1"/>
  <c r="GD78" i="1"/>
  <c r="GE78" i="1"/>
  <c r="GF78" i="1"/>
  <c r="GG78" i="1"/>
  <c r="FD79" i="1"/>
  <c r="FE79" i="1"/>
  <c r="FF79" i="1"/>
  <c r="FG79" i="1"/>
  <c r="FH79" i="1"/>
  <c r="FX79" i="1"/>
  <c r="FY79" i="1"/>
  <c r="FZ79" i="1"/>
  <c r="GA79" i="1"/>
  <c r="GB79" i="1"/>
  <c r="GC79" i="1"/>
  <c r="GD79" i="1"/>
  <c r="GE79" i="1"/>
  <c r="GF79" i="1"/>
  <c r="GG79" i="1"/>
  <c r="FD80" i="1"/>
  <c r="FE80" i="1"/>
  <c r="FF80" i="1"/>
  <c r="FG80" i="1"/>
  <c r="FH80" i="1"/>
  <c r="FX80" i="1"/>
  <c r="FY80" i="1"/>
  <c r="FZ80" i="1"/>
  <c r="GA80" i="1"/>
  <c r="GB80" i="1"/>
  <c r="GC80" i="1"/>
  <c r="GD80" i="1"/>
  <c r="GE80" i="1"/>
  <c r="GF80" i="1"/>
  <c r="GG80" i="1"/>
  <c r="FD81" i="1"/>
  <c r="FE81" i="1"/>
  <c r="FF81" i="1"/>
  <c r="FG81" i="1"/>
  <c r="FH81" i="1"/>
  <c r="FX81" i="1"/>
  <c r="FY81" i="1"/>
  <c r="FZ81" i="1"/>
  <c r="GA81" i="1"/>
  <c r="GB81" i="1"/>
  <c r="GC81" i="1"/>
  <c r="GD81" i="1"/>
  <c r="GE81" i="1"/>
  <c r="GF81" i="1"/>
  <c r="GG81" i="1"/>
  <c r="FD82" i="1"/>
  <c r="FE82" i="1"/>
  <c r="FF82" i="1"/>
  <c r="FG82" i="1"/>
  <c r="FH82" i="1"/>
  <c r="FX82" i="1"/>
  <c r="FY82" i="1"/>
  <c r="FZ82" i="1"/>
  <c r="GA82" i="1"/>
  <c r="GB82" i="1"/>
  <c r="GC82" i="1"/>
  <c r="GD82" i="1"/>
  <c r="GE82" i="1"/>
  <c r="GF82" i="1"/>
  <c r="GG82" i="1"/>
  <c r="FD83" i="1"/>
  <c r="FE83" i="1"/>
  <c r="FF83" i="1"/>
  <c r="FG83" i="1"/>
  <c r="FH83" i="1"/>
  <c r="FX83" i="1"/>
  <c r="FY83" i="1"/>
  <c r="FZ83" i="1"/>
  <c r="GA83" i="1"/>
  <c r="GB83" i="1"/>
  <c r="GC83" i="1"/>
  <c r="GD83" i="1"/>
  <c r="GE83" i="1"/>
  <c r="GF83" i="1"/>
  <c r="GG83" i="1"/>
  <c r="FD84" i="1"/>
  <c r="FE84" i="1"/>
  <c r="FF84" i="1"/>
  <c r="FG84" i="1"/>
  <c r="FH84" i="1"/>
  <c r="FX84" i="1"/>
  <c r="FY84" i="1"/>
  <c r="FZ84" i="1"/>
  <c r="GA84" i="1"/>
  <c r="GB84" i="1"/>
  <c r="GC84" i="1"/>
  <c r="GD84" i="1"/>
  <c r="GE84" i="1"/>
  <c r="GF84" i="1"/>
  <c r="GG84" i="1"/>
  <c r="FD85" i="1"/>
  <c r="FE85" i="1"/>
  <c r="FF85" i="1"/>
  <c r="FG85" i="1"/>
  <c r="FH85" i="1"/>
  <c r="FX85" i="1"/>
  <c r="FY85" i="1"/>
  <c r="FZ85" i="1"/>
  <c r="GA85" i="1"/>
  <c r="GB85" i="1"/>
  <c r="GC85" i="1"/>
  <c r="GD85" i="1"/>
  <c r="GE85" i="1"/>
  <c r="GF85" i="1"/>
  <c r="GG85" i="1"/>
  <c r="FD86" i="1"/>
  <c r="FE86" i="1"/>
  <c r="FF86" i="1"/>
  <c r="FG86" i="1"/>
  <c r="FH86" i="1"/>
  <c r="FX86" i="1"/>
  <c r="FY86" i="1"/>
  <c r="FZ86" i="1"/>
  <c r="GA86" i="1"/>
  <c r="GB86" i="1"/>
  <c r="GC86" i="1"/>
  <c r="GD86" i="1"/>
  <c r="GE86" i="1"/>
  <c r="GF86" i="1"/>
  <c r="GG86" i="1"/>
  <c r="FD87" i="1"/>
  <c r="FE87" i="1"/>
  <c r="FF87" i="1"/>
  <c r="FG87" i="1"/>
  <c r="FH87" i="1"/>
  <c r="FX87" i="1"/>
  <c r="FY87" i="1"/>
  <c r="FZ87" i="1"/>
  <c r="GA87" i="1"/>
  <c r="GB87" i="1"/>
  <c r="GC87" i="1"/>
  <c r="GD87" i="1"/>
  <c r="GE87" i="1"/>
  <c r="GF87" i="1"/>
  <c r="GG87" i="1"/>
  <c r="FD88" i="1"/>
  <c r="FE88" i="1"/>
  <c r="FF88" i="1"/>
  <c r="FG88" i="1"/>
  <c r="FH88" i="1"/>
  <c r="FX88" i="1"/>
  <c r="FY88" i="1"/>
  <c r="FZ88" i="1"/>
  <c r="GA88" i="1"/>
  <c r="GB88" i="1"/>
  <c r="GC88" i="1"/>
  <c r="GD88" i="1"/>
  <c r="GE88" i="1"/>
  <c r="GF88" i="1"/>
  <c r="GG88" i="1"/>
  <c r="FD89" i="1"/>
  <c r="FE89" i="1"/>
  <c r="FF89" i="1"/>
  <c r="FG89" i="1"/>
  <c r="FH89" i="1"/>
  <c r="FX89" i="1"/>
  <c r="FY89" i="1"/>
  <c r="FZ89" i="1"/>
  <c r="GA89" i="1"/>
  <c r="GB89" i="1"/>
  <c r="GC89" i="1"/>
  <c r="GD89" i="1"/>
  <c r="GE89" i="1"/>
  <c r="GF89" i="1"/>
  <c r="GG89" i="1"/>
  <c r="FD90" i="1"/>
  <c r="FE90" i="1"/>
  <c r="FF90" i="1"/>
  <c r="FG90" i="1"/>
  <c r="FH90" i="1"/>
  <c r="FX90" i="1"/>
  <c r="FY90" i="1"/>
  <c r="FZ90" i="1"/>
  <c r="GA90" i="1"/>
  <c r="GB90" i="1"/>
  <c r="GC90" i="1"/>
  <c r="GD90" i="1"/>
  <c r="GE90" i="1"/>
  <c r="GF90" i="1"/>
  <c r="GG90" i="1"/>
  <c r="FD91" i="1"/>
  <c r="FE91" i="1"/>
  <c r="FF91" i="1"/>
  <c r="FG91" i="1"/>
  <c r="FH91" i="1"/>
  <c r="FX91" i="1"/>
  <c r="FY91" i="1"/>
  <c r="FZ91" i="1"/>
  <c r="GA91" i="1"/>
  <c r="GB91" i="1"/>
  <c r="GC91" i="1"/>
  <c r="GD91" i="1"/>
  <c r="GE91" i="1"/>
  <c r="GF91" i="1"/>
  <c r="GG91" i="1"/>
  <c r="FD92" i="1"/>
  <c r="FE92" i="1"/>
  <c r="FF92" i="1"/>
  <c r="FG92" i="1"/>
  <c r="FH92" i="1"/>
  <c r="FX92" i="1"/>
  <c r="FY92" i="1"/>
  <c r="FZ92" i="1"/>
  <c r="GA92" i="1"/>
  <c r="GB92" i="1"/>
  <c r="GC92" i="1"/>
  <c r="GD92" i="1"/>
  <c r="GE92" i="1"/>
  <c r="GF92" i="1"/>
  <c r="GG92" i="1"/>
  <c r="FD93" i="1"/>
  <c r="FE93" i="1"/>
  <c r="FF93" i="1"/>
  <c r="FG93" i="1"/>
  <c r="FH93" i="1"/>
  <c r="FX93" i="1"/>
  <c r="FY93" i="1"/>
  <c r="FZ93" i="1"/>
  <c r="GA93" i="1"/>
  <c r="GB93" i="1"/>
  <c r="GC93" i="1"/>
  <c r="GD93" i="1"/>
  <c r="GE93" i="1"/>
  <c r="GF93" i="1"/>
  <c r="GG93" i="1"/>
  <c r="FD94" i="1"/>
  <c r="FE94" i="1"/>
  <c r="FF94" i="1"/>
  <c r="FG94" i="1"/>
  <c r="FH94" i="1"/>
  <c r="FX94" i="1"/>
  <c r="FY94" i="1"/>
  <c r="FZ94" i="1"/>
  <c r="GA94" i="1"/>
  <c r="GB94" i="1"/>
  <c r="GC94" i="1"/>
  <c r="GD94" i="1"/>
  <c r="GE94" i="1"/>
  <c r="GF94" i="1"/>
  <c r="GG94" i="1"/>
  <c r="FD95" i="1"/>
  <c r="FE95" i="1"/>
  <c r="FF95" i="1"/>
  <c r="FG95" i="1"/>
  <c r="FH95" i="1"/>
  <c r="FX95" i="1"/>
  <c r="FY95" i="1"/>
  <c r="FZ95" i="1"/>
  <c r="GA95" i="1"/>
  <c r="GB95" i="1"/>
  <c r="GC95" i="1"/>
  <c r="GD95" i="1"/>
  <c r="GE95" i="1"/>
  <c r="GF95" i="1"/>
  <c r="GG95" i="1"/>
  <c r="FD96" i="1"/>
  <c r="FE96" i="1"/>
  <c r="FF96" i="1"/>
  <c r="FG96" i="1"/>
  <c r="FH96" i="1"/>
  <c r="FX96" i="1"/>
  <c r="FY96" i="1"/>
  <c r="FZ96" i="1"/>
  <c r="GA96" i="1"/>
  <c r="GB96" i="1"/>
  <c r="GC96" i="1"/>
  <c r="GD96" i="1"/>
  <c r="GE96" i="1"/>
  <c r="GF96" i="1"/>
  <c r="GG96" i="1"/>
  <c r="FD97" i="1"/>
  <c r="FE97" i="1"/>
  <c r="FF97" i="1"/>
  <c r="FG97" i="1"/>
  <c r="FH97" i="1"/>
  <c r="FX97" i="1"/>
  <c r="FY97" i="1"/>
  <c r="FZ97" i="1"/>
  <c r="GA97" i="1"/>
  <c r="GB97" i="1"/>
  <c r="GC97" i="1"/>
  <c r="GD97" i="1"/>
  <c r="GE97" i="1"/>
  <c r="GF97" i="1"/>
  <c r="GG97" i="1"/>
  <c r="FD98" i="1"/>
  <c r="FE98" i="1"/>
  <c r="FF98" i="1"/>
  <c r="FG98" i="1"/>
  <c r="FH98" i="1"/>
  <c r="FX98" i="1"/>
  <c r="FY98" i="1"/>
  <c r="FZ98" i="1"/>
  <c r="GA98" i="1"/>
  <c r="GB98" i="1"/>
  <c r="GC98" i="1"/>
  <c r="GD98" i="1"/>
  <c r="GE98" i="1"/>
  <c r="GF98" i="1"/>
  <c r="GG98" i="1"/>
  <c r="FD99" i="1"/>
  <c r="FE99" i="1"/>
  <c r="FF99" i="1"/>
  <c r="FG99" i="1"/>
  <c r="FH99" i="1"/>
  <c r="FX99" i="1"/>
  <c r="FY99" i="1"/>
  <c r="FZ99" i="1"/>
  <c r="GA99" i="1"/>
  <c r="GB99" i="1"/>
  <c r="GC99" i="1"/>
  <c r="GD99" i="1"/>
  <c r="GE99" i="1"/>
  <c r="GF99" i="1"/>
  <c r="GG99" i="1"/>
  <c r="FD100" i="1"/>
  <c r="FE100" i="1"/>
  <c r="FF100" i="1"/>
  <c r="FG100" i="1"/>
  <c r="FH100" i="1"/>
  <c r="FX100" i="1"/>
  <c r="FY100" i="1"/>
  <c r="FZ100" i="1"/>
  <c r="GA100" i="1"/>
  <c r="GB100" i="1"/>
  <c r="GC100" i="1"/>
  <c r="GD100" i="1"/>
  <c r="GE100" i="1"/>
  <c r="GF100" i="1"/>
  <c r="GG100" i="1"/>
  <c r="FD101" i="1"/>
  <c r="FE101" i="1"/>
  <c r="FF101" i="1"/>
  <c r="FG101" i="1"/>
  <c r="FH101" i="1"/>
  <c r="FX101" i="1"/>
  <c r="FY101" i="1"/>
  <c r="FZ101" i="1"/>
  <c r="GA101" i="1"/>
  <c r="GB101" i="1"/>
  <c r="GC101" i="1"/>
  <c r="GD101" i="1"/>
  <c r="GE101" i="1"/>
  <c r="GF101" i="1"/>
  <c r="GG101" i="1"/>
  <c r="FD102" i="1"/>
  <c r="FE102" i="1"/>
  <c r="FF102" i="1"/>
  <c r="FG102" i="1"/>
  <c r="FH102" i="1"/>
  <c r="FX102" i="1"/>
  <c r="FY102" i="1"/>
  <c r="FZ102" i="1"/>
  <c r="GA102" i="1"/>
  <c r="GB102" i="1"/>
  <c r="GC102" i="1"/>
  <c r="GD102" i="1"/>
  <c r="GE102" i="1"/>
  <c r="GF102" i="1"/>
  <c r="GG102" i="1"/>
  <c r="FD103" i="1"/>
  <c r="FE103" i="1"/>
  <c r="FF103" i="1"/>
  <c r="FG103" i="1"/>
  <c r="FH103" i="1"/>
  <c r="FX103" i="1"/>
  <c r="FY103" i="1"/>
  <c r="FZ103" i="1"/>
  <c r="GA103" i="1"/>
  <c r="GB103" i="1"/>
  <c r="GC103" i="1"/>
  <c r="GD103" i="1"/>
  <c r="GE103" i="1"/>
  <c r="GF103" i="1"/>
  <c r="GG103" i="1"/>
  <c r="FD104" i="1"/>
  <c r="FE104" i="1"/>
  <c r="FF104" i="1"/>
  <c r="FG104" i="1"/>
  <c r="FH104" i="1"/>
  <c r="FX104" i="1"/>
  <c r="FY104" i="1"/>
  <c r="FZ104" i="1"/>
  <c r="GA104" i="1"/>
  <c r="GB104" i="1"/>
  <c r="GC104" i="1"/>
  <c r="GD104" i="1"/>
  <c r="GE104" i="1"/>
  <c r="GF104" i="1"/>
  <c r="GG104" i="1"/>
  <c r="FD105" i="1"/>
  <c r="FE105" i="1"/>
  <c r="FF105" i="1"/>
  <c r="FG105" i="1"/>
  <c r="FH105" i="1"/>
  <c r="FX105" i="1"/>
  <c r="FY105" i="1"/>
  <c r="FZ105" i="1"/>
  <c r="GA105" i="1"/>
  <c r="GB105" i="1"/>
  <c r="GC105" i="1"/>
  <c r="GD105" i="1"/>
  <c r="GE105" i="1"/>
  <c r="GF105" i="1"/>
  <c r="GG105" i="1"/>
  <c r="FD106" i="1"/>
  <c r="FE106" i="1"/>
  <c r="FF106" i="1"/>
  <c r="FG106" i="1"/>
  <c r="FH106" i="1"/>
  <c r="FX106" i="1"/>
  <c r="FY106" i="1"/>
  <c r="FZ106" i="1"/>
  <c r="GA106" i="1"/>
  <c r="GB106" i="1"/>
  <c r="GC106" i="1"/>
  <c r="GD106" i="1"/>
  <c r="GE106" i="1"/>
  <c r="GF106" i="1"/>
  <c r="GG106" i="1"/>
  <c r="FD107" i="1"/>
  <c r="FE107" i="1"/>
  <c r="FF107" i="1"/>
  <c r="FG107" i="1"/>
  <c r="FH107" i="1"/>
  <c r="FX107" i="1"/>
  <c r="FY107" i="1"/>
  <c r="FZ107" i="1"/>
  <c r="GA107" i="1"/>
  <c r="GB107" i="1"/>
  <c r="GC107" i="1"/>
  <c r="GD107" i="1"/>
  <c r="GE107" i="1"/>
  <c r="GF107" i="1"/>
  <c r="GG107" i="1"/>
  <c r="FD108" i="1"/>
  <c r="FE108" i="1"/>
  <c r="FF108" i="1"/>
  <c r="FG108" i="1"/>
  <c r="FH108" i="1"/>
  <c r="FX108" i="1"/>
  <c r="FY108" i="1"/>
  <c r="FZ108" i="1"/>
  <c r="GA108" i="1"/>
  <c r="GB108" i="1"/>
  <c r="GC108" i="1"/>
  <c r="GD108" i="1"/>
  <c r="GE108" i="1"/>
  <c r="GF108" i="1"/>
  <c r="GG108" i="1"/>
  <c r="FD109" i="1"/>
  <c r="FE109" i="1"/>
  <c r="FF109" i="1"/>
  <c r="FG109" i="1"/>
  <c r="FH109" i="1"/>
  <c r="FX109" i="1"/>
  <c r="FY109" i="1"/>
  <c r="FZ109" i="1"/>
  <c r="GA109" i="1"/>
  <c r="GB109" i="1"/>
  <c r="GC109" i="1"/>
  <c r="GD109" i="1"/>
  <c r="GE109" i="1"/>
  <c r="GF109" i="1"/>
  <c r="GG109" i="1"/>
  <c r="FD110" i="1"/>
  <c r="FE110" i="1"/>
  <c r="FF110" i="1"/>
  <c r="FG110" i="1"/>
  <c r="FH110" i="1"/>
  <c r="FX110" i="1"/>
  <c r="FY110" i="1"/>
  <c r="FZ110" i="1"/>
  <c r="GA110" i="1"/>
  <c r="GB110" i="1"/>
  <c r="GC110" i="1"/>
  <c r="GD110" i="1"/>
  <c r="GE110" i="1"/>
  <c r="GF110" i="1"/>
  <c r="GG110" i="1"/>
  <c r="FD111" i="1"/>
  <c r="FE111" i="1"/>
  <c r="FF111" i="1"/>
  <c r="FG111" i="1"/>
  <c r="FH111" i="1"/>
  <c r="FX111" i="1"/>
  <c r="FY111" i="1"/>
  <c r="FZ111" i="1"/>
  <c r="GA111" i="1"/>
  <c r="GB111" i="1"/>
  <c r="GC111" i="1"/>
  <c r="GD111" i="1"/>
  <c r="GE111" i="1"/>
  <c r="GF111" i="1"/>
  <c r="GG111" i="1"/>
  <c r="FD112" i="1"/>
  <c r="FE112" i="1"/>
  <c r="FF112" i="1"/>
  <c r="FG112" i="1"/>
  <c r="FH112" i="1"/>
  <c r="FX112" i="1"/>
  <c r="FY112" i="1"/>
  <c r="FZ112" i="1"/>
  <c r="GA112" i="1"/>
  <c r="GB112" i="1"/>
  <c r="GC112" i="1"/>
  <c r="GD112" i="1"/>
  <c r="GE112" i="1"/>
  <c r="GF112" i="1"/>
  <c r="GG112" i="1"/>
  <c r="FD113" i="1"/>
  <c r="FE113" i="1"/>
  <c r="FF113" i="1"/>
  <c r="FG113" i="1"/>
  <c r="FH113" i="1"/>
  <c r="FX113" i="1"/>
  <c r="FY113" i="1"/>
  <c r="FZ113" i="1"/>
  <c r="GA113" i="1"/>
  <c r="GB113" i="1"/>
  <c r="GC113" i="1"/>
  <c r="GD113" i="1"/>
  <c r="GE113" i="1"/>
  <c r="GF113" i="1"/>
  <c r="GG113" i="1"/>
  <c r="FD114" i="1"/>
  <c r="FE114" i="1"/>
  <c r="FF114" i="1"/>
  <c r="FG114" i="1"/>
  <c r="FH114" i="1"/>
  <c r="FX114" i="1"/>
  <c r="FY114" i="1"/>
  <c r="FZ114" i="1"/>
  <c r="GA114" i="1"/>
  <c r="GB114" i="1"/>
  <c r="GC114" i="1"/>
  <c r="GD114" i="1"/>
  <c r="GE114" i="1"/>
  <c r="GF114" i="1"/>
  <c r="GG114" i="1"/>
  <c r="FD115" i="1"/>
  <c r="FE115" i="1"/>
  <c r="FF115" i="1"/>
  <c r="FG115" i="1"/>
  <c r="FH115" i="1"/>
  <c r="FX115" i="1"/>
  <c r="FY115" i="1"/>
  <c r="FZ115" i="1"/>
  <c r="GA115" i="1"/>
  <c r="GB115" i="1"/>
  <c r="GC115" i="1"/>
  <c r="GD115" i="1"/>
  <c r="GE115" i="1"/>
  <c r="GF115" i="1"/>
  <c r="GG115" i="1"/>
  <c r="FD116" i="1"/>
  <c r="FE116" i="1"/>
  <c r="FF116" i="1"/>
  <c r="FG116" i="1"/>
  <c r="FH116" i="1"/>
  <c r="FX116" i="1"/>
  <c r="FY116" i="1"/>
  <c r="FZ116" i="1"/>
  <c r="GA116" i="1"/>
  <c r="GB116" i="1"/>
  <c r="GC116" i="1"/>
  <c r="GD116" i="1"/>
  <c r="GE116" i="1"/>
  <c r="GF116" i="1"/>
  <c r="GG116" i="1"/>
  <c r="FD117" i="1"/>
  <c r="FE117" i="1"/>
  <c r="FF117" i="1"/>
  <c r="FG117" i="1"/>
  <c r="FH117" i="1"/>
  <c r="FX117" i="1"/>
  <c r="FY117" i="1"/>
  <c r="FZ117" i="1"/>
  <c r="GA117" i="1"/>
  <c r="GB117" i="1"/>
  <c r="GC117" i="1"/>
  <c r="GD117" i="1"/>
  <c r="GE117" i="1"/>
  <c r="GF117" i="1"/>
  <c r="GG117" i="1"/>
  <c r="FD118" i="1"/>
  <c r="FE118" i="1"/>
  <c r="FF118" i="1"/>
  <c r="FG118" i="1"/>
  <c r="FH118" i="1"/>
  <c r="FX118" i="1"/>
  <c r="FY118" i="1"/>
  <c r="FZ118" i="1"/>
  <c r="GA118" i="1"/>
  <c r="GB118" i="1"/>
  <c r="GC118" i="1"/>
  <c r="GD118" i="1"/>
  <c r="GE118" i="1"/>
  <c r="GF118" i="1"/>
  <c r="GG118" i="1"/>
  <c r="FD119" i="1"/>
  <c r="FE119" i="1"/>
  <c r="FF119" i="1"/>
  <c r="FG119" i="1"/>
  <c r="FH119" i="1"/>
  <c r="FX119" i="1"/>
  <c r="FY119" i="1"/>
  <c r="FZ119" i="1"/>
  <c r="GA119" i="1"/>
  <c r="GB119" i="1"/>
  <c r="GC119" i="1"/>
  <c r="GD119" i="1"/>
  <c r="GE119" i="1"/>
  <c r="GF119" i="1"/>
  <c r="GG119" i="1"/>
  <c r="FD120" i="1"/>
  <c r="FE120" i="1"/>
  <c r="FF120" i="1"/>
  <c r="FG120" i="1"/>
  <c r="FH120" i="1"/>
  <c r="FX120" i="1"/>
  <c r="FY120" i="1"/>
  <c r="FZ120" i="1"/>
  <c r="GA120" i="1"/>
  <c r="GB120" i="1"/>
  <c r="GC120" i="1"/>
  <c r="GD120" i="1"/>
  <c r="GE120" i="1"/>
  <c r="GF120" i="1"/>
  <c r="GG120" i="1"/>
  <c r="FD121" i="1"/>
  <c r="FE121" i="1"/>
  <c r="FF121" i="1"/>
  <c r="FG121" i="1"/>
  <c r="FH121" i="1"/>
  <c r="FX121" i="1"/>
  <c r="FY121" i="1"/>
  <c r="FZ121" i="1"/>
  <c r="GA121" i="1"/>
  <c r="GB121" i="1"/>
  <c r="GC121" i="1"/>
  <c r="GD121" i="1"/>
  <c r="GE121" i="1"/>
  <c r="GF121" i="1"/>
  <c r="GG121" i="1"/>
  <c r="FD122" i="1"/>
  <c r="FE122" i="1"/>
  <c r="FF122" i="1"/>
  <c r="FG122" i="1"/>
  <c r="FH122" i="1"/>
  <c r="FX122" i="1"/>
  <c r="FY122" i="1"/>
  <c r="FZ122" i="1"/>
  <c r="GA122" i="1"/>
  <c r="GB122" i="1"/>
  <c r="GC122" i="1"/>
  <c r="GD122" i="1"/>
  <c r="GE122" i="1"/>
  <c r="GF122" i="1"/>
  <c r="GG122" i="1"/>
  <c r="FD123" i="1"/>
  <c r="FE123" i="1"/>
  <c r="FF123" i="1"/>
  <c r="FG123" i="1"/>
  <c r="FH123" i="1"/>
  <c r="FX123" i="1"/>
  <c r="FY123" i="1"/>
  <c r="FZ123" i="1"/>
  <c r="GA123" i="1"/>
  <c r="GB123" i="1"/>
  <c r="GC123" i="1"/>
  <c r="GD123" i="1"/>
  <c r="GE123" i="1"/>
  <c r="GF123" i="1"/>
  <c r="GG123" i="1"/>
  <c r="FD124" i="1"/>
  <c r="FE124" i="1"/>
  <c r="FF124" i="1"/>
  <c r="FG124" i="1"/>
  <c r="FH124" i="1"/>
  <c r="FX124" i="1"/>
  <c r="FY124" i="1"/>
  <c r="FZ124" i="1"/>
  <c r="GA124" i="1"/>
  <c r="GB124" i="1"/>
  <c r="GC124" i="1"/>
  <c r="GD124" i="1"/>
  <c r="GE124" i="1"/>
  <c r="GF124" i="1"/>
  <c r="GG124" i="1"/>
  <c r="FD125" i="1"/>
  <c r="FE125" i="1"/>
  <c r="FF125" i="1"/>
  <c r="FG125" i="1"/>
  <c r="FH125" i="1"/>
  <c r="FX125" i="1"/>
  <c r="FY125" i="1"/>
  <c r="FZ125" i="1"/>
  <c r="GA125" i="1"/>
  <c r="GB125" i="1"/>
  <c r="GC125" i="1"/>
  <c r="GD125" i="1"/>
  <c r="GE125" i="1"/>
  <c r="GF125" i="1"/>
  <c r="GG125" i="1"/>
  <c r="FD126" i="1"/>
  <c r="FE126" i="1"/>
  <c r="FF126" i="1"/>
  <c r="FG126" i="1"/>
  <c r="FH126" i="1"/>
  <c r="FX126" i="1"/>
  <c r="FY126" i="1"/>
  <c r="FZ126" i="1"/>
  <c r="GA126" i="1"/>
  <c r="GB126" i="1"/>
  <c r="GC126" i="1"/>
  <c r="GD126" i="1"/>
  <c r="GE126" i="1"/>
  <c r="GF126" i="1"/>
  <c r="GG126" i="1"/>
  <c r="FD127" i="1"/>
  <c r="FE127" i="1"/>
  <c r="FF127" i="1"/>
  <c r="FG127" i="1"/>
  <c r="FH127" i="1"/>
  <c r="FX127" i="1"/>
  <c r="FY127" i="1"/>
  <c r="FZ127" i="1"/>
  <c r="GA127" i="1"/>
  <c r="GB127" i="1"/>
  <c r="GC127" i="1"/>
  <c r="GD127" i="1"/>
  <c r="GE127" i="1"/>
  <c r="GF127" i="1"/>
  <c r="GG127" i="1"/>
  <c r="FD128" i="1"/>
  <c r="FE128" i="1"/>
  <c r="FF128" i="1"/>
  <c r="FG128" i="1"/>
  <c r="FH128" i="1"/>
  <c r="FX128" i="1"/>
  <c r="FY128" i="1"/>
  <c r="FZ128" i="1"/>
  <c r="GA128" i="1"/>
  <c r="GB128" i="1"/>
  <c r="GC128" i="1"/>
  <c r="GD128" i="1"/>
  <c r="GE128" i="1"/>
  <c r="GF128" i="1"/>
  <c r="GG128" i="1"/>
  <c r="FD129" i="1"/>
  <c r="FE129" i="1"/>
  <c r="FF129" i="1"/>
  <c r="FG129" i="1"/>
  <c r="FH129" i="1"/>
  <c r="FX129" i="1"/>
  <c r="FY129" i="1"/>
  <c r="FZ129" i="1"/>
  <c r="GA129" i="1"/>
  <c r="GB129" i="1"/>
  <c r="GC129" i="1"/>
  <c r="GD129" i="1"/>
  <c r="GE129" i="1"/>
  <c r="GF129" i="1"/>
  <c r="GG129" i="1"/>
  <c r="FD130" i="1"/>
  <c r="FE130" i="1"/>
  <c r="FF130" i="1"/>
  <c r="FG130" i="1"/>
  <c r="FH130" i="1"/>
  <c r="FX130" i="1"/>
  <c r="FY130" i="1"/>
  <c r="FZ130" i="1"/>
  <c r="GA130" i="1"/>
  <c r="GB130" i="1"/>
  <c r="GC130" i="1"/>
  <c r="GD130" i="1"/>
  <c r="GE130" i="1"/>
  <c r="GF130" i="1"/>
  <c r="GG130" i="1"/>
  <c r="FD131" i="1"/>
  <c r="FE131" i="1"/>
  <c r="FF131" i="1"/>
  <c r="FG131" i="1"/>
  <c r="FH131" i="1"/>
  <c r="FX131" i="1"/>
  <c r="FY131" i="1"/>
  <c r="FZ131" i="1"/>
  <c r="GA131" i="1"/>
  <c r="GB131" i="1"/>
  <c r="GC131" i="1"/>
  <c r="GD131" i="1"/>
  <c r="GE131" i="1"/>
  <c r="GF131" i="1"/>
  <c r="GG131" i="1"/>
  <c r="GS131" i="1"/>
  <c r="GR131" i="1"/>
  <c r="GQ131" i="1"/>
  <c r="GP131" i="1" s="1"/>
  <c r="GO131" i="1" s="1"/>
  <c r="DC131" i="1"/>
  <c r="CR131" i="1"/>
  <c r="CQ131" i="1"/>
  <c r="CP131" i="1"/>
  <c r="CO131" i="1"/>
  <c r="CN131" i="1"/>
  <c r="CM131" i="1"/>
  <c r="CL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H131" i="1"/>
  <c r="BG131" i="1"/>
  <c r="BF131" i="1"/>
  <c r="BE131" i="1"/>
  <c r="BD131" i="1"/>
  <c r="BB131" i="1"/>
  <c r="BA131" i="1"/>
  <c r="AZ131" i="1"/>
  <c r="AV131" i="1"/>
  <c r="AU131" i="1"/>
  <c r="AT131" i="1"/>
  <c r="AS131" i="1"/>
  <c r="AR131" i="1"/>
  <c r="AQ131" i="1"/>
  <c r="AP131" i="1"/>
  <c r="AO131" i="1"/>
  <c r="AJ131" i="1"/>
  <c r="AF131" i="1"/>
  <c r="AD131" i="1"/>
  <c r="AA131" i="1"/>
  <c r="Z131" i="1"/>
  <c r="Y131" i="1"/>
  <c r="K131" i="1"/>
  <c r="I131" i="1"/>
  <c r="GS130" i="1"/>
  <c r="GR130" i="1"/>
  <c r="GQ130" i="1"/>
  <c r="GP130" i="1" s="1"/>
  <c r="GO130" i="1" s="1"/>
  <c r="DC130" i="1"/>
  <c r="DB130" i="1"/>
  <c r="DA130" i="1"/>
  <c r="CR130" i="1"/>
  <c r="CQ130" i="1"/>
  <c r="CP130" i="1"/>
  <c r="CU130" i="1" s="1"/>
  <c r="CO130" i="1"/>
  <c r="CT130" i="1" s="1"/>
  <c r="CN130" i="1"/>
  <c r="CM130" i="1"/>
  <c r="CL130" i="1"/>
  <c r="CK130" i="1"/>
  <c r="CJ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H130" i="1"/>
  <c r="BG130" i="1"/>
  <c r="BF130" i="1"/>
  <c r="BE130" i="1"/>
  <c r="BD130" i="1"/>
  <c r="BB130" i="1"/>
  <c r="BA130" i="1"/>
  <c r="AZ130" i="1"/>
  <c r="AV130" i="1"/>
  <c r="AU130" i="1"/>
  <c r="AT130" i="1"/>
  <c r="AS130" i="1"/>
  <c r="AR130" i="1"/>
  <c r="AQ130" i="1"/>
  <c r="AP130" i="1"/>
  <c r="AO130" i="1"/>
  <c r="AJ130" i="1"/>
  <c r="AF130" i="1"/>
  <c r="AD130" i="1"/>
  <c r="K130" i="1" s="1"/>
  <c r="AA130" i="1"/>
  <c r="Z130" i="1"/>
  <c r="Y130" i="1"/>
  <c r="I130" i="1"/>
  <c r="GS129" i="1"/>
  <c r="GR129" i="1"/>
  <c r="GQ129" i="1"/>
  <c r="GP129" i="1" s="1"/>
  <c r="GO129" i="1" s="1"/>
  <c r="CR129" i="1"/>
  <c r="CQ129" i="1"/>
  <c r="CV129" i="1" s="1"/>
  <c r="CP129" i="1"/>
  <c r="CO129" i="1"/>
  <c r="CN129" i="1"/>
  <c r="CM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H129" i="1"/>
  <c r="BG129" i="1"/>
  <c r="BF129" i="1"/>
  <c r="BE129" i="1"/>
  <c r="BD129" i="1"/>
  <c r="BA129" i="1"/>
  <c r="BC129" i="1" s="1"/>
  <c r="AZ129" i="1"/>
  <c r="AV129" i="1"/>
  <c r="AU129" i="1"/>
  <c r="AT129" i="1"/>
  <c r="AS129" i="1"/>
  <c r="AR129" i="1"/>
  <c r="AQ129" i="1"/>
  <c r="AP129" i="1"/>
  <c r="AO129" i="1"/>
  <c r="AJ129" i="1"/>
  <c r="AF129" i="1"/>
  <c r="AD129" i="1"/>
  <c r="K129" i="1"/>
  <c r="I129" i="1"/>
  <c r="GS128" i="1"/>
  <c r="GR128" i="1"/>
  <c r="GQ128" i="1"/>
  <c r="GP128" i="1" s="1"/>
  <c r="GO128" i="1" s="1"/>
  <c r="DC128" i="1"/>
  <c r="DB128" i="1"/>
  <c r="DA128" i="1"/>
  <c r="CZ128" i="1"/>
  <c r="CY128" i="1"/>
  <c r="CR128" i="1"/>
  <c r="CQ128" i="1"/>
  <c r="CV128" i="1" s="1"/>
  <c r="CP128" i="1"/>
  <c r="CO128" i="1"/>
  <c r="CT128" i="1" s="1"/>
  <c r="CN128" i="1"/>
  <c r="CM128" i="1"/>
  <c r="CL128" i="1"/>
  <c r="CK128" i="1"/>
  <c r="CJ128" i="1"/>
  <c r="CI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H128" i="1"/>
  <c r="BG128" i="1"/>
  <c r="BF128" i="1"/>
  <c r="BE128" i="1"/>
  <c r="BD128" i="1"/>
  <c r="BB128" i="1"/>
  <c r="BA128" i="1"/>
  <c r="AZ128" i="1"/>
  <c r="AV128" i="1"/>
  <c r="AU128" i="1"/>
  <c r="AT128" i="1"/>
  <c r="AS128" i="1"/>
  <c r="AR128" i="1"/>
  <c r="AQ128" i="1"/>
  <c r="AP128" i="1"/>
  <c r="AO128" i="1"/>
  <c r="AJ128" i="1"/>
  <c r="AF128" i="1"/>
  <c r="AD128" i="1"/>
  <c r="AA128" i="1"/>
  <c r="Z128" i="1"/>
  <c r="Y128" i="1"/>
  <c r="I128" i="1"/>
  <c r="GS127" i="1"/>
  <c r="GR127" i="1"/>
  <c r="GQ127" i="1"/>
  <c r="GP127" i="1" s="1"/>
  <c r="GO127" i="1" s="1"/>
  <c r="DC127" i="1"/>
  <c r="DB127" i="1"/>
  <c r="DA127" i="1"/>
  <c r="CZ127" i="1"/>
  <c r="CY127" i="1"/>
  <c r="CR127" i="1"/>
  <c r="CW127" i="1" s="1"/>
  <c r="CQ127" i="1"/>
  <c r="CP127" i="1"/>
  <c r="CU127" i="1" s="1"/>
  <c r="CO127" i="1"/>
  <c r="CN127" i="1"/>
  <c r="CM127" i="1"/>
  <c r="CL127" i="1"/>
  <c r="CK127" i="1"/>
  <c r="CJ127" i="1"/>
  <c r="CI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H127" i="1"/>
  <c r="BG127" i="1"/>
  <c r="BF127" i="1"/>
  <c r="BE127" i="1"/>
  <c r="BD127" i="1"/>
  <c r="BB127" i="1"/>
  <c r="BA127" i="1"/>
  <c r="AZ127" i="1"/>
  <c r="AV127" i="1"/>
  <c r="AU127" i="1"/>
  <c r="AT127" i="1"/>
  <c r="AS127" i="1"/>
  <c r="AR127" i="1"/>
  <c r="AQ127" i="1"/>
  <c r="AP127" i="1"/>
  <c r="AO127" i="1"/>
  <c r="AJ127" i="1"/>
  <c r="AF127" i="1"/>
  <c r="AD127" i="1"/>
  <c r="K127" i="1" s="1"/>
  <c r="AA127" i="1"/>
  <c r="Z127" i="1"/>
  <c r="Y127" i="1"/>
  <c r="I127" i="1"/>
  <c r="GS126" i="1"/>
  <c r="GR126" i="1"/>
  <c r="GQ126" i="1"/>
  <c r="GP126" i="1" s="1"/>
  <c r="GO126" i="1" s="1"/>
  <c r="DC126" i="1"/>
  <c r="DB126" i="1"/>
  <c r="DA126" i="1"/>
  <c r="CZ126" i="1"/>
  <c r="CY126" i="1"/>
  <c r="CR126" i="1"/>
  <c r="CW126" i="1" s="1"/>
  <c r="CQ126" i="1"/>
  <c r="CV126" i="1" s="1"/>
  <c r="CP126" i="1"/>
  <c r="CO126" i="1"/>
  <c r="CT126" i="1" s="1"/>
  <c r="CN126" i="1"/>
  <c r="CS126" i="1" s="1"/>
  <c r="CM126" i="1"/>
  <c r="EC126" i="1" s="1"/>
  <c r="CL126" i="1"/>
  <c r="CK126" i="1"/>
  <c r="CJ126" i="1"/>
  <c r="CI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H126" i="1"/>
  <c r="BG126" i="1"/>
  <c r="BF126" i="1"/>
  <c r="BE126" i="1"/>
  <c r="BD126" i="1"/>
  <c r="BB126" i="1"/>
  <c r="BA126" i="1"/>
  <c r="AZ126" i="1"/>
  <c r="AV126" i="1"/>
  <c r="AU126" i="1"/>
  <c r="AT126" i="1"/>
  <c r="AS126" i="1"/>
  <c r="AR126" i="1"/>
  <c r="AQ126" i="1"/>
  <c r="AP126" i="1"/>
  <c r="AO126" i="1"/>
  <c r="AJ126" i="1"/>
  <c r="AF126" i="1"/>
  <c r="AD126" i="1"/>
  <c r="K126" i="1" s="1"/>
  <c r="AA126" i="1"/>
  <c r="Z126" i="1"/>
  <c r="Y126" i="1"/>
  <c r="I126" i="1"/>
  <c r="GS125" i="1"/>
  <c r="GR125" i="1"/>
  <c r="GQ125" i="1"/>
  <c r="GP125" i="1" s="1"/>
  <c r="GO125" i="1" s="1"/>
  <c r="DC125" i="1"/>
  <c r="DB125" i="1"/>
  <c r="DA125" i="1"/>
  <c r="CZ125" i="1"/>
  <c r="CY125" i="1"/>
  <c r="CR125" i="1"/>
  <c r="CQ125" i="1"/>
  <c r="CP125" i="1"/>
  <c r="CU125" i="1" s="1"/>
  <c r="CO125" i="1"/>
  <c r="CT125" i="1" s="1"/>
  <c r="CN125" i="1"/>
  <c r="CS125" i="1" s="1"/>
  <c r="CM125" i="1"/>
  <c r="CL125" i="1"/>
  <c r="CK125" i="1"/>
  <c r="CJ125" i="1"/>
  <c r="CI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H125" i="1"/>
  <c r="BG125" i="1"/>
  <c r="BF125" i="1"/>
  <c r="BE125" i="1"/>
  <c r="BD125" i="1"/>
  <c r="BB125" i="1"/>
  <c r="BA125" i="1"/>
  <c r="AZ125" i="1"/>
  <c r="AV125" i="1"/>
  <c r="AU125" i="1"/>
  <c r="AT125" i="1"/>
  <c r="AS125" i="1"/>
  <c r="AR125" i="1"/>
  <c r="AQ125" i="1"/>
  <c r="AP125" i="1"/>
  <c r="AO125" i="1"/>
  <c r="AJ125" i="1"/>
  <c r="AF125" i="1"/>
  <c r="AD125" i="1"/>
  <c r="K125" i="1" s="1"/>
  <c r="AA125" i="1"/>
  <c r="Z125" i="1"/>
  <c r="Y125" i="1"/>
  <c r="I125" i="1"/>
  <c r="GS124" i="1"/>
  <c r="GR124" i="1"/>
  <c r="GQ124" i="1"/>
  <c r="GP124" i="1" s="1"/>
  <c r="GO124" i="1" s="1"/>
  <c r="DC124" i="1"/>
  <c r="DB124" i="1"/>
  <c r="DA124" i="1"/>
  <c r="CZ124" i="1"/>
  <c r="CY124" i="1"/>
  <c r="CR124" i="1"/>
  <c r="CQ124" i="1"/>
  <c r="CV124" i="1" s="1"/>
  <c r="CP124" i="1"/>
  <c r="CO124" i="1"/>
  <c r="CT124" i="1" s="1"/>
  <c r="CN124" i="1"/>
  <c r="CM124" i="1"/>
  <c r="CL124" i="1"/>
  <c r="CK124" i="1"/>
  <c r="CJ124" i="1"/>
  <c r="CI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H124" i="1"/>
  <c r="BG124" i="1"/>
  <c r="BF124" i="1"/>
  <c r="BE124" i="1"/>
  <c r="BD124" i="1"/>
  <c r="BB124" i="1"/>
  <c r="BA124" i="1"/>
  <c r="AZ124" i="1"/>
  <c r="AV124" i="1"/>
  <c r="AU124" i="1"/>
  <c r="AT124" i="1"/>
  <c r="AS124" i="1"/>
  <c r="AR124" i="1"/>
  <c r="AQ124" i="1"/>
  <c r="AP124" i="1"/>
  <c r="AO124" i="1"/>
  <c r="AJ124" i="1"/>
  <c r="AF124" i="1"/>
  <c r="AD124" i="1"/>
  <c r="AA124" i="1"/>
  <c r="Z124" i="1"/>
  <c r="Y124" i="1"/>
  <c r="K124" i="1"/>
  <c r="I124" i="1"/>
  <c r="GS123" i="1"/>
  <c r="GR123" i="1"/>
  <c r="GQ123" i="1"/>
  <c r="GP123" i="1" s="1"/>
  <c r="GO123" i="1" s="1"/>
  <c r="DC123" i="1"/>
  <c r="DB123" i="1"/>
  <c r="DA123" i="1"/>
  <c r="CZ123" i="1"/>
  <c r="CR123" i="1"/>
  <c r="CQ123" i="1"/>
  <c r="CP123" i="1"/>
  <c r="CU123" i="1" s="1"/>
  <c r="CO123" i="1"/>
  <c r="CN123" i="1"/>
  <c r="CM123" i="1"/>
  <c r="CL123" i="1"/>
  <c r="CK123" i="1"/>
  <c r="CJ123" i="1"/>
  <c r="CI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H123" i="1"/>
  <c r="BG123" i="1"/>
  <c r="BF123" i="1"/>
  <c r="BE123" i="1"/>
  <c r="BD123" i="1"/>
  <c r="BB123" i="1"/>
  <c r="BA123" i="1"/>
  <c r="AZ123" i="1"/>
  <c r="AV123" i="1"/>
  <c r="AU123" i="1"/>
  <c r="AT123" i="1"/>
  <c r="AS123" i="1"/>
  <c r="AR123" i="1"/>
  <c r="AQ123" i="1"/>
  <c r="AP123" i="1"/>
  <c r="AO123" i="1"/>
  <c r="AJ123" i="1"/>
  <c r="AF123" i="1"/>
  <c r="AD123" i="1"/>
  <c r="AA123" i="1"/>
  <c r="Z123" i="1"/>
  <c r="Y123" i="1"/>
  <c r="K123" i="1"/>
  <c r="I123" i="1"/>
  <c r="GS122" i="1"/>
  <c r="GR122" i="1"/>
  <c r="GQ122" i="1"/>
  <c r="GP122" i="1" s="1"/>
  <c r="GO122" i="1" s="1"/>
  <c r="DC122" i="1"/>
  <c r="DB122" i="1"/>
  <c r="DA122" i="1"/>
  <c r="CZ122" i="1"/>
  <c r="CY122" i="1"/>
  <c r="CR122" i="1"/>
  <c r="CQ122" i="1"/>
  <c r="CP122" i="1"/>
  <c r="CU122" i="1" s="1"/>
  <c r="CO122" i="1"/>
  <c r="CT122" i="1" s="1"/>
  <c r="CN122" i="1"/>
  <c r="CS122" i="1" s="1"/>
  <c r="CM122" i="1"/>
  <c r="CL122" i="1"/>
  <c r="CK122" i="1"/>
  <c r="CJ122" i="1"/>
  <c r="CI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H122" i="1"/>
  <c r="BG122" i="1"/>
  <c r="BF122" i="1"/>
  <c r="BE122" i="1"/>
  <c r="BD122" i="1"/>
  <c r="BB122" i="1"/>
  <c r="BA122" i="1"/>
  <c r="AZ122" i="1"/>
  <c r="AV122" i="1"/>
  <c r="AU122" i="1"/>
  <c r="AT122" i="1"/>
  <c r="AS122" i="1"/>
  <c r="AR122" i="1"/>
  <c r="AQ122" i="1"/>
  <c r="AP122" i="1"/>
  <c r="AO122" i="1"/>
  <c r="AJ122" i="1"/>
  <c r="AF122" i="1"/>
  <c r="AD122" i="1"/>
  <c r="AA122" i="1"/>
  <c r="Z122" i="1"/>
  <c r="Y122" i="1"/>
  <c r="K122" i="1"/>
  <c r="I122" i="1"/>
  <c r="GS121" i="1"/>
  <c r="GR121" i="1"/>
  <c r="GQ121" i="1"/>
  <c r="GP121" i="1" s="1"/>
  <c r="GO121" i="1" s="1"/>
  <c r="DC121" i="1"/>
  <c r="DB121" i="1"/>
  <c r="DA121" i="1"/>
  <c r="CZ121" i="1"/>
  <c r="CY121" i="1"/>
  <c r="CR121" i="1"/>
  <c r="CQ121" i="1"/>
  <c r="CV121" i="1" s="1"/>
  <c r="CP121" i="1"/>
  <c r="CU121" i="1" s="1"/>
  <c r="CO121" i="1"/>
  <c r="CT121" i="1" s="1"/>
  <c r="CN121" i="1"/>
  <c r="CS121" i="1" s="1"/>
  <c r="CM121" i="1"/>
  <c r="CL121" i="1"/>
  <c r="CK121" i="1"/>
  <c r="CJ121" i="1"/>
  <c r="CI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H121" i="1"/>
  <c r="BG121" i="1"/>
  <c r="BF121" i="1"/>
  <c r="BE121" i="1"/>
  <c r="BD121" i="1"/>
  <c r="BB121" i="1"/>
  <c r="BA121" i="1"/>
  <c r="AZ121" i="1"/>
  <c r="AV121" i="1"/>
  <c r="AU121" i="1"/>
  <c r="AT121" i="1"/>
  <c r="AS121" i="1"/>
  <c r="AR121" i="1"/>
  <c r="AQ121" i="1"/>
  <c r="AP121" i="1"/>
  <c r="AO121" i="1"/>
  <c r="AJ121" i="1"/>
  <c r="AF121" i="1"/>
  <c r="AD121" i="1"/>
  <c r="AA121" i="1"/>
  <c r="Z121" i="1"/>
  <c r="Y121" i="1"/>
  <c r="I121" i="1"/>
  <c r="GS120" i="1"/>
  <c r="GR120" i="1"/>
  <c r="GQ120" i="1"/>
  <c r="GP120" i="1" s="1"/>
  <c r="GO120" i="1" s="1"/>
  <c r="DC120" i="1"/>
  <c r="DB120" i="1"/>
  <c r="DA120" i="1"/>
  <c r="CZ120" i="1"/>
  <c r="CY120" i="1"/>
  <c r="CR120" i="1"/>
  <c r="CQ120" i="1"/>
  <c r="CV120" i="1" s="1"/>
  <c r="CP120" i="1"/>
  <c r="CU120" i="1" s="1"/>
  <c r="CO120" i="1"/>
  <c r="CT120" i="1" s="1"/>
  <c r="CN120" i="1"/>
  <c r="CS120" i="1" s="1"/>
  <c r="CM120" i="1"/>
  <c r="CL120" i="1"/>
  <c r="CK120" i="1"/>
  <c r="CJ120" i="1"/>
  <c r="CI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H120" i="1"/>
  <c r="BG120" i="1"/>
  <c r="BF120" i="1"/>
  <c r="BE120" i="1"/>
  <c r="BD120" i="1"/>
  <c r="BB120" i="1"/>
  <c r="BA120" i="1"/>
  <c r="AZ120" i="1"/>
  <c r="AV120" i="1"/>
  <c r="AU120" i="1"/>
  <c r="AT120" i="1"/>
  <c r="AS120" i="1"/>
  <c r="AR120" i="1"/>
  <c r="AQ120" i="1"/>
  <c r="AP120" i="1"/>
  <c r="AO120" i="1"/>
  <c r="AJ120" i="1"/>
  <c r="AF120" i="1"/>
  <c r="AD120" i="1"/>
  <c r="AA120" i="1"/>
  <c r="Z120" i="1"/>
  <c r="Y120" i="1"/>
  <c r="I120" i="1"/>
  <c r="GS119" i="1"/>
  <c r="GR119" i="1"/>
  <c r="GQ119" i="1"/>
  <c r="GP119" i="1" s="1"/>
  <c r="GO119" i="1" s="1"/>
  <c r="DC119" i="1"/>
  <c r="DB119" i="1"/>
  <c r="DA119" i="1"/>
  <c r="CZ119" i="1"/>
  <c r="CY119" i="1"/>
  <c r="CR119" i="1"/>
  <c r="CW119" i="1" s="1"/>
  <c r="CQ119" i="1"/>
  <c r="CV119" i="1" s="1"/>
  <c r="CP119" i="1"/>
  <c r="CU119" i="1" s="1"/>
  <c r="CO119" i="1"/>
  <c r="CT119" i="1" s="1"/>
  <c r="CN119" i="1"/>
  <c r="CM119" i="1"/>
  <c r="CL119" i="1"/>
  <c r="CK119" i="1"/>
  <c r="CJ119" i="1"/>
  <c r="CI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H119" i="1"/>
  <c r="BG119" i="1"/>
  <c r="BF119" i="1"/>
  <c r="BE119" i="1"/>
  <c r="BD119" i="1"/>
  <c r="BB119" i="1"/>
  <c r="BA119" i="1"/>
  <c r="AZ119" i="1"/>
  <c r="AV119" i="1"/>
  <c r="AU119" i="1"/>
  <c r="AT119" i="1"/>
  <c r="AS119" i="1"/>
  <c r="AR119" i="1"/>
  <c r="AQ119" i="1"/>
  <c r="AP119" i="1"/>
  <c r="AO119" i="1"/>
  <c r="AJ119" i="1"/>
  <c r="AF119" i="1"/>
  <c r="AD119" i="1"/>
  <c r="K119" i="1" s="1"/>
  <c r="AA119" i="1"/>
  <c r="Z119" i="1"/>
  <c r="Y119" i="1"/>
  <c r="I119" i="1"/>
  <c r="GS118" i="1"/>
  <c r="GR118" i="1"/>
  <c r="GQ118" i="1"/>
  <c r="GP118" i="1" s="1"/>
  <c r="GO118" i="1" s="1"/>
  <c r="DC118" i="1"/>
  <c r="DB118" i="1"/>
  <c r="CY118" i="1"/>
  <c r="CR118" i="1"/>
  <c r="CW118" i="1" s="1"/>
  <c r="CQ118" i="1"/>
  <c r="CV118" i="1" s="1"/>
  <c r="CP118" i="1"/>
  <c r="CO118" i="1"/>
  <c r="CN118" i="1"/>
  <c r="CM118" i="1"/>
  <c r="CL118" i="1"/>
  <c r="CI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J118" i="1"/>
  <c r="BH118" i="1"/>
  <c r="BG118" i="1"/>
  <c r="BF118" i="1"/>
  <c r="BE118" i="1"/>
  <c r="BD118" i="1"/>
  <c r="BB118" i="1"/>
  <c r="BA118" i="1"/>
  <c r="AZ118" i="1"/>
  <c r="AV118" i="1"/>
  <c r="AU118" i="1"/>
  <c r="AT118" i="1"/>
  <c r="AS118" i="1"/>
  <c r="AR118" i="1"/>
  <c r="AQ118" i="1"/>
  <c r="AP118" i="1"/>
  <c r="AO118" i="1"/>
  <c r="AJ118" i="1"/>
  <c r="AF118" i="1"/>
  <c r="AD118" i="1"/>
  <c r="K118" i="1" s="1"/>
  <c r="AA118" i="1"/>
  <c r="Z118" i="1"/>
  <c r="Y118" i="1"/>
  <c r="I118" i="1"/>
  <c r="GS117" i="1"/>
  <c r="GR117" i="1"/>
  <c r="GQ117" i="1"/>
  <c r="GP117" i="1" s="1"/>
  <c r="GO117" i="1" s="1"/>
  <c r="DC117" i="1"/>
  <c r="DB117" i="1"/>
  <c r="DA117" i="1"/>
  <c r="CZ117" i="1"/>
  <c r="CY117" i="1"/>
  <c r="CR117" i="1"/>
  <c r="CW117" i="1" s="1"/>
  <c r="CQ117" i="1"/>
  <c r="CP117" i="1"/>
  <c r="CU117" i="1" s="1"/>
  <c r="CO117" i="1"/>
  <c r="CT117" i="1" s="1"/>
  <c r="CN117" i="1"/>
  <c r="CS117" i="1" s="1"/>
  <c r="CM117" i="1"/>
  <c r="CL117" i="1"/>
  <c r="CK117" i="1"/>
  <c r="CJ117" i="1"/>
  <c r="CI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H117" i="1"/>
  <c r="BG117" i="1"/>
  <c r="BF117" i="1"/>
  <c r="BE117" i="1"/>
  <c r="BD117" i="1"/>
  <c r="BB117" i="1"/>
  <c r="BA117" i="1"/>
  <c r="AZ117" i="1"/>
  <c r="AV117" i="1"/>
  <c r="AU117" i="1"/>
  <c r="AT117" i="1"/>
  <c r="AS117" i="1"/>
  <c r="AR117" i="1"/>
  <c r="AQ117" i="1"/>
  <c r="AP117" i="1"/>
  <c r="AO117" i="1"/>
  <c r="AJ117" i="1"/>
  <c r="AF117" i="1"/>
  <c r="AD117" i="1"/>
  <c r="AA117" i="1"/>
  <c r="Z117" i="1"/>
  <c r="Y117" i="1"/>
  <c r="I117" i="1"/>
  <c r="GS116" i="1"/>
  <c r="GR116" i="1"/>
  <c r="GQ116" i="1"/>
  <c r="GP116" i="1" s="1"/>
  <c r="GO116" i="1" s="1"/>
  <c r="DC116" i="1"/>
  <c r="DB116" i="1"/>
  <c r="DA116" i="1"/>
  <c r="CZ116" i="1"/>
  <c r="CY116" i="1"/>
  <c r="CR116" i="1"/>
  <c r="CW116" i="1" s="1"/>
  <c r="CQ116" i="1"/>
  <c r="CV116" i="1" s="1"/>
  <c r="CP116" i="1"/>
  <c r="CU116" i="1" s="1"/>
  <c r="CO116" i="1"/>
  <c r="CT116" i="1" s="1"/>
  <c r="CN116" i="1"/>
  <c r="CM116" i="1"/>
  <c r="CL116" i="1"/>
  <c r="CK116" i="1"/>
  <c r="CJ116" i="1"/>
  <c r="CI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H116" i="1"/>
  <c r="BG116" i="1"/>
  <c r="BF116" i="1"/>
  <c r="BE116" i="1"/>
  <c r="BD116" i="1"/>
  <c r="BB116" i="1"/>
  <c r="BA116" i="1"/>
  <c r="AZ116" i="1"/>
  <c r="AV116" i="1"/>
  <c r="AU116" i="1"/>
  <c r="AT116" i="1"/>
  <c r="AS116" i="1"/>
  <c r="AR116" i="1"/>
  <c r="AQ116" i="1"/>
  <c r="AP116" i="1"/>
  <c r="AO116" i="1"/>
  <c r="AJ116" i="1"/>
  <c r="AF116" i="1"/>
  <c r="AD116" i="1"/>
  <c r="K116" i="1" s="1"/>
  <c r="AA116" i="1"/>
  <c r="Z116" i="1"/>
  <c r="Y116" i="1"/>
  <c r="I116" i="1"/>
  <c r="GS115" i="1"/>
  <c r="GR115" i="1"/>
  <c r="GQ115" i="1"/>
  <c r="GP115" i="1" s="1"/>
  <c r="GO115" i="1" s="1"/>
  <c r="DC115" i="1"/>
  <c r="DB115" i="1"/>
  <c r="DA115" i="1"/>
  <c r="CZ115" i="1"/>
  <c r="CR115" i="1"/>
  <c r="CW115" i="1" s="1"/>
  <c r="CQ115" i="1"/>
  <c r="CP115" i="1"/>
  <c r="CU115" i="1" s="1"/>
  <c r="CO115" i="1"/>
  <c r="CT115" i="1" s="1"/>
  <c r="CN115" i="1"/>
  <c r="CS115" i="1" s="1"/>
  <c r="CM115" i="1"/>
  <c r="CL115" i="1"/>
  <c r="EB115" i="1" s="1"/>
  <c r="CK115" i="1"/>
  <c r="CJ115" i="1"/>
  <c r="CI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H115" i="1"/>
  <c r="BG115" i="1"/>
  <c r="BF115" i="1"/>
  <c r="BE115" i="1"/>
  <c r="BD115" i="1"/>
  <c r="BB115" i="1"/>
  <c r="BA115" i="1"/>
  <c r="AZ115" i="1"/>
  <c r="AV115" i="1"/>
  <c r="AU115" i="1"/>
  <c r="AT115" i="1"/>
  <c r="AS115" i="1"/>
  <c r="AR115" i="1"/>
  <c r="AQ115" i="1"/>
  <c r="AP115" i="1"/>
  <c r="AO115" i="1"/>
  <c r="AJ115" i="1"/>
  <c r="AF115" i="1"/>
  <c r="AD115" i="1"/>
  <c r="K115" i="1" s="1"/>
  <c r="AA115" i="1"/>
  <c r="Z115" i="1"/>
  <c r="Y115" i="1"/>
  <c r="I115" i="1"/>
  <c r="GS114" i="1"/>
  <c r="GR114" i="1"/>
  <c r="GQ114" i="1"/>
  <c r="GP114" i="1" s="1"/>
  <c r="GO114" i="1" s="1"/>
  <c r="DC114" i="1"/>
  <c r="DB114" i="1"/>
  <c r="DA114" i="1"/>
  <c r="CZ114" i="1"/>
  <c r="CY114" i="1"/>
  <c r="CR114" i="1"/>
  <c r="CQ114" i="1"/>
  <c r="CP114" i="1"/>
  <c r="CU114" i="1" s="1"/>
  <c r="CO114" i="1"/>
  <c r="CT114" i="1" s="1"/>
  <c r="CN114" i="1"/>
  <c r="CS114" i="1" s="1"/>
  <c r="CM114" i="1"/>
  <c r="CL114" i="1"/>
  <c r="CK114" i="1"/>
  <c r="CJ114" i="1"/>
  <c r="CI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H114" i="1"/>
  <c r="BG114" i="1"/>
  <c r="BF114" i="1"/>
  <c r="BE114" i="1"/>
  <c r="BD114" i="1"/>
  <c r="BB114" i="1"/>
  <c r="BA114" i="1"/>
  <c r="AZ114" i="1"/>
  <c r="AV114" i="1"/>
  <c r="AU114" i="1"/>
  <c r="AT114" i="1"/>
  <c r="AS114" i="1"/>
  <c r="AR114" i="1"/>
  <c r="AQ114" i="1"/>
  <c r="AP114" i="1"/>
  <c r="AO114" i="1"/>
  <c r="AJ114" i="1"/>
  <c r="AF114" i="1"/>
  <c r="AD114" i="1"/>
  <c r="K114" i="1" s="1"/>
  <c r="AA114" i="1"/>
  <c r="Z114" i="1"/>
  <c r="Y114" i="1"/>
  <c r="I114" i="1"/>
  <c r="GS113" i="1"/>
  <c r="GR113" i="1"/>
  <c r="GQ113" i="1"/>
  <c r="GP113" i="1" s="1"/>
  <c r="GO113" i="1" s="1"/>
  <c r="DC113" i="1"/>
  <c r="DB113" i="1"/>
  <c r="DA113" i="1"/>
  <c r="CZ113" i="1"/>
  <c r="CY113" i="1"/>
  <c r="CR113" i="1"/>
  <c r="CW113" i="1" s="1"/>
  <c r="CQ113" i="1"/>
  <c r="CV113" i="1" s="1"/>
  <c r="CP113" i="1"/>
  <c r="CU113" i="1" s="1"/>
  <c r="CO113" i="1"/>
  <c r="CT113" i="1" s="1"/>
  <c r="CN113" i="1"/>
  <c r="CS113" i="1" s="1"/>
  <c r="CM113" i="1"/>
  <c r="CL113" i="1"/>
  <c r="CK113" i="1"/>
  <c r="CJ113" i="1"/>
  <c r="CI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H113" i="1"/>
  <c r="BG113" i="1"/>
  <c r="BF113" i="1"/>
  <c r="BE113" i="1"/>
  <c r="BD113" i="1"/>
  <c r="BB113" i="1"/>
  <c r="BA113" i="1"/>
  <c r="AZ113" i="1"/>
  <c r="AV113" i="1"/>
  <c r="AU113" i="1"/>
  <c r="AT113" i="1"/>
  <c r="AS113" i="1"/>
  <c r="AR113" i="1"/>
  <c r="AQ113" i="1"/>
  <c r="AP113" i="1"/>
  <c r="AO113" i="1"/>
  <c r="AJ113" i="1"/>
  <c r="AF113" i="1"/>
  <c r="AD113" i="1"/>
  <c r="K113" i="1" s="1"/>
  <c r="AA113" i="1"/>
  <c r="Z113" i="1"/>
  <c r="Y113" i="1"/>
  <c r="I113" i="1"/>
  <c r="GS112" i="1"/>
  <c r="GR112" i="1"/>
  <c r="GQ112" i="1"/>
  <c r="GP112" i="1" s="1"/>
  <c r="GO112" i="1" s="1"/>
  <c r="DC112" i="1"/>
  <c r="DB112" i="1"/>
  <c r="DA112" i="1"/>
  <c r="CZ112" i="1"/>
  <c r="CY112" i="1"/>
  <c r="CR112" i="1"/>
  <c r="CW112" i="1" s="1"/>
  <c r="CQ112" i="1"/>
  <c r="CP112" i="1"/>
  <c r="CU112" i="1" s="1"/>
  <c r="CO112" i="1"/>
  <c r="CT112" i="1" s="1"/>
  <c r="CN112" i="1"/>
  <c r="CS112" i="1" s="1"/>
  <c r="CM112" i="1"/>
  <c r="EC112" i="1" s="1"/>
  <c r="CL112" i="1"/>
  <c r="CK112" i="1"/>
  <c r="CJ112" i="1"/>
  <c r="CI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H112" i="1"/>
  <c r="BG112" i="1"/>
  <c r="BF112" i="1"/>
  <c r="BE112" i="1"/>
  <c r="BD112" i="1"/>
  <c r="BB112" i="1"/>
  <c r="BA112" i="1"/>
  <c r="AZ112" i="1"/>
  <c r="AV112" i="1"/>
  <c r="AU112" i="1"/>
  <c r="AT112" i="1"/>
  <c r="AS112" i="1"/>
  <c r="AR112" i="1"/>
  <c r="AQ112" i="1"/>
  <c r="AP112" i="1"/>
  <c r="AO112" i="1"/>
  <c r="AJ112" i="1"/>
  <c r="AF112" i="1"/>
  <c r="AD112" i="1"/>
  <c r="K112" i="1" s="1"/>
  <c r="AA112" i="1"/>
  <c r="Z112" i="1"/>
  <c r="Y112" i="1"/>
  <c r="I112" i="1"/>
  <c r="GS111" i="1"/>
  <c r="GR111" i="1"/>
  <c r="GQ111" i="1"/>
  <c r="GP111" i="1" s="1"/>
  <c r="GO111" i="1" s="1"/>
  <c r="DC111" i="1"/>
  <c r="DB111" i="1"/>
  <c r="DA111" i="1"/>
  <c r="CZ111" i="1"/>
  <c r="CY111" i="1"/>
  <c r="CR111" i="1"/>
  <c r="CW111" i="1" s="1"/>
  <c r="CQ111" i="1"/>
  <c r="CV111" i="1" s="1"/>
  <c r="CP111" i="1"/>
  <c r="CU111" i="1" s="1"/>
  <c r="CO111" i="1"/>
  <c r="CT111" i="1" s="1"/>
  <c r="CN111" i="1"/>
  <c r="CS111" i="1" s="1"/>
  <c r="CM111" i="1"/>
  <c r="CL111" i="1"/>
  <c r="CK111" i="1"/>
  <c r="CJ111" i="1"/>
  <c r="CI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H111" i="1"/>
  <c r="BG111" i="1"/>
  <c r="BF111" i="1"/>
  <c r="BE111" i="1"/>
  <c r="BD111" i="1"/>
  <c r="BB111" i="1"/>
  <c r="BA111" i="1"/>
  <c r="AZ111" i="1"/>
  <c r="AV111" i="1"/>
  <c r="AU111" i="1"/>
  <c r="AT111" i="1"/>
  <c r="AS111" i="1"/>
  <c r="AR111" i="1"/>
  <c r="AQ111" i="1"/>
  <c r="AP111" i="1"/>
  <c r="AO111" i="1"/>
  <c r="AJ111" i="1"/>
  <c r="AF111" i="1"/>
  <c r="AD111" i="1"/>
  <c r="K111" i="1" s="1"/>
  <c r="AA111" i="1"/>
  <c r="Z111" i="1"/>
  <c r="Y111" i="1"/>
  <c r="I111" i="1"/>
  <c r="GS110" i="1"/>
  <c r="GR110" i="1"/>
  <c r="GQ110" i="1"/>
  <c r="GP110" i="1" s="1"/>
  <c r="GO110" i="1" s="1"/>
  <c r="DC110" i="1"/>
  <c r="DB110" i="1"/>
  <c r="DA110" i="1"/>
  <c r="CZ110" i="1"/>
  <c r="CY110" i="1"/>
  <c r="CR110" i="1"/>
  <c r="CW110" i="1" s="1"/>
  <c r="CQ110" i="1"/>
  <c r="CV110" i="1" s="1"/>
  <c r="CP110" i="1"/>
  <c r="CU110" i="1" s="1"/>
  <c r="CO110" i="1"/>
  <c r="CT110" i="1" s="1"/>
  <c r="CN110" i="1"/>
  <c r="CS110" i="1" s="1"/>
  <c r="CM110" i="1"/>
  <c r="CL110" i="1"/>
  <c r="EB110" i="1" s="1"/>
  <c r="CK110" i="1"/>
  <c r="EA110" i="1" s="1"/>
  <c r="CJ110" i="1"/>
  <c r="CI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H110" i="1"/>
  <c r="BG110" i="1"/>
  <c r="BF110" i="1"/>
  <c r="BE110" i="1"/>
  <c r="BD110" i="1"/>
  <c r="BB110" i="1"/>
  <c r="BA110" i="1"/>
  <c r="AZ110" i="1"/>
  <c r="AV110" i="1"/>
  <c r="AU110" i="1"/>
  <c r="AT110" i="1"/>
  <c r="AS110" i="1"/>
  <c r="AR110" i="1"/>
  <c r="AQ110" i="1"/>
  <c r="AP110" i="1"/>
  <c r="AO110" i="1"/>
  <c r="AJ110" i="1"/>
  <c r="AF110" i="1"/>
  <c r="AD110" i="1"/>
  <c r="AA110" i="1"/>
  <c r="Z110" i="1"/>
  <c r="Y110" i="1"/>
  <c r="K110" i="1"/>
  <c r="I110" i="1"/>
  <c r="GS109" i="1"/>
  <c r="GR109" i="1"/>
  <c r="GQ109" i="1"/>
  <c r="GP109" i="1" s="1"/>
  <c r="GO109" i="1" s="1"/>
  <c r="DC109" i="1"/>
  <c r="DB109" i="1"/>
  <c r="DA109" i="1"/>
  <c r="CZ109" i="1"/>
  <c r="CY109" i="1"/>
  <c r="CR109" i="1"/>
  <c r="CW109" i="1" s="1"/>
  <c r="CQ109" i="1"/>
  <c r="CP109" i="1"/>
  <c r="CU109" i="1" s="1"/>
  <c r="CO109" i="1"/>
  <c r="CT109" i="1" s="1"/>
  <c r="CN109" i="1"/>
  <c r="CS109" i="1" s="1"/>
  <c r="CM109" i="1"/>
  <c r="CL109" i="1"/>
  <c r="CK109" i="1"/>
  <c r="CJ109" i="1"/>
  <c r="CI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H109" i="1"/>
  <c r="BG109" i="1"/>
  <c r="BF109" i="1"/>
  <c r="BE109" i="1"/>
  <c r="BD109" i="1"/>
  <c r="BB109" i="1"/>
  <c r="BA109" i="1"/>
  <c r="AZ109" i="1"/>
  <c r="AV109" i="1"/>
  <c r="AU109" i="1"/>
  <c r="AT109" i="1"/>
  <c r="AS109" i="1"/>
  <c r="AR109" i="1"/>
  <c r="AQ109" i="1"/>
  <c r="AP109" i="1"/>
  <c r="AO109" i="1"/>
  <c r="AJ109" i="1"/>
  <c r="AF109" i="1"/>
  <c r="AD109" i="1"/>
  <c r="AA109" i="1"/>
  <c r="Z109" i="1"/>
  <c r="Y109" i="1"/>
  <c r="K109" i="1"/>
  <c r="I109" i="1"/>
  <c r="GS108" i="1"/>
  <c r="GR108" i="1"/>
  <c r="GQ108" i="1"/>
  <c r="GP108" i="1" s="1"/>
  <c r="GO108" i="1" s="1"/>
  <c r="DC108" i="1"/>
  <c r="DB108" i="1"/>
  <c r="DA108" i="1"/>
  <c r="CZ108" i="1"/>
  <c r="CY108" i="1"/>
  <c r="CR108" i="1"/>
  <c r="CW108" i="1" s="1"/>
  <c r="CQ108" i="1"/>
  <c r="CV108" i="1" s="1"/>
  <c r="CP108" i="1"/>
  <c r="CU108" i="1" s="1"/>
  <c r="CO108" i="1"/>
  <c r="CT108" i="1" s="1"/>
  <c r="CN108" i="1"/>
  <c r="CS108" i="1" s="1"/>
  <c r="CM108" i="1"/>
  <c r="CL108" i="1"/>
  <c r="CK108" i="1"/>
  <c r="CJ108" i="1"/>
  <c r="CI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H108" i="1"/>
  <c r="BG108" i="1"/>
  <c r="BF108" i="1"/>
  <c r="BE108" i="1"/>
  <c r="BD108" i="1"/>
  <c r="BB108" i="1"/>
  <c r="BA108" i="1"/>
  <c r="AZ108" i="1"/>
  <c r="AV108" i="1"/>
  <c r="AU108" i="1"/>
  <c r="AT108" i="1"/>
  <c r="AS108" i="1"/>
  <c r="AR108" i="1"/>
  <c r="AQ108" i="1"/>
  <c r="AP108" i="1"/>
  <c r="AO108" i="1"/>
  <c r="AJ108" i="1"/>
  <c r="AF108" i="1"/>
  <c r="AD108" i="1"/>
  <c r="AA108" i="1"/>
  <c r="Z108" i="1"/>
  <c r="Y108" i="1"/>
  <c r="I108" i="1"/>
  <c r="GS107" i="1"/>
  <c r="GR107" i="1"/>
  <c r="GQ107" i="1"/>
  <c r="GP107" i="1" s="1"/>
  <c r="GO107" i="1" s="1"/>
  <c r="DC107" i="1"/>
  <c r="DB107" i="1"/>
  <c r="DA107" i="1"/>
  <c r="CZ107" i="1"/>
  <c r="CY107" i="1"/>
  <c r="CR107" i="1"/>
  <c r="CW107" i="1" s="1"/>
  <c r="CQ107" i="1"/>
  <c r="CV107" i="1" s="1"/>
  <c r="CP107" i="1"/>
  <c r="CU107" i="1" s="1"/>
  <c r="CO107" i="1"/>
  <c r="CT107" i="1" s="1"/>
  <c r="CN107" i="1"/>
  <c r="CS107" i="1" s="1"/>
  <c r="CM107" i="1"/>
  <c r="CL107" i="1"/>
  <c r="CK107" i="1"/>
  <c r="CJ107" i="1"/>
  <c r="CI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H107" i="1"/>
  <c r="BG107" i="1"/>
  <c r="BF107" i="1"/>
  <c r="BE107" i="1"/>
  <c r="BD107" i="1"/>
  <c r="BB107" i="1"/>
  <c r="BA107" i="1"/>
  <c r="AZ107" i="1"/>
  <c r="AV107" i="1"/>
  <c r="AU107" i="1"/>
  <c r="AT107" i="1"/>
  <c r="AS107" i="1"/>
  <c r="AR107" i="1"/>
  <c r="AQ107" i="1"/>
  <c r="AP107" i="1"/>
  <c r="AO107" i="1"/>
  <c r="AJ107" i="1"/>
  <c r="AF107" i="1"/>
  <c r="AD107" i="1"/>
  <c r="K107" i="1" s="1"/>
  <c r="AA107" i="1"/>
  <c r="Z107" i="1"/>
  <c r="Y107" i="1"/>
  <c r="I107" i="1"/>
  <c r="GS106" i="1"/>
  <c r="GR106" i="1"/>
  <c r="GQ106" i="1"/>
  <c r="GP106" i="1" s="1"/>
  <c r="GO106" i="1" s="1"/>
  <c r="DC106" i="1"/>
  <c r="DB106" i="1"/>
  <c r="DA106" i="1"/>
  <c r="CZ106" i="1"/>
  <c r="CY106" i="1"/>
  <c r="CR106" i="1"/>
  <c r="CW106" i="1" s="1"/>
  <c r="CQ106" i="1"/>
  <c r="CV106" i="1" s="1"/>
  <c r="CP106" i="1"/>
  <c r="CU106" i="1" s="1"/>
  <c r="CO106" i="1"/>
  <c r="CN106" i="1"/>
  <c r="CS106" i="1" s="1"/>
  <c r="CM106" i="1"/>
  <c r="CL106" i="1"/>
  <c r="CK106" i="1"/>
  <c r="CJ106" i="1"/>
  <c r="CI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H106" i="1"/>
  <c r="BG106" i="1"/>
  <c r="BF106" i="1"/>
  <c r="BE106" i="1"/>
  <c r="BD106" i="1"/>
  <c r="BB106" i="1"/>
  <c r="BA106" i="1"/>
  <c r="AZ106" i="1"/>
  <c r="AV106" i="1"/>
  <c r="AU106" i="1"/>
  <c r="AT106" i="1"/>
  <c r="AS106" i="1"/>
  <c r="AR106" i="1"/>
  <c r="AQ106" i="1"/>
  <c r="AP106" i="1"/>
  <c r="AO106" i="1"/>
  <c r="AJ106" i="1"/>
  <c r="AF106" i="1"/>
  <c r="AD106" i="1"/>
  <c r="AA106" i="1"/>
  <c r="Z106" i="1"/>
  <c r="Y106" i="1"/>
  <c r="I106" i="1"/>
  <c r="GS105" i="1"/>
  <c r="GR105" i="1"/>
  <c r="GQ105" i="1"/>
  <c r="GP105" i="1" s="1"/>
  <c r="GO105" i="1" s="1"/>
  <c r="DC105" i="1"/>
  <c r="DB105" i="1"/>
  <c r="DA105" i="1"/>
  <c r="CZ105" i="1"/>
  <c r="CY105" i="1"/>
  <c r="CR105" i="1"/>
  <c r="CW105" i="1" s="1"/>
  <c r="CQ105" i="1"/>
  <c r="CV105" i="1" s="1"/>
  <c r="CP105" i="1"/>
  <c r="CU105" i="1" s="1"/>
  <c r="CO105" i="1"/>
  <c r="CT105" i="1" s="1"/>
  <c r="CN105" i="1"/>
  <c r="CM105" i="1"/>
  <c r="CL105" i="1"/>
  <c r="CK105" i="1"/>
  <c r="CJ105" i="1"/>
  <c r="CI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H105" i="1"/>
  <c r="BG105" i="1"/>
  <c r="BF105" i="1"/>
  <c r="BE105" i="1"/>
  <c r="BD105" i="1"/>
  <c r="BB105" i="1"/>
  <c r="BA105" i="1"/>
  <c r="AZ105" i="1"/>
  <c r="AV105" i="1"/>
  <c r="AU105" i="1"/>
  <c r="AT105" i="1"/>
  <c r="AS105" i="1"/>
  <c r="AR105" i="1"/>
  <c r="AQ105" i="1"/>
  <c r="AP105" i="1"/>
  <c r="AO105" i="1"/>
  <c r="AJ105" i="1"/>
  <c r="AF105" i="1"/>
  <c r="AD105" i="1"/>
  <c r="K105" i="1" s="1"/>
  <c r="AA105" i="1"/>
  <c r="Z105" i="1"/>
  <c r="Y105" i="1"/>
  <c r="I105" i="1"/>
  <c r="GS104" i="1"/>
  <c r="GR104" i="1"/>
  <c r="GQ104" i="1"/>
  <c r="GP104" i="1" s="1"/>
  <c r="GO104" i="1" s="1"/>
  <c r="DC104" i="1"/>
  <c r="DB104" i="1"/>
  <c r="DA104" i="1"/>
  <c r="CZ104" i="1"/>
  <c r="CY104" i="1"/>
  <c r="CR104" i="1"/>
  <c r="CQ104" i="1"/>
  <c r="CV104" i="1" s="1"/>
  <c r="CP104" i="1"/>
  <c r="CO104" i="1"/>
  <c r="CT104" i="1" s="1"/>
  <c r="CN104" i="1"/>
  <c r="CS104" i="1" s="1"/>
  <c r="CM104" i="1"/>
  <c r="CL104" i="1"/>
  <c r="EB104" i="1" s="1"/>
  <c r="CK104" i="1"/>
  <c r="CJ104" i="1"/>
  <c r="CI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H104" i="1"/>
  <c r="BG104" i="1"/>
  <c r="BF104" i="1"/>
  <c r="BE104" i="1"/>
  <c r="BD104" i="1"/>
  <c r="BB104" i="1"/>
  <c r="BA104" i="1"/>
  <c r="AZ104" i="1"/>
  <c r="AV104" i="1"/>
  <c r="AU104" i="1"/>
  <c r="AT104" i="1"/>
  <c r="AS104" i="1"/>
  <c r="AR104" i="1"/>
  <c r="AQ104" i="1"/>
  <c r="AP104" i="1"/>
  <c r="AO104" i="1"/>
  <c r="AJ104" i="1"/>
  <c r="AF104" i="1"/>
  <c r="AD104" i="1"/>
  <c r="K104" i="1" s="1"/>
  <c r="AA104" i="1"/>
  <c r="Z104" i="1"/>
  <c r="Y104" i="1"/>
  <c r="I104" i="1"/>
  <c r="GS103" i="1"/>
  <c r="GR103" i="1"/>
  <c r="GQ103" i="1"/>
  <c r="GP103" i="1" s="1"/>
  <c r="GO103" i="1" s="1"/>
  <c r="DC103" i="1"/>
  <c r="DB103" i="1"/>
  <c r="DA103" i="1"/>
  <c r="CZ103" i="1"/>
  <c r="CY103" i="1"/>
  <c r="CR103" i="1"/>
  <c r="CW103" i="1" s="1"/>
  <c r="CQ103" i="1"/>
  <c r="CV103" i="1" s="1"/>
  <c r="CP103" i="1"/>
  <c r="CU103" i="1" s="1"/>
  <c r="CO103" i="1"/>
  <c r="CT103" i="1" s="1"/>
  <c r="CN103" i="1"/>
  <c r="CS103" i="1" s="1"/>
  <c r="CM103" i="1"/>
  <c r="CL103" i="1"/>
  <c r="CK103" i="1"/>
  <c r="CJ103" i="1"/>
  <c r="CI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H103" i="1"/>
  <c r="BG103" i="1"/>
  <c r="BF103" i="1"/>
  <c r="BE103" i="1"/>
  <c r="BD103" i="1"/>
  <c r="BB103" i="1"/>
  <c r="BA103" i="1"/>
  <c r="AZ103" i="1"/>
  <c r="AV103" i="1"/>
  <c r="AU103" i="1"/>
  <c r="AT103" i="1"/>
  <c r="AS103" i="1"/>
  <c r="AR103" i="1"/>
  <c r="AQ103" i="1"/>
  <c r="AP103" i="1"/>
  <c r="AO103" i="1"/>
  <c r="AJ103" i="1"/>
  <c r="AF103" i="1"/>
  <c r="AD103" i="1"/>
  <c r="AA103" i="1"/>
  <c r="Z103" i="1"/>
  <c r="Y103" i="1"/>
  <c r="I103" i="1"/>
  <c r="GS102" i="1"/>
  <c r="GR102" i="1"/>
  <c r="GQ102" i="1"/>
  <c r="GP102" i="1" s="1"/>
  <c r="GO102" i="1" s="1"/>
  <c r="DC102" i="1"/>
  <c r="DB102" i="1"/>
  <c r="DA102" i="1"/>
  <c r="CZ102" i="1"/>
  <c r="CY102" i="1"/>
  <c r="CR102" i="1"/>
  <c r="CW102" i="1" s="1"/>
  <c r="CQ102" i="1"/>
  <c r="CV102" i="1" s="1"/>
  <c r="CP102" i="1"/>
  <c r="CU102" i="1" s="1"/>
  <c r="CO102" i="1"/>
  <c r="CT102" i="1" s="1"/>
  <c r="CN102" i="1"/>
  <c r="CM102" i="1"/>
  <c r="CL102" i="1"/>
  <c r="CK102" i="1"/>
  <c r="CJ102" i="1"/>
  <c r="DZ102" i="1" s="1"/>
  <c r="CI102" i="1"/>
  <c r="BG102" i="1"/>
  <c r="BF102" i="1"/>
  <c r="BE102" i="1"/>
  <c r="BD102" i="1"/>
  <c r="BB102" i="1"/>
  <c r="BA102" i="1"/>
  <c r="AV102" i="1"/>
  <c r="AU102" i="1"/>
  <c r="AT102" i="1"/>
  <c r="AS102" i="1"/>
  <c r="AR102" i="1"/>
  <c r="AQ102" i="1"/>
  <c r="AP102" i="1"/>
  <c r="AO102" i="1"/>
  <c r="AJ102" i="1"/>
  <c r="AF102" i="1"/>
  <c r="AD102" i="1"/>
  <c r="K102" i="1" s="1"/>
  <c r="I102" i="1"/>
  <c r="GS101" i="1"/>
  <c r="GR101" i="1"/>
  <c r="GQ101" i="1"/>
  <c r="GP101" i="1" s="1"/>
  <c r="GO101" i="1" s="1"/>
  <c r="DC101" i="1"/>
  <c r="DB101" i="1"/>
  <c r="DA101" i="1"/>
  <c r="CZ101" i="1"/>
  <c r="CY101" i="1"/>
  <c r="CR101" i="1"/>
  <c r="CW101" i="1" s="1"/>
  <c r="CQ101" i="1"/>
  <c r="CV101" i="1" s="1"/>
  <c r="CP101" i="1"/>
  <c r="CU101" i="1" s="1"/>
  <c r="CO101" i="1"/>
  <c r="CN101" i="1"/>
  <c r="CM101" i="1"/>
  <c r="CL101" i="1"/>
  <c r="CK101" i="1"/>
  <c r="EA101" i="1" s="1"/>
  <c r="CJ101" i="1"/>
  <c r="CI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H101" i="1"/>
  <c r="BG101" i="1"/>
  <c r="BF101" i="1"/>
  <c r="BE101" i="1"/>
  <c r="BD101" i="1"/>
  <c r="BB101" i="1"/>
  <c r="BA101" i="1"/>
  <c r="AZ101" i="1"/>
  <c r="AV101" i="1"/>
  <c r="AU101" i="1"/>
  <c r="AT101" i="1"/>
  <c r="AS101" i="1"/>
  <c r="AR101" i="1"/>
  <c r="AQ101" i="1"/>
  <c r="AP101" i="1"/>
  <c r="AO101" i="1"/>
  <c r="AJ101" i="1"/>
  <c r="AF101" i="1"/>
  <c r="AD101" i="1"/>
  <c r="K101" i="1" s="1"/>
  <c r="AA101" i="1"/>
  <c r="Z101" i="1"/>
  <c r="Y101" i="1"/>
  <c r="I101" i="1"/>
  <c r="GS100" i="1"/>
  <c r="GR100" i="1"/>
  <c r="GQ100" i="1"/>
  <c r="GP100" i="1" s="1"/>
  <c r="GO100" i="1" s="1"/>
  <c r="DC100" i="1"/>
  <c r="DB100" i="1"/>
  <c r="DA100" i="1"/>
  <c r="CZ100" i="1"/>
  <c r="CY100" i="1"/>
  <c r="CR100" i="1"/>
  <c r="CW100" i="1" s="1"/>
  <c r="CQ100" i="1"/>
  <c r="CV100" i="1" s="1"/>
  <c r="CP100" i="1"/>
  <c r="CU100" i="1" s="1"/>
  <c r="CO100" i="1"/>
  <c r="CT100" i="1" s="1"/>
  <c r="CN100" i="1"/>
  <c r="CS100" i="1" s="1"/>
  <c r="CM100" i="1"/>
  <c r="CL100" i="1"/>
  <c r="CK100" i="1"/>
  <c r="CJ100" i="1"/>
  <c r="CI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H100" i="1"/>
  <c r="BG100" i="1"/>
  <c r="BF100" i="1"/>
  <c r="BE100" i="1"/>
  <c r="BD100" i="1"/>
  <c r="BB100" i="1"/>
  <c r="BA100" i="1"/>
  <c r="AZ100" i="1"/>
  <c r="AV100" i="1"/>
  <c r="AU100" i="1"/>
  <c r="AT100" i="1"/>
  <c r="AS100" i="1"/>
  <c r="AR100" i="1"/>
  <c r="AQ100" i="1"/>
  <c r="AP100" i="1"/>
  <c r="AO100" i="1"/>
  <c r="AJ100" i="1"/>
  <c r="AF100" i="1"/>
  <c r="AD100" i="1"/>
  <c r="AA100" i="1"/>
  <c r="Z100" i="1"/>
  <c r="Y100" i="1"/>
  <c r="K100" i="1"/>
  <c r="I100" i="1"/>
  <c r="GS99" i="1"/>
  <c r="GR99" i="1"/>
  <c r="GQ99" i="1"/>
  <c r="GP99" i="1" s="1"/>
  <c r="GO99" i="1" s="1"/>
  <c r="DC99" i="1"/>
  <c r="DB99" i="1"/>
  <c r="DA99" i="1"/>
  <c r="CZ99" i="1"/>
  <c r="CY99" i="1"/>
  <c r="CR99" i="1"/>
  <c r="CW99" i="1" s="1"/>
  <c r="CQ99" i="1"/>
  <c r="CV99" i="1" s="1"/>
  <c r="CP99" i="1"/>
  <c r="CU99" i="1" s="1"/>
  <c r="CO99" i="1"/>
  <c r="CT99" i="1" s="1"/>
  <c r="CN99" i="1"/>
  <c r="CS99" i="1" s="1"/>
  <c r="CM99" i="1"/>
  <c r="CL99" i="1"/>
  <c r="CK99" i="1"/>
  <c r="CJ99" i="1"/>
  <c r="DZ99" i="1" s="1"/>
  <c r="CI99" i="1"/>
  <c r="DY99" i="1" s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H99" i="1"/>
  <c r="BG99" i="1"/>
  <c r="BF99" i="1"/>
  <c r="BE99" i="1"/>
  <c r="BD99" i="1"/>
  <c r="BB99" i="1"/>
  <c r="BA99" i="1"/>
  <c r="AZ99" i="1"/>
  <c r="AV99" i="1"/>
  <c r="AU99" i="1"/>
  <c r="AT99" i="1"/>
  <c r="AS99" i="1"/>
  <c r="AR99" i="1"/>
  <c r="AQ99" i="1"/>
  <c r="AP99" i="1"/>
  <c r="AO99" i="1"/>
  <c r="AJ99" i="1"/>
  <c r="AF99" i="1"/>
  <c r="AD99" i="1"/>
  <c r="AA99" i="1"/>
  <c r="Z99" i="1"/>
  <c r="Y99" i="1"/>
  <c r="I99" i="1"/>
  <c r="GS98" i="1"/>
  <c r="GR98" i="1"/>
  <c r="GQ98" i="1"/>
  <c r="GP98" i="1" s="1"/>
  <c r="GO98" i="1" s="1"/>
  <c r="DC98" i="1"/>
  <c r="DB98" i="1"/>
  <c r="DA98" i="1"/>
  <c r="CZ98" i="1"/>
  <c r="CY98" i="1"/>
  <c r="CR98" i="1"/>
  <c r="CQ98" i="1"/>
  <c r="CV98" i="1" s="1"/>
  <c r="CP98" i="1"/>
  <c r="CU98" i="1" s="1"/>
  <c r="CO98" i="1"/>
  <c r="CT98" i="1" s="1"/>
  <c r="CN98" i="1"/>
  <c r="CS98" i="1" s="1"/>
  <c r="CM98" i="1"/>
  <c r="CL98" i="1"/>
  <c r="CK98" i="1"/>
  <c r="CJ98" i="1"/>
  <c r="CI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H98" i="1"/>
  <c r="BG98" i="1"/>
  <c r="BF98" i="1"/>
  <c r="BE98" i="1"/>
  <c r="BD98" i="1"/>
  <c r="BB98" i="1"/>
  <c r="BA98" i="1"/>
  <c r="AZ98" i="1"/>
  <c r="AV98" i="1"/>
  <c r="AU98" i="1"/>
  <c r="AT98" i="1"/>
  <c r="AS98" i="1"/>
  <c r="AR98" i="1"/>
  <c r="AQ98" i="1"/>
  <c r="AP98" i="1"/>
  <c r="AO98" i="1"/>
  <c r="AJ98" i="1"/>
  <c r="AF98" i="1"/>
  <c r="AD98" i="1"/>
  <c r="AA98" i="1"/>
  <c r="Z98" i="1"/>
  <c r="Y98" i="1"/>
  <c r="I98" i="1"/>
  <c r="GS97" i="1"/>
  <c r="GR97" i="1"/>
  <c r="GQ97" i="1"/>
  <c r="GP97" i="1" s="1"/>
  <c r="GO97" i="1" s="1"/>
  <c r="DC97" i="1"/>
  <c r="DB97" i="1"/>
  <c r="DA97" i="1"/>
  <c r="CZ97" i="1"/>
  <c r="CY97" i="1"/>
  <c r="CR97" i="1"/>
  <c r="CQ97" i="1"/>
  <c r="CV97" i="1" s="1"/>
  <c r="CP97" i="1"/>
  <c r="CU97" i="1" s="1"/>
  <c r="CO97" i="1"/>
  <c r="CT97" i="1" s="1"/>
  <c r="CN97" i="1"/>
  <c r="CS97" i="1" s="1"/>
  <c r="CM97" i="1"/>
  <c r="CL97" i="1"/>
  <c r="CK97" i="1"/>
  <c r="CJ97" i="1"/>
  <c r="CI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H97" i="1"/>
  <c r="BG97" i="1"/>
  <c r="BF97" i="1"/>
  <c r="BE97" i="1"/>
  <c r="BD97" i="1"/>
  <c r="BB97" i="1"/>
  <c r="BA97" i="1"/>
  <c r="AZ97" i="1"/>
  <c r="AV97" i="1"/>
  <c r="AU97" i="1"/>
  <c r="AT97" i="1"/>
  <c r="AS97" i="1"/>
  <c r="AR97" i="1"/>
  <c r="AQ97" i="1"/>
  <c r="AP97" i="1"/>
  <c r="AO97" i="1"/>
  <c r="AJ97" i="1"/>
  <c r="AF97" i="1"/>
  <c r="AD97" i="1"/>
  <c r="K97" i="1" s="1"/>
  <c r="AA97" i="1"/>
  <c r="Z97" i="1"/>
  <c r="Y97" i="1"/>
  <c r="I97" i="1"/>
  <c r="GS96" i="1"/>
  <c r="GR96" i="1"/>
  <c r="GQ96" i="1"/>
  <c r="GP96" i="1" s="1"/>
  <c r="GO96" i="1" s="1"/>
  <c r="DC96" i="1"/>
  <c r="DB96" i="1"/>
  <c r="DA96" i="1"/>
  <c r="CZ96" i="1"/>
  <c r="CY96" i="1"/>
  <c r="CR96" i="1"/>
  <c r="CW96" i="1" s="1"/>
  <c r="CQ96" i="1"/>
  <c r="CV96" i="1" s="1"/>
  <c r="CP96" i="1"/>
  <c r="CU96" i="1" s="1"/>
  <c r="CO96" i="1"/>
  <c r="CT96" i="1" s="1"/>
  <c r="CN96" i="1"/>
  <c r="CM96" i="1"/>
  <c r="CL96" i="1"/>
  <c r="CK96" i="1"/>
  <c r="CJ96" i="1"/>
  <c r="CI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H96" i="1"/>
  <c r="BG96" i="1"/>
  <c r="BF96" i="1"/>
  <c r="BE96" i="1"/>
  <c r="BD96" i="1"/>
  <c r="BB96" i="1"/>
  <c r="BA96" i="1"/>
  <c r="AZ96" i="1"/>
  <c r="AV96" i="1"/>
  <c r="AU96" i="1"/>
  <c r="AT96" i="1"/>
  <c r="AS96" i="1"/>
  <c r="AR96" i="1"/>
  <c r="AQ96" i="1"/>
  <c r="AP96" i="1"/>
  <c r="AO96" i="1"/>
  <c r="AJ96" i="1"/>
  <c r="AF96" i="1"/>
  <c r="AD96" i="1"/>
  <c r="K96" i="1" s="1"/>
  <c r="AA96" i="1"/>
  <c r="Z96" i="1"/>
  <c r="Y96" i="1"/>
  <c r="I96" i="1"/>
  <c r="GS95" i="1"/>
  <c r="GR95" i="1"/>
  <c r="GQ95" i="1"/>
  <c r="GP95" i="1" s="1"/>
  <c r="GO95" i="1" s="1"/>
  <c r="DC95" i="1"/>
  <c r="DB95" i="1"/>
  <c r="DA95" i="1"/>
  <c r="CZ95" i="1"/>
  <c r="CY95" i="1"/>
  <c r="CR95" i="1"/>
  <c r="CW95" i="1" s="1"/>
  <c r="CQ95" i="1"/>
  <c r="CP95" i="1"/>
  <c r="CU95" i="1" s="1"/>
  <c r="CO95" i="1"/>
  <c r="CT95" i="1" s="1"/>
  <c r="CN95" i="1"/>
  <c r="CS95" i="1" s="1"/>
  <c r="CM95" i="1"/>
  <c r="EC95" i="1" s="1"/>
  <c r="CL95" i="1"/>
  <c r="CK95" i="1"/>
  <c r="CJ95" i="1"/>
  <c r="CI95" i="1"/>
  <c r="BG95" i="1"/>
  <c r="BF95" i="1"/>
  <c r="BE95" i="1"/>
  <c r="BD95" i="1"/>
  <c r="BB95" i="1"/>
  <c r="BA95" i="1"/>
  <c r="AV95" i="1"/>
  <c r="AU95" i="1"/>
  <c r="AT95" i="1"/>
  <c r="AS95" i="1"/>
  <c r="AR95" i="1"/>
  <c r="AQ95" i="1"/>
  <c r="AP95" i="1"/>
  <c r="AO95" i="1"/>
  <c r="AJ95" i="1"/>
  <c r="AF95" i="1"/>
  <c r="AD95" i="1"/>
  <c r="K95" i="1"/>
  <c r="I95" i="1"/>
  <c r="GS94" i="1"/>
  <c r="GR94" i="1"/>
  <c r="GQ94" i="1"/>
  <c r="DC94" i="1"/>
  <c r="DB94" i="1"/>
  <c r="DA94" i="1"/>
  <c r="CZ94" i="1"/>
  <c r="CR94" i="1"/>
  <c r="CW94" i="1" s="1"/>
  <c r="CQ94" i="1"/>
  <c r="CV94" i="1" s="1"/>
  <c r="CP94" i="1"/>
  <c r="CU94" i="1" s="1"/>
  <c r="CO94" i="1"/>
  <c r="CT94" i="1" s="1"/>
  <c r="CN94" i="1"/>
  <c r="CS94" i="1" s="1"/>
  <c r="CM94" i="1"/>
  <c r="CL94" i="1"/>
  <c r="EB94" i="1" s="1"/>
  <c r="CK94" i="1"/>
  <c r="CJ94" i="1"/>
  <c r="CI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H94" i="1"/>
  <c r="BG94" i="1"/>
  <c r="BF94" i="1"/>
  <c r="BE94" i="1"/>
  <c r="BD94" i="1"/>
  <c r="BB94" i="1"/>
  <c r="BA94" i="1"/>
  <c r="AZ94" i="1"/>
  <c r="AV94" i="1"/>
  <c r="AU94" i="1"/>
  <c r="AT94" i="1"/>
  <c r="AS94" i="1"/>
  <c r="AR94" i="1"/>
  <c r="AQ94" i="1"/>
  <c r="AP94" i="1"/>
  <c r="AO94" i="1"/>
  <c r="AJ94" i="1"/>
  <c r="AF94" i="1"/>
  <c r="AD94" i="1"/>
  <c r="K94" i="1" s="1"/>
  <c r="AA94" i="1"/>
  <c r="Z94" i="1"/>
  <c r="Y94" i="1"/>
  <c r="I94" i="1"/>
  <c r="GS93" i="1"/>
  <c r="GR93" i="1"/>
  <c r="GQ93" i="1"/>
  <c r="GP93" i="1" s="1"/>
  <c r="GO93" i="1" s="1"/>
  <c r="DC93" i="1"/>
  <c r="DB93" i="1"/>
  <c r="DA93" i="1"/>
  <c r="CZ93" i="1"/>
  <c r="CY93" i="1"/>
  <c r="CR93" i="1"/>
  <c r="CQ93" i="1"/>
  <c r="CV93" i="1" s="1"/>
  <c r="CP93" i="1"/>
  <c r="CO93" i="1"/>
  <c r="CT93" i="1" s="1"/>
  <c r="CN93" i="1"/>
  <c r="CS93" i="1" s="1"/>
  <c r="CM93" i="1"/>
  <c r="CL93" i="1"/>
  <c r="EB93" i="1" s="1"/>
  <c r="CK93" i="1"/>
  <c r="CJ93" i="1"/>
  <c r="CI93" i="1"/>
  <c r="DY93" i="1" s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H93" i="1"/>
  <c r="BG93" i="1"/>
  <c r="BF93" i="1"/>
  <c r="BE93" i="1"/>
  <c r="BD93" i="1"/>
  <c r="BB93" i="1"/>
  <c r="BA93" i="1"/>
  <c r="AZ93" i="1"/>
  <c r="AV93" i="1"/>
  <c r="AU93" i="1"/>
  <c r="AT93" i="1"/>
  <c r="AS93" i="1"/>
  <c r="AR93" i="1"/>
  <c r="AQ93" i="1"/>
  <c r="AP93" i="1"/>
  <c r="AO93" i="1"/>
  <c r="AJ93" i="1"/>
  <c r="AF93" i="1"/>
  <c r="AD93" i="1"/>
  <c r="AA93" i="1"/>
  <c r="Z93" i="1"/>
  <c r="Y93" i="1"/>
  <c r="I93" i="1"/>
  <c r="GS92" i="1"/>
  <c r="GR92" i="1"/>
  <c r="GQ92" i="1"/>
  <c r="GP92" i="1" s="1"/>
  <c r="GO92" i="1" s="1"/>
  <c r="DC92" i="1"/>
  <c r="DB92" i="1"/>
  <c r="DA92" i="1"/>
  <c r="CZ92" i="1"/>
  <c r="CY92" i="1"/>
  <c r="CR92" i="1"/>
  <c r="CW92" i="1" s="1"/>
  <c r="CQ92" i="1"/>
  <c r="CV92" i="1" s="1"/>
  <c r="CP92" i="1"/>
  <c r="CU92" i="1" s="1"/>
  <c r="CO92" i="1"/>
  <c r="CT92" i="1" s="1"/>
  <c r="CN92" i="1"/>
  <c r="CS92" i="1" s="1"/>
  <c r="CM92" i="1"/>
  <c r="EC92" i="1" s="1"/>
  <c r="CL92" i="1"/>
  <c r="CK92" i="1"/>
  <c r="CJ92" i="1"/>
  <c r="CI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H92" i="1"/>
  <c r="BG92" i="1"/>
  <c r="BF92" i="1"/>
  <c r="BE92" i="1"/>
  <c r="BD92" i="1"/>
  <c r="BB92" i="1"/>
  <c r="BA92" i="1"/>
  <c r="AZ92" i="1"/>
  <c r="AV92" i="1"/>
  <c r="AU92" i="1"/>
  <c r="AT92" i="1"/>
  <c r="AS92" i="1"/>
  <c r="AR92" i="1"/>
  <c r="AQ92" i="1"/>
  <c r="AP92" i="1"/>
  <c r="AO92" i="1"/>
  <c r="AJ92" i="1"/>
  <c r="AF92" i="1"/>
  <c r="AD92" i="1"/>
  <c r="K92" i="1" s="1"/>
  <c r="AA92" i="1"/>
  <c r="Z92" i="1"/>
  <c r="Y92" i="1"/>
  <c r="I92" i="1"/>
  <c r="GS91" i="1"/>
  <c r="GR91" i="1"/>
  <c r="GQ91" i="1"/>
  <c r="GP91" i="1" s="1"/>
  <c r="GO91" i="1" s="1"/>
  <c r="DC91" i="1"/>
  <c r="DB91" i="1"/>
  <c r="DA91" i="1"/>
  <c r="CZ91" i="1"/>
  <c r="CY91" i="1"/>
  <c r="CR91" i="1"/>
  <c r="CW91" i="1" s="1"/>
  <c r="CQ91" i="1"/>
  <c r="CV91" i="1" s="1"/>
  <c r="CP91" i="1"/>
  <c r="CU91" i="1" s="1"/>
  <c r="CO91" i="1"/>
  <c r="CT91" i="1" s="1"/>
  <c r="CN91" i="1"/>
  <c r="CS91" i="1" s="1"/>
  <c r="CM91" i="1"/>
  <c r="CL91" i="1"/>
  <c r="EB91" i="1" s="1"/>
  <c r="CK91" i="1"/>
  <c r="CJ91" i="1"/>
  <c r="CI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H91" i="1"/>
  <c r="BG91" i="1"/>
  <c r="BF91" i="1"/>
  <c r="BE91" i="1"/>
  <c r="BD91" i="1"/>
  <c r="BB91" i="1"/>
  <c r="BA91" i="1"/>
  <c r="AZ91" i="1"/>
  <c r="AV91" i="1"/>
  <c r="AU91" i="1"/>
  <c r="AT91" i="1"/>
  <c r="AS91" i="1"/>
  <c r="AR91" i="1"/>
  <c r="AQ91" i="1"/>
  <c r="AP91" i="1"/>
  <c r="AO91" i="1"/>
  <c r="AJ91" i="1"/>
  <c r="AF91" i="1"/>
  <c r="AD91" i="1"/>
  <c r="K91" i="1" s="1"/>
  <c r="AA91" i="1"/>
  <c r="Z91" i="1"/>
  <c r="Y91" i="1"/>
  <c r="I91" i="1"/>
  <c r="GS90" i="1"/>
  <c r="GR90" i="1"/>
  <c r="GQ90" i="1"/>
  <c r="GP90" i="1" s="1"/>
  <c r="GO90" i="1" s="1"/>
  <c r="DC90" i="1"/>
  <c r="DB90" i="1"/>
  <c r="DA90" i="1"/>
  <c r="CZ90" i="1"/>
  <c r="CY90" i="1"/>
  <c r="CR90" i="1"/>
  <c r="CW90" i="1" s="1"/>
  <c r="CQ90" i="1"/>
  <c r="CV90" i="1" s="1"/>
  <c r="CP90" i="1"/>
  <c r="CU90" i="1" s="1"/>
  <c r="CO90" i="1"/>
  <c r="CT90" i="1" s="1"/>
  <c r="CN90" i="1"/>
  <c r="CS90" i="1" s="1"/>
  <c r="CM90" i="1"/>
  <c r="CL90" i="1"/>
  <c r="CK90" i="1"/>
  <c r="CJ90" i="1"/>
  <c r="CI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H90" i="1"/>
  <c r="BG90" i="1"/>
  <c r="BF90" i="1"/>
  <c r="BE90" i="1"/>
  <c r="BD90" i="1"/>
  <c r="BB90" i="1"/>
  <c r="BA90" i="1"/>
  <c r="AZ90" i="1"/>
  <c r="AV90" i="1"/>
  <c r="AU90" i="1"/>
  <c r="AT90" i="1"/>
  <c r="AS90" i="1"/>
  <c r="AR90" i="1"/>
  <c r="AQ90" i="1"/>
  <c r="AP90" i="1"/>
  <c r="AO90" i="1"/>
  <c r="AJ90" i="1"/>
  <c r="AF90" i="1"/>
  <c r="AD90" i="1"/>
  <c r="K90" i="1" s="1"/>
  <c r="AA90" i="1"/>
  <c r="Z90" i="1"/>
  <c r="Y90" i="1"/>
  <c r="I90" i="1"/>
  <c r="GS89" i="1"/>
  <c r="GR89" i="1"/>
  <c r="GQ89" i="1"/>
  <c r="GP89" i="1" s="1"/>
  <c r="GO89" i="1" s="1"/>
  <c r="DC89" i="1"/>
  <c r="DB89" i="1"/>
  <c r="DA89" i="1"/>
  <c r="CZ89" i="1"/>
  <c r="CY89" i="1"/>
  <c r="CR89" i="1"/>
  <c r="CW89" i="1" s="1"/>
  <c r="CQ89" i="1"/>
  <c r="CV89" i="1" s="1"/>
  <c r="CP89" i="1"/>
  <c r="CO89" i="1"/>
  <c r="CN89" i="1"/>
  <c r="CS89" i="1" s="1"/>
  <c r="CM89" i="1"/>
  <c r="CL89" i="1"/>
  <c r="CK89" i="1"/>
  <c r="CJ89" i="1"/>
  <c r="CI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H89" i="1"/>
  <c r="BG89" i="1"/>
  <c r="BF89" i="1"/>
  <c r="BE89" i="1"/>
  <c r="BD89" i="1"/>
  <c r="BB89" i="1"/>
  <c r="BA89" i="1"/>
  <c r="AZ89" i="1"/>
  <c r="AV89" i="1"/>
  <c r="AU89" i="1"/>
  <c r="AT89" i="1"/>
  <c r="AS89" i="1"/>
  <c r="AR89" i="1"/>
  <c r="AQ89" i="1"/>
  <c r="AP89" i="1"/>
  <c r="AO89" i="1"/>
  <c r="AJ89" i="1"/>
  <c r="AF89" i="1"/>
  <c r="AD89" i="1"/>
  <c r="K89" i="1" s="1"/>
  <c r="AA89" i="1"/>
  <c r="Z89" i="1"/>
  <c r="Y89" i="1"/>
  <c r="I89" i="1"/>
  <c r="GS88" i="1"/>
  <c r="GR88" i="1"/>
  <c r="GQ88" i="1"/>
  <c r="GP88" i="1" s="1"/>
  <c r="GO88" i="1" s="1"/>
  <c r="DC88" i="1"/>
  <c r="DB88" i="1"/>
  <c r="DA88" i="1"/>
  <c r="CZ88" i="1"/>
  <c r="CY88" i="1"/>
  <c r="CR88" i="1"/>
  <c r="CW88" i="1" s="1"/>
  <c r="CQ88" i="1"/>
  <c r="CV88" i="1" s="1"/>
  <c r="CP88" i="1"/>
  <c r="CU88" i="1" s="1"/>
  <c r="CO88" i="1"/>
  <c r="CT88" i="1" s="1"/>
  <c r="CN88" i="1"/>
  <c r="CM88" i="1"/>
  <c r="CL88" i="1"/>
  <c r="CK88" i="1"/>
  <c r="CJ88" i="1"/>
  <c r="CI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H88" i="1"/>
  <c r="BG88" i="1"/>
  <c r="BF88" i="1"/>
  <c r="BE88" i="1"/>
  <c r="BD88" i="1"/>
  <c r="BB88" i="1"/>
  <c r="BA88" i="1"/>
  <c r="AZ88" i="1"/>
  <c r="AV88" i="1"/>
  <c r="AU88" i="1"/>
  <c r="AT88" i="1"/>
  <c r="AS88" i="1"/>
  <c r="AR88" i="1"/>
  <c r="AQ88" i="1"/>
  <c r="AP88" i="1"/>
  <c r="AO88" i="1"/>
  <c r="AJ88" i="1"/>
  <c r="AF88" i="1"/>
  <c r="AD88" i="1"/>
  <c r="K88" i="1" s="1"/>
  <c r="AA88" i="1"/>
  <c r="Z88" i="1"/>
  <c r="Y88" i="1"/>
  <c r="I88" i="1"/>
  <c r="GS87" i="1"/>
  <c r="GR87" i="1"/>
  <c r="GQ87" i="1"/>
  <c r="GP87" i="1" s="1"/>
  <c r="GO87" i="1" s="1"/>
  <c r="DC87" i="1"/>
  <c r="DB87" i="1"/>
  <c r="DA87" i="1"/>
  <c r="CZ87" i="1"/>
  <c r="CY87" i="1"/>
  <c r="CR87" i="1"/>
  <c r="CQ87" i="1"/>
  <c r="CV87" i="1" s="1"/>
  <c r="CP87" i="1"/>
  <c r="CU87" i="1" s="1"/>
  <c r="CO87" i="1"/>
  <c r="CN87" i="1"/>
  <c r="CS87" i="1" s="1"/>
  <c r="CM87" i="1"/>
  <c r="EC87" i="1" s="1"/>
  <c r="CL87" i="1"/>
  <c r="CK87" i="1"/>
  <c r="CJ87" i="1"/>
  <c r="CI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H87" i="1"/>
  <c r="BG87" i="1"/>
  <c r="BF87" i="1"/>
  <c r="BE87" i="1"/>
  <c r="BD87" i="1"/>
  <c r="BB87" i="1"/>
  <c r="BA87" i="1"/>
  <c r="AZ87" i="1"/>
  <c r="AV87" i="1"/>
  <c r="AU87" i="1"/>
  <c r="AT87" i="1"/>
  <c r="AS87" i="1"/>
  <c r="AR87" i="1"/>
  <c r="AQ87" i="1"/>
  <c r="AP87" i="1"/>
  <c r="AO87" i="1"/>
  <c r="AJ87" i="1"/>
  <c r="AF87" i="1"/>
  <c r="AD87" i="1"/>
  <c r="K87" i="1" s="1"/>
  <c r="AA87" i="1"/>
  <c r="Z87" i="1"/>
  <c r="Y87" i="1"/>
  <c r="I87" i="1"/>
  <c r="GS86" i="1"/>
  <c r="GR86" i="1"/>
  <c r="GQ86" i="1"/>
  <c r="GP86" i="1" s="1"/>
  <c r="GO86" i="1" s="1"/>
  <c r="DC86" i="1"/>
  <c r="DB86" i="1"/>
  <c r="DA86" i="1"/>
  <c r="CZ86" i="1"/>
  <c r="CY86" i="1"/>
  <c r="CR86" i="1"/>
  <c r="CW86" i="1" s="1"/>
  <c r="CQ86" i="1"/>
  <c r="CV86" i="1" s="1"/>
  <c r="CP86" i="1"/>
  <c r="CU86" i="1" s="1"/>
  <c r="CO86" i="1"/>
  <c r="CN86" i="1"/>
  <c r="CS86" i="1" s="1"/>
  <c r="CM86" i="1"/>
  <c r="CL86" i="1"/>
  <c r="CK86" i="1"/>
  <c r="CJ86" i="1"/>
  <c r="CI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H86" i="1"/>
  <c r="BG86" i="1"/>
  <c r="BF86" i="1"/>
  <c r="BE86" i="1"/>
  <c r="BD86" i="1"/>
  <c r="BB86" i="1"/>
  <c r="BA86" i="1"/>
  <c r="AZ86" i="1"/>
  <c r="AV86" i="1"/>
  <c r="AU86" i="1"/>
  <c r="AT86" i="1"/>
  <c r="AS86" i="1"/>
  <c r="AR86" i="1"/>
  <c r="AQ86" i="1"/>
  <c r="AP86" i="1"/>
  <c r="AO86" i="1"/>
  <c r="AJ86" i="1"/>
  <c r="AF86" i="1"/>
  <c r="AD86" i="1"/>
  <c r="AA86" i="1"/>
  <c r="Z86" i="1"/>
  <c r="Y86" i="1"/>
  <c r="I86" i="1"/>
  <c r="GS85" i="1"/>
  <c r="GR85" i="1"/>
  <c r="GQ85" i="1"/>
  <c r="GP85" i="1" s="1"/>
  <c r="GO85" i="1" s="1"/>
  <c r="DC85" i="1"/>
  <c r="DB85" i="1"/>
  <c r="DA85" i="1"/>
  <c r="CZ85" i="1"/>
  <c r="CY85" i="1"/>
  <c r="CR85" i="1"/>
  <c r="CW85" i="1" s="1"/>
  <c r="CQ85" i="1"/>
  <c r="CV85" i="1" s="1"/>
  <c r="CP85" i="1"/>
  <c r="CU85" i="1" s="1"/>
  <c r="CO85" i="1"/>
  <c r="CT85" i="1" s="1"/>
  <c r="CN85" i="1"/>
  <c r="CS85" i="1" s="1"/>
  <c r="CM85" i="1"/>
  <c r="CL85" i="1"/>
  <c r="CK85" i="1"/>
  <c r="CJ85" i="1"/>
  <c r="CI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H85" i="1"/>
  <c r="BG85" i="1"/>
  <c r="BF85" i="1"/>
  <c r="BE85" i="1"/>
  <c r="BD85" i="1"/>
  <c r="BB85" i="1"/>
  <c r="BA85" i="1"/>
  <c r="AZ85" i="1"/>
  <c r="AV85" i="1"/>
  <c r="AU85" i="1"/>
  <c r="AT85" i="1"/>
  <c r="AS85" i="1"/>
  <c r="AR85" i="1"/>
  <c r="AQ85" i="1"/>
  <c r="AP85" i="1"/>
  <c r="AO85" i="1"/>
  <c r="AJ85" i="1"/>
  <c r="AF85" i="1"/>
  <c r="AD85" i="1"/>
  <c r="AA85" i="1"/>
  <c r="Z85" i="1"/>
  <c r="Y85" i="1"/>
  <c r="K85" i="1"/>
  <c r="I85" i="1"/>
  <c r="GS84" i="1"/>
  <c r="GR84" i="1"/>
  <c r="GQ84" i="1"/>
  <c r="GP84" i="1" s="1"/>
  <c r="GO84" i="1" s="1"/>
  <c r="DC84" i="1"/>
  <c r="DB84" i="1"/>
  <c r="DA84" i="1"/>
  <c r="CZ84" i="1"/>
  <c r="CY84" i="1"/>
  <c r="CR84" i="1"/>
  <c r="CW84" i="1" s="1"/>
  <c r="CQ84" i="1"/>
  <c r="CV84" i="1" s="1"/>
  <c r="CP84" i="1"/>
  <c r="CU84" i="1" s="1"/>
  <c r="CO84" i="1"/>
  <c r="CT84" i="1" s="1"/>
  <c r="CN84" i="1"/>
  <c r="CS84" i="1" s="1"/>
  <c r="CM84" i="1"/>
  <c r="CL84" i="1"/>
  <c r="CK84" i="1"/>
  <c r="CJ84" i="1"/>
  <c r="CI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H84" i="1"/>
  <c r="BG84" i="1"/>
  <c r="BF84" i="1"/>
  <c r="BE84" i="1"/>
  <c r="BD84" i="1"/>
  <c r="BB84" i="1"/>
  <c r="BA84" i="1"/>
  <c r="AZ84" i="1"/>
  <c r="AV84" i="1"/>
  <c r="AU84" i="1"/>
  <c r="AT84" i="1"/>
  <c r="AS84" i="1"/>
  <c r="AR84" i="1"/>
  <c r="AQ84" i="1"/>
  <c r="AP84" i="1"/>
  <c r="AO84" i="1"/>
  <c r="AJ84" i="1"/>
  <c r="AF84" i="1"/>
  <c r="AD84" i="1"/>
  <c r="AA84" i="1"/>
  <c r="Z84" i="1"/>
  <c r="Y84" i="1"/>
  <c r="I84" i="1"/>
  <c r="GS83" i="1"/>
  <c r="GR83" i="1"/>
  <c r="GQ83" i="1"/>
  <c r="GP83" i="1" s="1"/>
  <c r="GO83" i="1" s="1"/>
  <c r="DC83" i="1"/>
  <c r="DB83" i="1"/>
  <c r="DA83" i="1"/>
  <c r="CZ83" i="1"/>
  <c r="CY83" i="1"/>
  <c r="CR83" i="1"/>
  <c r="CW83" i="1" s="1"/>
  <c r="CQ83" i="1"/>
  <c r="CV83" i="1" s="1"/>
  <c r="CP83" i="1"/>
  <c r="CU83" i="1" s="1"/>
  <c r="CO83" i="1"/>
  <c r="CT83" i="1" s="1"/>
  <c r="CN83" i="1"/>
  <c r="CM83" i="1"/>
  <c r="CL83" i="1"/>
  <c r="CK83" i="1"/>
  <c r="CJ83" i="1"/>
  <c r="DZ83" i="1" s="1"/>
  <c r="CI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H83" i="1"/>
  <c r="BG83" i="1"/>
  <c r="BF83" i="1"/>
  <c r="BE83" i="1"/>
  <c r="BD83" i="1"/>
  <c r="BB83" i="1"/>
  <c r="BA83" i="1"/>
  <c r="AZ83" i="1"/>
  <c r="AV83" i="1"/>
  <c r="AU83" i="1"/>
  <c r="AT83" i="1"/>
  <c r="AS83" i="1"/>
  <c r="AR83" i="1"/>
  <c r="AQ83" i="1"/>
  <c r="AP83" i="1"/>
  <c r="AO83" i="1"/>
  <c r="AJ83" i="1"/>
  <c r="AF83" i="1"/>
  <c r="AD83" i="1"/>
  <c r="AA83" i="1"/>
  <c r="Z83" i="1"/>
  <c r="Y83" i="1"/>
  <c r="K83" i="1"/>
  <c r="I83" i="1"/>
  <c r="GS82" i="1"/>
  <c r="GR82" i="1"/>
  <c r="GQ82" i="1"/>
  <c r="GP82" i="1" s="1"/>
  <c r="GO82" i="1" s="1"/>
  <c r="DC82" i="1"/>
  <c r="DB82" i="1"/>
  <c r="DA82" i="1"/>
  <c r="CZ82" i="1"/>
  <c r="CY82" i="1"/>
  <c r="CR82" i="1"/>
  <c r="CQ82" i="1"/>
  <c r="CV82" i="1" s="1"/>
  <c r="CP82" i="1"/>
  <c r="CU82" i="1" s="1"/>
  <c r="CO82" i="1"/>
  <c r="CT82" i="1" s="1"/>
  <c r="CN82" i="1"/>
  <c r="CS82" i="1" s="1"/>
  <c r="CM82" i="1"/>
  <c r="CL82" i="1"/>
  <c r="CK82" i="1"/>
  <c r="CJ82" i="1"/>
  <c r="CI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H82" i="1"/>
  <c r="BG82" i="1"/>
  <c r="BF82" i="1"/>
  <c r="BE82" i="1"/>
  <c r="BD82" i="1"/>
  <c r="BB82" i="1"/>
  <c r="BA82" i="1"/>
  <c r="AZ82" i="1"/>
  <c r="AV82" i="1"/>
  <c r="AU82" i="1"/>
  <c r="AT82" i="1"/>
  <c r="AS82" i="1"/>
  <c r="AR82" i="1"/>
  <c r="AQ82" i="1"/>
  <c r="AP82" i="1"/>
  <c r="AO82" i="1"/>
  <c r="AJ82" i="1"/>
  <c r="AF82" i="1"/>
  <c r="AD82" i="1"/>
  <c r="K82" i="1" s="1"/>
  <c r="AA82" i="1"/>
  <c r="Z82" i="1"/>
  <c r="Y82" i="1"/>
  <c r="I82" i="1"/>
  <c r="GS81" i="1"/>
  <c r="GR81" i="1"/>
  <c r="GQ81" i="1"/>
  <c r="GP81" i="1" s="1"/>
  <c r="GO81" i="1" s="1"/>
  <c r="DC81" i="1"/>
  <c r="DB81" i="1"/>
  <c r="DA81" i="1"/>
  <c r="CZ81" i="1"/>
  <c r="CY81" i="1"/>
  <c r="CR81" i="1"/>
  <c r="CW81" i="1" s="1"/>
  <c r="CQ81" i="1"/>
  <c r="CV81" i="1" s="1"/>
  <c r="CP81" i="1"/>
  <c r="CU81" i="1" s="1"/>
  <c r="CO81" i="1"/>
  <c r="CT81" i="1" s="1"/>
  <c r="CN81" i="1"/>
  <c r="CS81" i="1" s="1"/>
  <c r="CM81" i="1"/>
  <c r="CL81" i="1"/>
  <c r="CK81" i="1"/>
  <c r="CJ81" i="1"/>
  <c r="CI81" i="1"/>
  <c r="BG81" i="1"/>
  <c r="BF81" i="1"/>
  <c r="BE81" i="1"/>
  <c r="BD81" i="1"/>
  <c r="BB81" i="1"/>
  <c r="BA81" i="1"/>
  <c r="AV81" i="1"/>
  <c r="AU81" i="1"/>
  <c r="AT81" i="1"/>
  <c r="AS81" i="1"/>
  <c r="AR81" i="1"/>
  <c r="AQ81" i="1"/>
  <c r="AP81" i="1"/>
  <c r="AO81" i="1"/>
  <c r="AJ81" i="1"/>
  <c r="AF81" i="1"/>
  <c r="AD81" i="1"/>
  <c r="K81" i="1"/>
  <c r="I81" i="1"/>
  <c r="GS80" i="1"/>
  <c r="GR80" i="1"/>
  <c r="GQ80" i="1"/>
  <c r="GP80" i="1" s="1"/>
  <c r="GO80" i="1" s="1"/>
  <c r="DC80" i="1"/>
  <c r="DB80" i="1"/>
  <c r="DA80" i="1"/>
  <c r="CZ80" i="1"/>
  <c r="CY80" i="1"/>
  <c r="CR80" i="1"/>
  <c r="CW80" i="1" s="1"/>
  <c r="CQ80" i="1"/>
  <c r="CV80" i="1" s="1"/>
  <c r="CP80" i="1"/>
  <c r="CO80" i="1"/>
  <c r="CT80" i="1" s="1"/>
  <c r="CN80" i="1"/>
  <c r="CS80" i="1" s="1"/>
  <c r="CM80" i="1"/>
  <c r="CL80" i="1"/>
  <c r="CK80" i="1"/>
  <c r="CJ80" i="1"/>
  <c r="CI80" i="1"/>
  <c r="BX80" i="1"/>
  <c r="BW80" i="1"/>
  <c r="BV80" i="1"/>
  <c r="BU80" i="1"/>
  <c r="BT80" i="1"/>
  <c r="BS80" i="1"/>
  <c r="BR80" i="1"/>
  <c r="BQ80" i="1"/>
  <c r="BP80" i="1"/>
  <c r="BO80" i="1"/>
  <c r="BN80" i="1"/>
  <c r="DI80" i="1" s="1"/>
  <c r="BM80" i="1"/>
  <c r="DH80" i="1" s="1"/>
  <c r="BL80" i="1"/>
  <c r="DG80" i="1" s="1"/>
  <c r="BK80" i="1"/>
  <c r="DF80" i="1" s="1"/>
  <c r="BJ80" i="1"/>
  <c r="DE80" i="1" s="1"/>
  <c r="BH80" i="1"/>
  <c r="BG80" i="1"/>
  <c r="BF80" i="1"/>
  <c r="BE80" i="1"/>
  <c r="BD80" i="1"/>
  <c r="BB80" i="1"/>
  <c r="BA80" i="1"/>
  <c r="AZ80" i="1"/>
  <c r="AV80" i="1"/>
  <c r="AU80" i="1"/>
  <c r="AT80" i="1"/>
  <c r="AS80" i="1"/>
  <c r="AR80" i="1"/>
  <c r="AQ80" i="1"/>
  <c r="AP80" i="1"/>
  <c r="AO80" i="1"/>
  <c r="AJ80" i="1"/>
  <c r="AF80" i="1"/>
  <c r="AD80" i="1"/>
  <c r="K80" i="1" s="1"/>
  <c r="AA80" i="1"/>
  <c r="Z80" i="1"/>
  <c r="Y80" i="1"/>
  <c r="I80" i="1"/>
  <c r="GS79" i="1"/>
  <c r="GR79" i="1"/>
  <c r="GQ79" i="1"/>
  <c r="GP79" i="1" s="1"/>
  <c r="GO79" i="1" s="1"/>
  <c r="DC79" i="1"/>
  <c r="DB79" i="1"/>
  <c r="DA79" i="1"/>
  <c r="CZ79" i="1"/>
  <c r="CY79" i="1"/>
  <c r="CR79" i="1"/>
  <c r="CW79" i="1" s="1"/>
  <c r="CQ79" i="1"/>
  <c r="CV79" i="1" s="1"/>
  <c r="CP79" i="1"/>
  <c r="CU79" i="1" s="1"/>
  <c r="CO79" i="1"/>
  <c r="CT79" i="1" s="1"/>
  <c r="CN79" i="1"/>
  <c r="CS79" i="1" s="1"/>
  <c r="CM79" i="1"/>
  <c r="CL79" i="1"/>
  <c r="CK79" i="1"/>
  <c r="CJ79" i="1"/>
  <c r="CI79" i="1"/>
  <c r="BX79" i="1"/>
  <c r="BW79" i="1"/>
  <c r="BV79" i="1"/>
  <c r="BU79" i="1"/>
  <c r="BT79" i="1"/>
  <c r="BS79" i="1"/>
  <c r="BR79" i="1"/>
  <c r="BQ79" i="1"/>
  <c r="BP79" i="1"/>
  <c r="BO79" i="1"/>
  <c r="BN79" i="1"/>
  <c r="DI79" i="1" s="1"/>
  <c r="BM79" i="1"/>
  <c r="DH79" i="1" s="1"/>
  <c r="BL79" i="1"/>
  <c r="DG79" i="1" s="1"/>
  <c r="BK79" i="1"/>
  <c r="DF79" i="1" s="1"/>
  <c r="BJ79" i="1"/>
  <c r="DE79" i="1" s="1"/>
  <c r="BH79" i="1"/>
  <c r="BG79" i="1"/>
  <c r="BF79" i="1"/>
  <c r="BE79" i="1"/>
  <c r="BD79" i="1"/>
  <c r="BB79" i="1"/>
  <c r="BA79" i="1"/>
  <c r="AZ79" i="1"/>
  <c r="AV79" i="1"/>
  <c r="AU79" i="1"/>
  <c r="AT79" i="1"/>
  <c r="AS79" i="1"/>
  <c r="AR79" i="1"/>
  <c r="AQ79" i="1"/>
  <c r="AP79" i="1"/>
  <c r="AO79" i="1"/>
  <c r="AJ79" i="1"/>
  <c r="AF79" i="1"/>
  <c r="AD79" i="1"/>
  <c r="AA79" i="1"/>
  <c r="Z79" i="1"/>
  <c r="Y79" i="1"/>
  <c r="I79" i="1"/>
  <c r="GS78" i="1"/>
  <c r="GR78" i="1"/>
  <c r="GQ78" i="1"/>
  <c r="GP78" i="1" s="1"/>
  <c r="GO78" i="1" s="1"/>
  <c r="DC78" i="1"/>
  <c r="DB78" i="1"/>
  <c r="DA78" i="1"/>
  <c r="CZ78" i="1"/>
  <c r="CY78" i="1"/>
  <c r="CR78" i="1"/>
  <c r="CW78" i="1" s="1"/>
  <c r="CQ78" i="1"/>
  <c r="CV78" i="1" s="1"/>
  <c r="CP78" i="1"/>
  <c r="CU78" i="1" s="1"/>
  <c r="CO78" i="1"/>
  <c r="CT78" i="1" s="1"/>
  <c r="CN78" i="1"/>
  <c r="CS78" i="1" s="1"/>
  <c r="CM78" i="1"/>
  <c r="CL78" i="1"/>
  <c r="EB78" i="1" s="1"/>
  <c r="CK78" i="1"/>
  <c r="CJ78" i="1"/>
  <c r="CI78" i="1"/>
  <c r="BX78" i="1"/>
  <c r="BW78" i="1"/>
  <c r="BV78" i="1"/>
  <c r="BU78" i="1"/>
  <c r="BT78" i="1"/>
  <c r="BS78" i="1"/>
  <c r="BR78" i="1"/>
  <c r="BQ78" i="1"/>
  <c r="BP78" i="1"/>
  <c r="BO78" i="1"/>
  <c r="BN78" i="1"/>
  <c r="DI78" i="1" s="1"/>
  <c r="BM78" i="1"/>
  <c r="DH78" i="1" s="1"/>
  <c r="BL78" i="1"/>
  <c r="DG78" i="1" s="1"/>
  <c r="BK78" i="1"/>
  <c r="DF78" i="1" s="1"/>
  <c r="BJ78" i="1"/>
  <c r="DE78" i="1" s="1"/>
  <c r="BH78" i="1"/>
  <c r="BG78" i="1"/>
  <c r="BF78" i="1"/>
  <c r="BE78" i="1"/>
  <c r="BD78" i="1"/>
  <c r="BB78" i="1"/>
  <c r="BA78" i="1"/>
  <c r="AZ78" i="1"/>
  <c r="AV78" i="1"/>
  <c r="AU78" i="1"/>
  <c r="AT78" i="1"/>
  <c r="AS78" i="1"/>
  <c r="AR78" i="1"/>
  <c r="AQ78" i="1"/>
  <c r="AP78" i="1"/>
  <c r="AO78" i="1"/>
  <c r="AJ78" i="1"/>
  <c r="AF78" i="1"/>
  <c r="AD78" i="1"/>
  <c r="K78" i="1" s="1"/>
  <c r="AA78" i="1"/>
  <c r="Z78" i="1"/>
  <c r="Y78" i="1"/>
  <c r="I78" i="1"/>
  <c r="GS77" i="1"/>
  <c r="GR77" i="1"/>
  <c r="GQ77" i="1"/>
  <c r="GP77" i="1" s="1"/>
  <c r="GO77" i="1" s="1"/>
  <c r="DC77" i="1"/>
  <c r="DB77" i="1"/>
  <c r="DA77" i="1"/>
  <c r="CZ77" i="1"/>
  <c r="CY77" i="1"/>
  <c r="CR77" i="1"/>
  <c r="CW77" i="1" s="1"/>
  <c r="CQ77" i="1"/>
  <c r="CV77" i="1" s="1"/>
  <c r="CP77" i="1"/>
  <c r="CU77" i="1" s="1"/>
  <c r="CO77" i="1"/>
  <c r="CT77" i="1" s="1"/>
  <c r="CN77" i="1"/>
  <c r="CS77" i="1" s="1"/>
  <c r="CM77" i="1"/>
  <c r="CL77" i="1"/>
  <c r="CK77" i="1"/>
  <c r="CJ77" i="1"/>
  <c r="CI77" i="1"/>
  <c r="BX77" i="1"/>
  <c r="BW77" i="1"/>
  <c r="BV77" i="1"/>
  <c r="BU77" i="1"/>
  <c r="BT77" i="1"/>
  <c r="BS77" i="1"/>
  <c r="BR77" i="1"/>
  <c r="BQ77" i="1"/>
  <c r="BP77" i="1"/>
  <c r="BO77" i="1"/>
  <c r="BN77" i="1"/>
  <c r="DI77" i="1" s="1"/>
  <c r="BM77" i="1"/>
  <c r="DH77" i="1" s="1"/>
  <c r="BL77" i="1"/>
  <c r="DG77" i="1" s="1"/>
  <c r="BK77" i="1"/>
  <c r="DF77" i="1" s="1"/>
  <c r="BJ77" i="1"/>
  <c r="DE77" i="1" s="1"/>
  <c r="BH77" i="1"/>
  <c r="BG77" i="1"/>
  <c r="BF77" i="1"/>
  <c r="BE77" i="1"/>
  <c r="BD77" i="1"/>
  <c r="BB77" i="1"/>
  <c r="BA77" i="1"/>
  <c r="AZ77" i="1"/>
  <c r="AV77" i="1"/>
  <c r="AU77" i="1"/>
  <c r="AT77" i="1"/>
  <c r="AS77" i="1"/>
  <c r="AR77" i="1"/>
  <c r="AQ77" i="1"/>
  <c r="AP77" i="1"/>
  <c r="AO77" i="1"/>
  <c r="AJ77" i="1"/>
  <c r="AF77" i="1"/>
  <c r="AD77" i="1"/>
  <c r="K77" i="1" s="1"/>
  <c r="AA77" i="1"/>
  <c r="Z77" i="1"/>
  <c r="Y77" i="1"/>
  <c r="I77" i="1"/>
  <c r="GS76" i="1"/>
  <c r="GR76" i="1"/>
  <c r="GQ76" i="1"/>
  <c r="GP76" i="1" s="1"/>
  <c r="GO76" i="1" s="1"/>
  <c r="DC76" i="1"/>
  <c r="DB76" i="1"/>
  <c r="DA76" i="1"/>
  <c r="CZ76" i="1"/>
  <c r="CY76" i="1"/>
  <c r="CR76" i="1"/>
  <c r="CW76" i="1" s="1"/>
  <c r="CQ76" i="1"/>
  <c r="CV76" i="1" s="1"/>
  <c r="CP76" i="1"/>
  <c r="CU76" i="1" s="1"/>
  <c r="CO76" i="1"/>
  <c r="CT76" i="1" s="1"/>
  <c r="CN76" i="1"/>
  <c r="CS76" i="1" s="1"/>
  <c r="CM76" i="1"/>
  <c r="CL76" i="1"/>
  <c r="CK76" i="1"/>
  <c r="CJ76" i="1"/>
  <c r="CI76" i="1"/>
  <c r="DY76" i="1" s="1"/>
  <c r="BX76" i="1"/>
  <c r="BW76" i="1"/>
  <c r="BV76" i="1"/>
  <c r="BU76" i="1"/>
  <c r="BT76" i="1"/>
  <c r="BS76" i="1"/>
  <c r="BR76" i="1"/>
  <c r="BQ76" i="1"/>
  <c r="BP76" i="1"/>
  <c r="BO76" i="1"/>
  <c r="BN76" i="1"/>
  <c r="DI76" i="1" s="1"/>
  <c r="BM76" i="1"/>
  <c r="DH76" i="1" s="1"/>
  <c r="BL76" i="1"/>
  <c r="DG76" i="1" s="1"/>
  <c r="BK76" i="1"/>
  <c r="DF76" i="1" s="1"/>
  <c r="BJ76" i="1"/>
  <c r="DE76" i="1" s="1"/>
  <c r="BH76" i="1"/>
  <c r="BG76" i="1"/>
  <c r="BF76" i="1"/>
  <c r="BE76" i="1"/>
  <c r="BD76" i="1"/>
  <c r="BB76" i="1"/>
  <c r="BA76" i="1"/>
  <c r="AZ76" i="1"/>
  <c r="AV76" i="1"/>
  <c r="AU76" i="1"/>
  <c r="AT76" i="1"/>
  <c r="AS76" i="1"/>
  <c r="AR76" i="1"/>
  <c r="AQ76" i="1"/>
  <c r="AP76" i="1"/>
  <c r="AO76" i="1"/>
  <c r="AJ76" i="1"/>
  <c r="AF76" i="1"/>
  <c r="AD76" i="1"/>
  <c r="AA76" i="1"/>
  <c r="Z76" i="1"/>
  <c r="Y76" i="1"/>
  <c r="I76" i="1"/>
  <c r="GS75" i="1"/>
  <c r="GR75" i="1"/>
  <c r="GQ75" i="1"/>
  <c r="GP75" i="1" s="1"/>
  <c r="GO75" i="1" s="1"/>
  <c r="DC75" i="1"/>
  <c r="DB75" i="1"/>
  <c r="DA75" i="1"/>
  <c r="CZ75" i="1"/>
  <c r="CY75" i="1"/>
  <c r="CR75" i="1"/>
  <c r="CW75" i="1" s="1"/>
  <c r="CQ75" i="1"/>
  <c r="CV75" i="1" s="1"/>
  <c r="CP75" i="1"/>
  <c r="CU75" i="1" s="1"/>
  <c r="CO75" i="1"/>
  <c r="CN75" i="1"/>
  <c r="CS75" i="1" s="1"/>
  <c r="CM75" i="1"/>
  <c r="CL75" i="1"/>
  <c r="CK75" i="1"/>
  <c r="CJ75" i="1"/>
  <c r="CI75" i="1"/>
  <c r="BX75" i="1"/>
  <c r="BW75" i="1"/>
  <c r="BV75" i="1"/>
  <c r="BU75" i="1"/>
  <c r="BT75" i="1"/>
  <c r="BS75" i="1"/>
  <c r="BR75" i="1"/>
  <c r="BQ75" i="1"/>
  <c r="BP75" i="1"/>
  <c r="BO75" i="1"/>
  <c r="BN75" i="1"/>
  <c r="DI75" i="1" s="1"/>
  <c r="BM75" i="1"/>
  <c r="DH75" i="1" s="1"/>
  <c r="BL75" i="1"/>
  <c r="DG75" i="1" s="1"/>
  <c r="BK75" i="1"/>
  <c r="DF75" i="1" s="1"/>
  <c r="BJ75" i="1"/>
  <c r="DE75" i="1" s="1"/>
  <c r="BH75" i="1"/>
  <c r="BG75" i="1"/>
  <c r="BF75" i="1"/>
  <c r="BE75" i="1"/>
  <c r="BD75" i="1"/>
  <c r="BB75" i="1"/>
  <c r="BA75" i="1"/>
  <c r="AZ75" i="1"/>
  <c r="AV75" i="1"/>
  <c r="AU75" i="1"/>
  <c r="AT75" i="1"/>
  <c r="AS75" i="1"/>
  <c r="AR75" i="1"/>
  <c r="AQ75" i="1"/>
  <c r="AP75" i="1"/>
  <c r="AO75" i="1"/>
  <c r="AJ75" i="1"/>
  <c r="AF75" i="1"/>
  <c r="AD75" i="1"/>
  <c r="K75" i="1" s="1"/>
  <c r="AA75" i="1"/>
  <c r="Z75" i="1"/>
  <c r="Y75" i="1"/>
  <c r="I75" i="1"/>
  <c r="GS74" i="1"/>
  <c r="GR74" i="1"/>
  <c r="GQ74" i="1"/>
  <c r="GP74" i="1" s="1"/>
  <c r="GO74" i="1" s="1"/>
  <c r="DC74" i="1"/>
  <c r="DB74" i="1"/>
  <c r="DA74" i="1"/>
  <c r="CZ74" i="1"/>
  <c r="CY74" i="1"/>
  <c r="CR74" i="1"/>
  <c r="CW74" i="1" s="1"/>
  <c r="CQ74" i="1"/>
  <c r="CV74" i="1" s="1"/>
  <c r="CP74" i="1"/>
  <c r="CU74" i="1" s="1"/>
  <c r="CO74" i="1"/>
  <c r="CT74" i="1" s="1"/>
  <c r="CN74" i="1"/>
  <c r="CS74" i="1" s="1"/>
  <c r="CM74" i="1"/>
  <c r="CL74" i="1"/>
  <c r="CK74" i="1"/>
  <c r="CJ74" i="1"/>
  <c r="CI74" i="1"/>
  <c r="BX74" i="1"/>
  <c r="BW74" i="1"/>
  <c r="BV74" i="1"/>
  <c r="BU74" i="1"/>
  <c r="BT74" i="1"/>
  <c r="BS74" i="1"/>
  <c r="BR74" i="1"/>
  <c r="BQ74" i="1"/>
  <c r="BP74" i="1"/>
  <c r="BO74" i="1"/>
  <c r="BN74" i="1"/>
  <c r="DI74" i="1" s="1"/>
  <c r="BM74" i="1"/>
  <c r="DH74" i="1" s="1"/>
  <c r="BL74" i="1"/>
  <c r="DG74" i="1" s="1"/>
  <c r="BK74" i="1"/>
  <c r="DF74" i="1" s="1"/>
  <c r="BJ74" i="1"/>
  <c r="DE74" i="1" s="1"/>
  <c r="BH74" i="1"/>
  <c r="BG74" i="1"/>
  <c r="BF74" i="1"/>
  <c r="BE74" i="1"/>
  <c r="BD74" i="1"/>
  <c r="BB74" i="1"/>
  <c r="BA74" i="1"/>
  <c r="AZ74" i="1"/>
  <c r="AV74" i="1"/>
  <c r="AU74" i="1"/>
  <c r="AT74" i="1"/>
  <c r="AS74" i="1"/>
  <c r="AR74" i="1"/>
  <c r="AQ74" i="1"/>
  <c r="AP74" i="1"/>
  <c r="AO74" i="1"/>
  <c r="AJ74" i="1"/>
  <c r="AF74" i="1"/>
  <c r="AD74" i="1"/>
  <c r="K74" i="1" s="1"/>
  <c r="AA74" i="1"/>
  <c r="Z74" i="1"/>
  <c r="Y74" i="1"/>
  <c r="I74" i="1"/>
  <c r="GS73" i="1"/>
  <c r="GR73" i="1"/>
  <c r="GQ73" i="1"/>
  <c r="GP73" i="1" s="1"/>
  <c r="GO73" i="1" s="1"/>
  <c r="DC73" i="1"/>
  <c r="DB73" i="1"/>
  <c r="DA73" i="1"/>
  <c r="CZ73" i="1"/>
  <c r="CY73" i="1"/>
  <c r="CR73" i="1"/>
  <c r="CW73" i="1" s="1"/>
  <c r="CQ73" i="1"/>
  <c r="CV73" i="1" s="1"/>
  <c r="CP73" i="1"/>
  <c r="CU73" i="1" s="1"/>
  <c r="CO73" i="1"/>
  <c r="CT73" i="1" s="1"/>
  <c r="CN73" i="1"/>
  <c r="CM73" i="1"/>
  <c r="CL73" i="1"/>
  <c r="CK73" i="1"/>
  <c r="CJ73" i="1"/>
  <c r="CI73" i="1"/>
  <c r="BX73" i="1"/>
  <c r="BW73" i="1"/>
  <c r="BV73" i="1"/>
  <c r="BU73" i="1"/>
  <c r="BT73" i="1"/>
  <c r="BS73" i="1"/>
  <c r="BR73" i="1"/>
  <c r="BQ73" i="1"/>
  <c r="BP73" i="1"/>
  <c r="BO73" i="1"/>
  <c r="BN73" i="1"/>
  <c r="DI73" i="1" s="1"/>
  <c r="BM73" i="1"/>
  <c r="DH73" i="1" s="1"/>
  <c r="BL73" i="1"/>
  <c r="DG73" i="1" s="1"/>
  <c r="BK73" i="1"/>
  <c r="DF73" i="1" s="1"/>
  <c r="BJ73" i="1"/>
  <c r="DE73" i="1" s="1"/>
  <c r="BH73" i="1"/>
  <c r="BG73" i="1"/>
  <c r="BF73" i="1"/>
  <c r="BE73" i="1"/>
  <c r="BD73" i="1"/>
  <c r="BB73" i="1"/>
  <c r="BA73" i="1"/>
  <c r="AZ73" i="1"/>
  <c r="AV73" i="1"/>
  <c r="AU73" i="1"/>
  <c r="AT73" i="1"/>
  <c r="AS73" i="1"/>
  <c r="AR73" i="1"/>
  <c r="AQ73" i="1"/>
  <c r="AP73" i="1"/>
  <c r="AO73" i="1"/>
  <c r="AJ73" i="1"/>
  <c r="AF73" i="1"/>
  <c r="AD73" i="1"/>
  <c r="AA73" i="1"/>
  <c r="Z73" i="1"/>
  <c r="Y73" i="1"/>
  <c r="I73" i="1"/>
  <c r="GS72" i="1"/>
  <c r="GR72" i="1"/>
  <c r="GQ72" i="1"/>
  <c r="DC72" i="1"/>
  <c r="DB72" i="1"/>
  <c r="DA72" i="1"/>
  <c r="CZ72" i="1"/>
  <c r="CY72" i="1"/>
  <c r="CR72" i="1"/>
  <c r="CW72" i="1" s="1"/>
  <c r="CQ72" i="1"/>
  <c r="CV72" i="1" s="1"/>
  <c r="CP72" i="1"/>
  <c r="CU72" i="1" s="1"/>
  <c r="CO72" i="1"/>
  <c r="CT72" i="1" s="1"/>
  <c r="CN72" i="1"/>
  <c r="CS72" i="1" s="1"/>
  <c r="CM72" i="1"/>
  <c r="CL72" i="1"/>
  <c r="EB72" i="1" s="1"/>
  <c r="CK72" i="1"/>
  <c r="CJ72" i="1"/>
  <c r="CI72" i="1"/>
  <c r="DY72" i="1" s="1"/>
  <c r="BX72" i="1"/>
  <c r="BW72" i="1"/>
  <c r="BV72" i="1"/>
  <c r="BU72" i="1"/>
  <c r="BT72" i="1"/>
  <c r="BS72" i="1"/>
  <c r="BR72" i="1"/>
  <c r="BQ72" i="1"/>
  <c r="BP72" i="1"/>
  <c r="BO72" i="1"/>
  <c r="BN72" i="1"/>
  <c r="DI72" i="1" s="1"/>
  <c r="BM72" i="1"/>
  <c r="DH72" i="1" s="1"/>
  <c r="BL72" i="1"/>
  <c r="DG72" i="1" s="1"/>
  <c r="BK72" i="1"/>
  <c r="DF72" i="1" s="1"/>
  <c r="BJ72" i="1"/>
  <c r="DE72" i="1" s="1"/>
  <c r="BH72" i="1"/>
  <c r="BG72" i="1"/>
  <c r="BF72" i="1"/>
  <c r="BE72" i="1"/>
  <c r="BD72" i="1"/>
  <c r="BB72" i="1"/>
  <c r="BA72" i="1"/>
  <c r="AZ72" i="1"/>
  <c r="AV72" i="1"/>
  <c r="AU72" i="1"/>
  <c r="AT72" i="1"/>
  <c r="AS72" i="1"/>
  <c r="AR72" i="1"/>
  <c r="AQ72" i="1"/>
  <c r="AP72" i="1"/>
  <c r="AO72" i="1"/>
  <c r="AJ72" i="1"/>
  <c r="AF72" i="1"/>
  <c r="AD72" i="1"/>
  <c r="AA72" i="1"/>
  <c r="Z72" i="1"/>
  <c r="Y72" i="1"/>
  <c r="K72" i="1"/>
  <c r="I72" i="1"/>
  <c r="GS71" i="1"/>
  <c r="GR71" i="1"/>
  <c r="GQ71" i="1"/>
  <c r="GP71" i="1" s="1"/>
  <c r="GO71" i="1" s="1"/>
  <c r="DC71" i="1"/>
  <c r="DB71" i="1"/>
  <c r="DA71" i="1"/>
  <c r="CZ71" i="1"/>
  <c r="CY71" i="1"/>
  <c r="CR71" i="1"/>
  <c r="CW71" i="1" s="1"/>
  <c r="CQ71" i="1"/>
  <c r="CV71" i="1" s="1"/>
  <c r="CP71" i="1"/>
  <c r="CO71" i="1"/>
  <c r="CT71" i="1" s="1"/>
  <c r="CN71" i="1"/>
  <c r="CS71" i="1" s="1"/>
  <c r="CM71" i="1"/>
  <c r="CL71" i="1"/>
  <c r="CK71" i="1"/>
  <c r="CJ71" i="1"/>
  <c r="CI71" i="1"/>
  <c r="BX71" i="1"/>
  <c r="BW71" i="1"/>
  <c r="BV71" i="1"/>
  <c r="BU71" i="1"/>
  <c r="BT71" i="1"/>
  <c r="BS71" i="1"/>
  <c r="BR71" i="1"/>
  <c r="BQ71" i="1"/>
  <c r="BP71" i="1"/>
  <c r="BO71" i="1"/>
  <c r="BN71" i="1"/>
  <c r="DI71" i="1" s="1"/>
  <c r="BM71" i="1"/>
  <c r="DH71" i="1" s="1"/>
  <c r="BL71" i="1"/>
  <c r="DG71" i="1" s="1"/>
  <c r="BK71" i="1"/>
  <c r="DF71" i="1" s="1"/>
  <c r="BJ71" i="1"/>
  <c r="DE71" i="1" s="1"/>
  <c r="BH71" i="1"/>
  <c r="BG71" i="1"/>
  <c r="BF71" i="1"/>
  <c r="BE71" i="1"/>
  <c r="BD71" i="1"/>
  <c r="BB71" i="1"/>
  <c r="BA71" i="1"/>
  <c r="AZ71" i="1"/>
  <c r="AV71" i="1"/>
  <c r="AU71" i="1"/>
  <c r="AT71" i="1"/>
  <c r="AS71" i="1"/>
  <c r="AR71" i="1"/>
  <c r="AQ71" i="1"/>
  <c r="AP71" i="1"/>
  <c r="AO71" i="1"/>
  <c r="AJ71" i="1"/>
  <c r="AF71" i="1"/>
  <c r="AD71" i="1"/>
  <c r="AA71" i="1"/>
  <c r="Z71" i="1"/>
  <c r="Y71" i="1"/>
  <c r="I71" i="1"/>
  <c r="GS70" i="1"/>
  <c r="GR70" i="1"/>
  <c r="GQ70" i="1"/>
  <c r="DC70" i="1"/>
  <c r="DB70" i="1"/>
  <c r="DA70" i="1"/>
  <c r="CZ70" i="1"/>
  <c r="CY70" i="1"/>
  <c r="CR70" i="1"/>
  <c r="CW70" i="1" s="1"/>
  <c r="CQ70" i="1"/>
  <c r="CV70" i="1" s="1"/>
  <c r="CP70" i="1"/>
  <c r="CO70" i="1"/>
  <c r="CT70" i="1" s="1"/>
  <c r="CN70" i="1"/>
  <c r="CS70" i="1" s="1"/>
  <c r="CM70" i="1"/>
  <c r="CL70" i="1"/>
  <c r="CK70" i="1"/>
  <c r="CJ70" i="1"/>
  <c r="CI70" i="1"/>
  <c r="BX70" i="1"/>
  <c r="BW70" i="1"/>
  <c r="BV70" i="1"/>
  <c r="BU70" i="1"/>
  <c r="BT70" i="1"/>
  <c r="BS70" i="1"/>
  <c r="BR70" i="1"/>
  <c r="BQ70" i="1"/>
  <c r="BP70" i="1"/>
  <c r="BO70" i="1"/>
  <c r="BN70" i="1"/>
  <c r="DI70" i="1" s="1"/>
  <c r="BM70" i="1"/>
  <c r="DH70" i="1" s="1"/>
  <c r="BL70" i="1"/>
  <c r="DG70" i="1" s="1"/>
  <c r="BK70" i="1"/>
  <c r="DF70" i="1" s="1"/>
  <c r="BJ70" i="1"/>
  <c r="DE70" i="1" s="1"/>
  <c r="BH70" i="1"/>
  <c r="BG70" i="1"/>
  <c r="BF70" i="1"/>
  <c r="BE70" i="1"/>
  <c r="BD70" i="1"/>
  <c r="BB70" i="1"/>
  <c r="BA70" i="1"/>
  <c r="AZ70" i="1"/>
  <c r="AV70" i="1"/>
  <c r="AU70" i="1"/>
  <c r="AT70" i="1"/>
  <c r="AS70" i="1"/>
  <c r="AR70" i="1"/>
  <c r="AQ70" i="1"/>
  <c r="AP70" i="1"/>
  <c r="AO70" i="1"/>
  <c r="AJ70" i="1"/>
  <c r="AF70" i="1"/>
  <c r="AD70" i="1"/>
  <c r="AA70" i="1"/>
  <c r="Z70" i="1"/>
  <c r="Y70" i="1"/>
  <c r="I70" i="1"/>
  <c r="GS69" i="1"/>
  <c r="GR69" i="1"/>
  <c r="GQ69" i="1"/>
  <c r="GP69" i="1" s="1"/>
  <c r="GO69" i="1" s="1"/>
  <c r="DC69" i="1"/>
  <c r="DB69" i="1"/>
  <c r="DA69" i="1"/>
  <c r="CZ69" i="1"/>
  <c r="CY69" i="1"/>
  <c r="CR69" i="1"/>
  <c r="CW69" i="1" s="1"/>
  <c r="CQ69" i="1"/>
  <c r="CV69" i="1" s="1"/>
  <c r="CP69" i="1"/>
  <c r="CU69" i="1" s="1"/>
  <c r="CO69" i="1"/>
  <c r="CT69" i="1" s="1"/>
  <c r="CN69" i="1"/>
  <c r="CS69" i="1" s="1"/>
  <c r="CM69" i="1"/>
  <c r="CL69" i="1"/>
  <c r="EB69" i="1" s="1"/>
  <c r="CK69" i="1"/>
  <c r="CJ69" i="1"/>
  <c r="CI69" i="1"/>
  <c r="BX69" i="1"/>
  <c r="BW69" i="1"/>
  <c r="BV69" i="1"/>
  <c r="BU69" i="1"/>
  <c r="BT69" i="1"/>
  <c r="BS69" i="1"/>
  <c r="BR69" i="1"/>
  <c r="BQ69" i="1"/>
  <c r="BP69" i="1"/>
  <c r="BO69" i="1"/>
  <c r="BN69" i="1"/>
  <c r="DI69" i="1" s="1"/>
  <c r="BM69" i="1"/>
  <c r="DH69" i="1" s="1"/>
  <c r="BL69" i="1"/>
  <c r="DG69" i="1" s="1"/>
  <c r="BK69" i="1"/>
  <c r="DF69" i="1" s="1"/>
  <c r="BJ69" i="1"/>
  <c r="DE69" i="1" s="1"/>
  <c r="BH69" i="1"/>
  <c r="BG69" i="1"/>
  <c r="BF69" i="1"/>
  <c r="BE69" i="1"/>
  <c r="BD69" i="1"/>
  <c r="BB69" i="1"/>
  <c r="BA69" i="1"/>
  <c r="AZ69" i="1"/>
  <c r="AV69" i="1"/>
  <c r="AU69" i="1"/>
  <c r="AT69" i="1"/>
  <c r="AS69" i="1"/>
  <c r="AR69" i="1"/>
  <c r="AQ69" i="1"/>
  <c r="AP69" i="1"/>
  <c r="AO69" i="1"/>
  <c r="AJ69" i="1"/>
  <c r="AF69" i="1"/>
  <c r="AD69" i="1"/>
  <c r="K69" i="1" s="1"/>
  <c r="AA69" i="1"/>
  <c r="Z69" i="1"/>
  <c r="Y69" i="1"/>
  <c r="I69" i="1"/>
  <c r="GS68" i="1"/>
  <c r="GR68" i="1"/>
  <c r="GQ68" i="1"/>
  <c r="DC68" i="1"/>
  <c r="DB68" i="1"/>
  <c r="DA68" i="1"/>
  <c r="CZ68" i="1"/>
  <c r="CY68" i="1"/>
  <c r="CR68" i="1"/>
  <c r="CQ68" i="1"/>
  <c r="CV68" i="1" s="1"/>
  <c r="CP68" i="1"/>
  <c r="CU68" i="1" s="1"/>
  <c r="CO68" i="1"/>
  <c r="CT68" i="1" s="1"/>
  <c r="CN68" i="1"/>
  <c r="CS68" i="1" s="1"/>
  <c r="CM68" i="1"/>
  <c r="CL68" i="1"/>
  <c r="CK68" i="1"/>
  <c r="CJ68" i="1"/>
  <c r="CI68" i="1"/>
  <c r="BX68" i="1"/>
  <c r="BW68" i="1"/>
  <c r="BV68" i="1"/>
  <c r="BU68" i="1"/>
  <c r="BT68" i="1"/>
  <c r="BS68" i="1"/>
  <c r="BR68" i="1"/>
  <c r="BQ68" i="1"/>
  <c r="BP68" i="1"/>
  <c r="BO68" i="1"/>
  <c r="BN68" i="1"/>
  <c r="DI68" i="1" s="1"/>
  <c r="BM68" i="1"/>
  <c r="DH68" i="1" s="1"/>
  <c r="BL68" i="1"/>
  <c r="DG68" i="1" s="1"/>
  <c r="BK68" i="1"/>
  <c r="DF68" i="1" s="1"/>
  <c r="BJ68" i="1"/>
  <c r="DE68" i="1" s="1"/>
  <c r="BH68" i="1"/>
  <c r="BG68" i="1"/>
  <c r="BF68" i="1"/>
  <c r="BE68" i="1"/>
  <c r="BD68" i="1"/>
  <c r="BB68" i="1"/>
  <c r="BA68" i="1"/>
  <c r="AZ68" i="1"/>
  <c r="AV68" i="1"/>
  <c r="AU68" i="1"/>
  <c r="AT68" i="1"/>
  <c r="AS68" i="1"/>
  <c r="AR68" i="1"/>
  <c r="AQ68" i="1"/>
  <c r="AP68" i="1"/>
  <c r="AO68" i="1"/>
  <c r="AJ68" i="1"/>
  <c r="AF68" i="1"/>
  <c r="AD68" i="1"/>
  <c r="AA68" i="1"/>
  <c r="Z68" i="1"/>
  <c r="Y68" i="1"/>
  <c r="K68" i="1"/>
  <c r="I68" i="1"/>
  <c r="GS67" i="1"/>
  <c r="GR67" i="1"/>
  <c r="GQ67" i="1"/>
  <c r="GP67" i="1" s="1"/>
  <c r="GO67" i="1" s="1"/>
  <c r="DC67" i="1"/>
  <c r="DB67" i="1"/>
  <c r="DA67" i="1"/>
  <c r="CZ67" i="1"/>
  <c r="CY67" i="1"/>
  <c r="CR67" i="1"/>
  <c r="CW67" i="1" s="1"/>
  <c r="CQ67" i="1"/>
  <c r="CV67" i="1" s="1"/>
  <c r="CP67" i="1"/>
  <c r="CU67" i="1" s="1"/>
  <c r="CO67" i="1"/>
  <c r="CT67" i="1" s="1"/>
  <c r="CN67" i="1"/>
  <c r="CM67" i="1"/>
  <c r="CL67" i="1"/>
  <c r="CK67" i="1"/>
  <c r="CJ67" i="1"/>
  <c r="CI67" i="1"/>
  <c r="BX67" i="1"/>
  <c r="BW67" i="1"/>
  <c r="BV67" i="1"/>
  <c r="BU67" i="1"/>
  <c r="BT67" i="1"/>
  <c r="BS67" i="1"/>
  <c r="BR67" i="1"/>
  <c r="BQ67" i="1"/>
  <c r="BP67" i="1"/>
  <c r="BO67" i="1"/>
  <c r="BN67" i="1"/>
  <c r="DI67" i="1" s="1"/>
  <c r="BM67" i="1"/>
  <c r="DH67" i="1" s="1"/>
  <c r="BL67" i="1"/>
  <c r="DG67" i="1" s="1"/>
  <c r="BK67" i="1"/>
  <c r="DF67" i="1" s="1"/>
  <c r="BJ67" i="1"/>
  <c r="DE67" i="1" s="1"/>
  <c r="BH67" i="1"/>
  <c r="BG67" i="1"/>
  <c r="BF67" i="1"/>
  <c r="BE67" i="1"/>
  <c r="BD67" i="1"/>
  <c r="BB67" i="1"/>
  <c r="BA67" i="1"/>
  <c r="AZ67" i="1"/>
  <c r="AV67" i="1"/>
  <c r="AU67" i="1"/>
  <c r="AT67" i="1"/>
  <c r="AS67" i="1"/>
  <c r="AR67" i="1"/>
  <c r="AQ67" i="1"/>
  <c r="AP67" i="1"/>
  <c r="AO67" i="1"/>
  <c r="AJ67" i="1"/>
  <c r="AF67" i="1"/>
  <c r="AD67" i="1"/>
  <c r="K67" i="1" s="1"/>
  <c r="AA67" i="1"/>
  <c r="Z67" i="1"/>
  <c r="Y67" i="1"/>
  <c r="I67" i="1"/>
  <c r="GS66" i="1"/>
  <c r="GR66" i="1"/>
  <c r="GQ66" i="1"/>
  <c r="DC66" i="1"/>
  <c r="DB66" i="1"/>
  <c r="DA66" i="1"/>
  <c r="CZ66" i="1"/>
  <c r="CY66" i="1"/>
  <c r="CR66" i="1"/>
  <c r="CW66" i="1" s="1"/>
  <c r="CQ66" i="1"/>
  <c r="CV66" i="1" s="1"/>
  <c r="CP66" i="1"/>
  <c r="CU66" i="1" s="1"/>
  <c r="CO66" i="1"/>
  <c r="CT66" i="1" s="1"/>
  <c r="CN66" i="1"/>
  <c r="CM66" i="1"/>
  <c r="CL66" i="1"/>
  <c r="CK66" i="1"/>
  <c r="EA66" i="1" s="1"/>
  <c r="CJ66" i="1"/>
  <c r="CI66" i="1"/>
  <c r="BX66" i="1"/>
  <c r="BW66" i="1"/>
  <c r="BV66" i="1"/>
  <c r="BU66" i="1"/>
  <c r="BT66" i="1"/>
  <c r="BS66" i="1"/>
  <c r="BR66" i="1"/>
  <c r="BQ66" i="1"/>
  <c r="BP66" i="1"/>
  <c r="BO66" i="1"/>
  <c r="BN66" i="1"/>
  <c r="DI66" i="1" s="1"/>
  <c r="BM66" i="1"/>
  <c r="DH66" i="1" s="1"/>
  <c r="BL66" i="1"/>
  <c r="DG66" i="1" s="1"/>
  <c r="BK66" i="1"/>
  <c r="DF66" i="1" s="1"/>
  <c r="BJ66" i="1"/>
  <c r="DE66" i="1" s="1"/>
  <c r="BH66" i="1"/>
  <c r="BG66" i="1"/>
  <c r="BF66" i="1"/>
  <c r="BE66" i="1"/>
  <c r="BD66" i="1"/>
  <c r="BB66" i="1"/>
  <c r="BA66" i="1"/>
  <c r="AZ66" i="1"/>
  <c r="AV66" i="1"/>
  <c r="AU66" i="1"/>
  <c r="AT66" i="1"/>
  <c r="AS66" i="1"/>
  <c r="AR66" i="1"/>
  <c r="AQ66" i="1"/>
  <c r="AP66" i="1"/>
  <c r="AO66" i="1"/>
  <c r="AJ66" i="1"/>
  <c r="AF66" i="1"/>
  <c r="AD66" i="1"/>
  <c r="K66" i="1" s="1"/>
  <c r="I66" i="1"/>
  <c r="GS65" i="1"/>
  <c r="GR65" i="1"/>
  <c r="GQ65" i="1"/>
  <c r="DG65" i="1"/>
  <c r="DC65" i="1"/>
  <c r="DB65" i="1"/>
  <c r="DA65" i="1"/>
  <c r="CZ65" i="1"/>
  <c r="CY65" i="1"/>
  <c r="CR65" i="1"/>
  <c r="CW65" i="1" s="1"/>
  <c r="CQ65" i="1"/>
  <c r="CV65" i="1" s="1"/>
  <c r="CP65" i="1"/>
  <c r="CU65" i="1" s="1"/>
  <c r="CO65" i="1"/>
  <c r="CT65" i="1" s="1"/>
  <c r="CN65" i="1"/>
  <c r="CS65" i="1" s="1"/>
  <c r="CM65" i="1"/>
  <c r="EC65" i="1" s="1"/>
  <c r="CL65" i="1"/>
  <c r="CK65" i="1"/>
  <c r="CJ65" i="1"/>
  <c r="CI65" i="1"/>
  <c r="BX65" i="1"/>
  <c r="BW65" i="1"/>
  <c r="BV65" i="1"/>
  <c r="BU65" i="1"/>
  <c r="BT65" i="1"/>
  <c r="BS65" i="1"/>
  <c r="BR65" i="1"/>
  <c r="BQ65" i="1"/>
  <c r="BP65" i="1"/>
  <c r="BO65" i="1"/>
  <c r="BN65" i="1"/>
  <c r="DI65" i="1" s="1"/>
  <c r="BM65" i="1"/>
  <c r="DH65" i="1" s="1"/>
  <c r="BL65" i="1"/>
  <c r="BK65" i="1"/>
  <c r="DF65" i="1" s="1"/>
  <c r="BJ65" i="1"/>
  <c r="DE65" i="1" s="1"/>
  <c r="BH65" i="1"/>
  <c r="BG65" i="1"/>
  <c r="BF65" i="1"/>
  <c r="BE65" i="1"/>
  <c r="BD65" i="1"/>
  <c r="BB65" i="1"/>
  <c r="BA65" i="1"/>
  <c r="AZ65" i="1"/>
  <c r="AV65" i="1"/>
  <c r="AU65" i="1"/>
  <c r="AT65" i="1"/>
  <c r="AS65" i="1"/>
  <c r="AR65" i="1"/>
  <c r="AQ65" i="1"/>
  <c r="AP65" i="1"/>
  <c r="AO65" i="1"/>
  <c r="AJ65" i="1"/>
  <c r="AF65" i="1"/>
  <c r="AD65" i="1"/>
  <c r="K65" i="1" s="1"/>
  <c r="AA65" i="1"/>
  <c r="Z65" i="1"/>
  <c r="Y65" i="1"/>
  <c r="I65" i="1"/>
  <c r="GS64" i="1"/>
  <c r="GR64" i="1"/>
  <c r="GQ64" i="1"/>
  <c r="DC64" i="1"/>
  <c r="DB64" i="1"/>
  <c r="DA64" i="1"/>
  <c r="CZ64" i="1"/>
  <c r="CY64" i="1"/>
  <c r="CR64" i="1"/>
  <c r="CW64" i="1" s="1"/>
  <c r="CQ64" i="1"/>
  <c r="CV64" i="1" s="1"/>
  <c r="CP64" i="1"/>
  <c r="CU64" i="1" s="1"/>
  <c r="CO64" i="1"/>
  <c r="CT64" i="1" s="1"/>
  <c r="CN64" i="1"/>
  <c r="CS64" i="1" s="1"/>
  <c r="CM64" i="1"/>
  <c r="CL64" i="1"/>
  <c r="CK64" i="1"/>
  <c r="CJ64" i="1"/>
  <c r="CI64" i="1"/>
  <c r="DY64" i="1" s="1"/>
  <c r="BX64" i="1"/>
  <c r="BW64" i="1"/>
  <c r="BV64" i="1"/>
  <c r="BU64" i="1"/>
  <c r="BT64" i="1"/>
  <c r="BS64" i="1"/>
  <c r="BR64" i="1"/>
  <c r="BQ64" i="1"/>
  <c r="BP64" i="1"/>
  <c r="BO64" i="1"/>
  <c r="BN64" i="1"/>
  <c r="DI64" i="1" s="1"/>
  <c r="BM64" i="1"/>
  <c r="DH64" i="1" s="1"/>
  <c r="BL64" i="1"/>
  <c r="DG64" i="1" s="1"/>
  <c r="BK64" i="1"/>
  <c r="DF64" i="1" s="1"/>
  <c r="BJ64" i="1"/>
  <c r="DE64" i="1" s="1"/>
  <c r="BH64" i="1"/>
  <c r="BG64" i="1"/>
  <c r="BF64" i="1"/>
  <c r="BE64" i="1"/>
  <c r="BD64" i="1"/>
  <c r="BB64" i="1"/>
  <c r="BA64" i="1"/>
  <c r="AZ64" i="1"/>
  <c r="AV64" i="1"/>
  <c r="AU64" i="1"/>
  <c r="AT64" i="1"/>
  <c r="AS64" i="1"/>
  <c r="AR64" i="1"/>
  <c r="AQ64" i="1"/>
  <c r="AP64" i="1"/>
  <c r="AO64" i="1"/>
  <c r="AJ64" i="1"/>
  <c r="AF64" i="1"/>
  <c r="AD64" i="1"/>
  <c r="K64" i="1" s="1"/>
  <c r="AA64" i="1"/>
  <c r="Z64" i="1"/>
  <c r="Y64" i="1"/>
  <c r="I64" i="1"/>
  <c r="GS63" i="1"/>
  <c r="GR63" i="1"/>
  <c r="GQ63" i="1"/>
  <c r="GP63" i="1" s="1"/>
  <c r="GO63" i="1" s="1"/>
  <c r="DC63" i="1"/>
  <c r="DB63" i="1"/>
  <c r="DA63" i="1"/>
  <c r="CZ63" i="1"/>
  <c r="CY63" i="1"/>
  <c r="CR63" i="1"/>
  <c r="CW63" i="1" s="1"/>
  <c r="CQ63" i="1"/>
  <c r="CV63" i="1" s="1"/>
  <c r="CP63" i="1"/>
  <c r="CU63" i="1" s="1"/>
  <c r="CO63" i="1"/>
  <c r="CT63" i="1" s="1"/>
  <c r="CN63" i="1"/>
  <c r="CM63" i="1"/>
  <c r="CL63" i="1"/>
  <c r="CK63" i="1"/>
  <c r="CJ63" i="1"/>
  <c r="CI63" i="1"/>
  <c r="BX63" i="1"/>
  <c r="BW63" i="1"/>
  <c r="BV63" i="1"/>
  <c r="BU63" i="1"/>
  <c r="BT63" i="1"/>
  <c r="BS63" i="1"/>
  <c r="BR63" i="1"/>
  <c r="BQ63" i="1"/>
  <c r="BP63" i="1"/>
  <c r="BO63" i="1"/>
  <c r="BN63" i="1"/>
  <c r="DI63" i="1" s="1"/>
  <c r="BM63" i="1"/>
  <c r="DH63" i="1" s="1"/>
  <c r="BL63" i="1"/>
  <c r="DG63" i="1" s="1"/>
  <c r="BK63" i="1"/>
  <c r="DF63" i="1" s="1"/>
  <c r="BJ63" i="1"/>
  <c r="DE63" i="1" s="1"/>
  <c r="BH63" i="1"/>
  <c r="BG63" i="1"/>
  <c r="BF63" i="1"/>
  <c r="BE63" i="1"/>
  <c r="BD63" i="1"/>
  <c r="BB63" i="1"/>
  <c r="BA63" i="1"/>
  <c r="AZ63" i="1"/>
  <c r="AV63" i="1"/>
  <c r="AU63" i="1"/>
  <c r="AT63" i="1"/>
  <c r="AS63" i="1"/>
  <c r="AR63" i="1"/>
  <c r="AQ63" i="1"/>
  <c r="AP63" i="1"/>
  <c r="AO63" i="1"/>
  <c r="AJ63" i="1"/>
  <c r="AF63" i="1"/>
  <c r="AD63" i="1"/>
  <c r="K63" i="1" s="1"/>
  <c r="AA63" i="1"/>
  <c r="Z63" i="1"/>
  <c r="Y63" i="1"/>
  <c r="I63" i="1"/>
  <c r="GS62" i="1"/>
  <c r="GR62" i="1"/>
  <c r="GQ62" i="1"/>
  <c r="GP62" i="1" s="1"/>
  <c r="GO62" i="1" s="1"/>
  <c r="DC62" i="1"/>
  <c r="DB62" i="1"/>
  <c r="DA62" i="1"/>
  <c r="CZ62" i="1"/>
  <c r="CY62" i="1"/>
  <c r="CR62" i="1"/>
  <c r="CW62" i="1" s="1"/>
  <c r="CQ62" i="1"/>
  <c r="CV62" i="1" s="1"/>
  <c r="CP62" i="1"/>
  <c r="CU62" i="1" s="1"/>
  <c r="CO62" i="1"/>
  <c r="CT62" i="1" s="1"/>
  <c r="CN62" i="1"/>
  <c r="CS62" i="1" s="1"/>
  <c r="CM62" i="1"/>
  <c r="CL62" i="1"/>
  <c r="CK62" i="1"/>
  <c r="CJ62" i="1"/>
  <c r="DZ62" i="1" s="1"/>
  <c r="CI62" i="1"/>
  <c r="BX62" i="1"/>
  <c r="BW62" i="1"/>
  <c r="BV62" i="1"/>
  <c r="BU62" i="1"/>
  <c r="BT62" i="1"/>
  <c r="BS62" i="1"/>
  <c r="BR62" i="1"/>
  <c r="BQ62" i="1"/>
  <c r="BP62" i="1"/>
  <c r="BO62" i="1"/>
  <c r="BN62" i="1"/>
  <c r="DI62" i="1" s="1"/>
  <c r="BM62" i="1"/>
  <c r="DH62" i="1" s="1"/>
  <c r="BL62" i="1"/>
  <c r="DG62" i="1" s="1"/>
  <c r="BK62" i="1"/>
  <c r="DF62" i="1" s="1"/>
  <c r="BJ62" i="1"/>
  <c r="DE62" i="1" s="1"/>
  <c r="BH62" i="1"/>
  <c r="BG62" i="1"/>
  <c r="BF62" i="1"/>
  <c r="BE62" i="1"/>
  <c r="BD62" i="1"/>
  <c r="BB62" i="1"/>
  <c r="BA62" i="1"/>
  <c r="AZ62" i="1"/>
  <c r="AV62" i="1"/>
  <c r="AU62" i="1"/>
  <c r="AT62" i="1"/>
  <c r="AS62" i="1"/>
  <c r="AR62" i="1"/>
  <c r="AQ62" i="1"/>
  <c r="AP62" i="1"/>
  <c r="AO62" i="1"/>
  <c r="AJ62" i="1"/>
  <c r="AF62" i="1"/>
  <c r="AD62" i="1"/>
  <c r="K62" i="1" s="1"/>
  <c r="AA62" i="1"/>
  <c r="Z62" i="1"/>
  <c r="Y62" i="1"/>
  <c r="I62" i="1"/>
  <c r="GS61" i="1"/>
  <c r="GR61" i="1"/>
  <c r="GQ61" i="1"/>
  <c r="DC61" i="1"/>
  <c r="DB61" i="1"/>
  <c r="DA61" i="1"/>
  <c r="CZ61" i="1"/>
  <c r="CY61" i="1"/>
  <c r="CR61" i="1"/>
  <c r="CQ61" i="1"/>
  <c r="CV61" i="1" s="1"/>
  <c r="CP61" i="1"/>
  <c r="CU61" i="1" s="1"/>
  <c r="CO61" i="1"/>
  <c r="CT61" i="1" s="1"/>
  <c r="CN61" i="1"/>
  <c r="CS61" i="1" s="1"/>
  <c r="CM61" i="1"/>
  <c r="CL61" i="1"/>
  <c r="CK61" i="1"/>
  <c r="EA61" i="1" s="1"/>
  <c r="CJ61" i="1"/>
  <c r="CI61" i="1"/>
  <c r="BX61" i="1"/>
  <c r="BW61" i="1"/>
  <c r="BV61" i="1"/>
  <c r="BU61" i="1"/>
  <c r="BT61" i="1"/>
  <c r="BS61" i="1"/>
  <c r="BR61" i="1"/>
  <c r="BQ61" i="1"/>
  <c r="BP61" i="1"/>
  <c r="BO61" i="1"/>
  <c r="BN61" i="1"/>
  <c r="DI61" i="1" s="1"/>
  <c r="BM61" i="1"/>
  <c r="DH61" i="1" s="1"/>
  <c r="BL61" i="1"/>
  <c r="DG61" i="1" s="1"/>
  <c r="BK61" i="1"/>
  <c r="DF61" i="1" s="1"/>
  <c r="BJ61" i="1"/>
  <c r="DE61" i="1" s="1"/>
  <c r="BH61" i="1"/>
  <c r="BG61" i="1"/>
  <c r="BF61" i="1"/>
  <c r="BE61" i="1"/>
  <c r="BD61" i="1"/>
  <c r="BB61" i="1"/>
  <c r="BA61" i="1"/>
  <c r="AZ61" i="1"/>
  <c r="AV61" i="1"/>
  <c r="AU61" i="1"/>
  <c r="AT61" i="1"/>
  <c r="AS61" i="1"/>
  <c r="AR61" i="1"/>
  <c r="AQ61" i="1"/>
  <c r="AP61" i="1"/>
  <c r="AO61" i="1"/>
  <c r="AJ61" i="1"/>
  <c r="AF61" i="1"/>
  <c r="AD61" i="1"/>
  <c r="K61" i="1" s="1"/>
  <c r="AA61" i="1"/>
  <c r="Z61" i="1"/>
  <c r="Y61" i="1"/>
  <c r="I61" i="1"/>
  <c r="GS60" i="1"/>
  <c r="GR60" i="1"/>
  <c r="GQ60" i="1"/>
  <c r="DC60" i="1"/>
  <c r="DB60" i="1"/>
  <c r="DA60" i="1"/>
  <c r="CZ60" i="1"/>
  <c r="CY60" i="1"/>
  <c r="CR60" i="1"/>
  <c r="CW60" i="1" s="1"/>
  <c r="CQ60" i="1"/>
  <c r="CV60" i="1" s="1"/>
  <c r="CP60" i="1"/>
  <c r="CU60" i="1" s="1"/>
  <c r="CO60" i="1"/>
  <c r="CT60" i="1" s="1"/>
  <c r="CN60" i="1"/>
  <c r="CS60" i="1" s="1"/>
  <c r="CM60" i="1"/>
  <c r="CL60" i="1"/>
  <c r="CK60" i="1"/>
  <c r="CJ60" i="1"/>
  <c r="CI60" i="1"/>
  <c r="BX60" i="1"/>
  <c r="BW60" i="1"/>
  <c r="BV60" i="1"/>
  <c r="BU60" i="1"/>
  <c r="BT60" i="1"/>
  <c r="BS60" i="1"/>
  <c r="BR60" i="1"/>
  <c r="BQ60" i="1"/>
  <c r="BP60" i="1"/>
  <c r="BO60" i="1"/>
  <c r="BN60" i="1"/>
  <c r="DI60" i="1" s="1"/>
  <c r="BM60" i="1"/>
  <c r="DH60" i="1" s="1"/>
  <c r="BL60" i="1"/>
  <c r="DG60" i="1" s="1"/>
  <c r="BK60" i="1"/>
  <c r="DF60" i="1" s="1"/>
  <c r="BJ60" i="1"/>
  <c r="DE60" i="1" s="1"/>
  <c r="BH60" i="1"/>
  <c r="BG60" i="1"/>
  <c r="BF60" i="1"/>
  <c r="BE60" i="1"/>
  <c r="BD60" i="1"/>
  <c r="BB60" i="1"/>
  <c r="BA60" i="1"/>
  <c r="AZ60" i="1"/>
  <c r="AV60" i="1"/>
  <c r="AU60" i="1"/>
  <c r="AT60" i="1"/>
  <c r="AS60" i="1"/>
  <c r="AR60" i="1"/>
  <c r="AQ60" i="1"/>
  <c r="AP60" i="1"/>
  <c r="AO60" i="1"/>
  <c r="AJ60" i="1"/>
  <c r="AF60" i="1"/>
  <c r="AD60" i="1"/>
  <c r="K60" i="1" s="1"/>
  <c r="AA60" i="1"/>
  <c r="Z60" i="1"/>
  <c r="Y60" i="1"/>
  <c r="I60" i="1"/>
  <c r="GS59" i="1"/>
  <c r="GR59" i="1"/>
  <c r="GQ59" i="1"/>
  <c r="DC59" i="1"/>
  <c r="DB59" i="1"/>
  <c r="DA59" i="1"/>
  <c r="CZ59" i="1"/>
  <c r="CY59" i="1"/>
  <c r="CR59" i="1"/>
  <c r="CW59" i="1" s="1"/>
  <c r="CQ59" i="1"/>
  <c r="CP59" i="1"/>
  <c r="CU59" i="1" s="1"/>
  <c r="CO59" i="1"/>
  <c r="CT59" i="1" s="1"/>
  <c r="CN59" i="1"/>
  <c r="CS59" i="1" s="1"/>
  <c r="CM59" i="1"/>
  <c r="CL59" i="1"/>
  <c r="EB59" i="1" s="1"/>
  <c r="CK59" i="1"/>
  <c r="CJ59" i="1"/>
  <c r="DZ59" i="1" s="1"/>
  <c r="CI59" i="1"/>
  <c r="BX59" i="1"/>
  <c r="BW59" i="1"/>
  <c r="BV59" i="1"/>
  <c r="BU59" i="1"/>
  <c r="BT59" i="1"/>
  <c r="BS59" i="1"/>
  <c r="BR59" i="1"/>
  <c r="BQ59" i="1"/>
  <c r="BP59" i="1"/>
  <c r="BO59" i="1"/>
  <c r="BN59" i="1"/>
  <c r="DI59" i="1" s="1"/>
  <c r="BM59" i="1"/>
  <c r="DH59" i="1" s="1"/>
  <c r="BL59" i="1"/>
  <c r="DG59" i="1" s="1"/>
  <c r="BK59" i="1"/>
  <c r="DF59" i="1" s="1"/>
  <c r="BJ59" i="1"/>
  <c r="DE59" i="1" s="1"/>
  <c r="BH59" i="1"/>
  <c r="BG59" i="1"/>
  <c r="BF59" i="1"/>
  <c r="BE59" i="1"/>
  <c r="BD59" i="1"/>
  <c r="BB59" i="1"/>
  <c r="BA59" i="1"/>
  <c r="AZ59" i="1"/>
  <c r="AV59" i="1"/>
  <c r="AU59" i="1"/>
  <c r="AT59" i="1"/>
  <c r="AS59" i="1"/>
  <c r="AR59" i="1"/>
  <c r="AQ59" i="1"/>
  <c r="AP59" i="1"/>
  <c r="AO59" i="1"/>
  <c r="AJ59" i="1"/>
  <c r="AF59" i="1"/>
  <c r="AD59" i="1"/>
  <c r="AA59" i="1"/>
  <c r="Z59" i="1"/>
  <c r="Y59" i="1"/>
  <c r="K59" i="1"/>
  <c r="I59" i="1"/>
  <c r="GS58" i="1"/>
  <c r="GR58" i="1"/>
  <c r="GQ58" i="1"/>
  <c r="DC58" i="1"/>
  <c r="DB58" i="1"/>
  <c r="DA58" i="1"/>
  <c r="CZ58" i="1"/>
  <c r="CY58" i="1"/>
  <c r="CR58" i="1"/>
  <c r="CW58" i="1" s="1"/>
  <c r="CQ58" i="1"/>
  <c r="CV58" i="1" s="1"/>
  <c r="CP58" i="1"/>
  <c r="CU58" i="1" s="1"/>
  <c r="CO58" i="1"/>
  <c r="CN58" i="1"/>
  <c r="CS58" i="1" s="1"/>
  <c r="CM58" i="1"/>
  <c r="CL58" i="1"/>
  <c r="CK58" i="1"/>
  <c r="CJ58" i="1"/>
  <c r="CI58" i="1"/>
  <c r="BX58" i="1"/>
  <c r="BW58" i="1"/>
  <c r="BV58" i="1"/>
  <c r="BU58" i="1"/>
  <c r="BT58" i="1"/>
  <c r="BS58" i="1"/>
  <c r="BR58" i="1"/>
  <c r="BQ58" i="1"/>
  <c r="BP58" i="1"/>
  <c r="BO58" i="1"/>
  <c r="BN58" i="1"/>
  <c r="DI58" i="1" s="1"/>
  <c r="BM58" i="1"/>
  <c r="DH58" i="1" s="1"/>
  <c r="BL58" i="1"/>
  <c r="DG58" i="1" s="1"/>
  <c r="BK58" i="1"/>
  <c r="DF58" i="1" s="1"/>
  <c r="BJ58" i="1"/>
  <c r="DE58" i="1" s="1"/>
  <c r="BH58" i="1"/>
  <c r="BG58" i="1"/>
  <c r="BF58" i="1"/>
  <c r="BE58" i="1"/>
  <c r="BD58" i="1"/>
  <c r="BB58" i="1"/>
  <c r="BA58" i="1"/>
  <c r="AZ58" i="1"/>
  <c r="AV58" i="1"/>
  <c r="AU58" i="1"/>
  <c r="AT58" i="1"/>
  <c r="AS58" i="1"/>
  <c r="AR58" i="1"/>
  <c r="AQ58" i="1"/>
  <c r="AP58" i="1"/>
  <c r="AO58" i="1"/>
  <c r="AJ58" i="1"/>
  <c r="AF58" i="1"/>
  <c r="AD58" i="1"/>
  <c r="AA58" i="1"/>
  <c r="Z58" i="1"/>
  <c r="Y58" i="1"/>
  <c r="K58" i="1"/>
  <c r="I58" i="1"/>
  <c r="GS57" i="1"/>
  <c r="GR57" i="1"/>
  <c r="GQ57" i="1"/>
  <c r="GP57" i="1" s="1"/>
  <c r="GO57" i="1" s="1"/>
  <c r="DC57" i="1"/>
  <c r="DB57" i="1"/>
  <c r="DA57" i="1"/>
  <c r="CZ57" i="1"/>
  <c r="CY57" i="1"/>
  <c r="CR57" i="1"/>
  <c r="CW57" i="1" s="1"/>
  <c r="CQ57" i="1"/>
  <c r="CV57" i="1" s="1"/>
  <c r="CP57" i="1"/>
  <c r="CU57" i="1" s="1"/>
  <c r="CO57" i="1"/>
  <c r="CT57" i="1" s="1"/>
  <c r="CN57" i="1"/>
  <c r="CS57" i="1" s="1"/>
  <c r="CM57" i="1"/>
  <c r="EC57" i="1" s="1"/>
  <c r="CL57" i="1"/>
  <c r="EB57" i="1" s="1"/>
  <c r="CK57" i="1"/>
  <c r="CJ57" i="1"/>
  <c r="DZ57" i="1" s="1"/>
  <c r="CI57" i="1"/>
  <c r="BX57" i="1"/>
  <c r="BW57" i="1"/>
  <c r="BV57" i="1"/>
  <c r="BU57" i="1"/>
  <c r="BT57" i="1"/>
  <c r="BS57" i="1"/>
  <c r="BR57" i="1"/>
  <c r="BQ57" i="1"/>
  <c r="BP57" i="1"/>
  <c r="BO57" i="1"/>
  <c r="BN57" i="1"/>
  <c r="DI57" i="1" s="1"/>
  <c r="BM57" i="1"/>
  <c r="DH57" i="1" s="1"/>
  <c r="BL57" i="1"/>
  <c r="DG57" i="1" s="1"/>
  <c r="BK57" i="1"/>
  <c r="DF57" i="1" s="1"/>
  <c r="BJ57" i="1"/>
  <c r="DE57" i="1" s="1"/>
  <c r="BH57" i="1"/>
  <c r="BG57" i="1"/>
  <c r="BF57" i="1"/>
  <c r="BE57" i="1"/>
  <c r="BD57" i="1"/>
  <c r="BB57" i="1"/>
  <c r="BA57" i="1"/>
  <c r="AZ57" i="1"/>
  <c r="AV57" i="1"/>
  <c r="AU57" i="1"/>
  <c r="AT57" i="1"/>
  <c r="AS57" i="1"/>
  <c r="AR57" i="1"/>
  <c r="AQ57" i="1"/>
  <c r="AP57" i="1"/>
  <c r="AO57" i="1"/>
  <c r="AJ57" i="1"/>
  <c r="AF57" i="1"/>
  <c r="AD57" i="1"/>
  <c r="K57" i="1" s="1"/>
  <c r="AA57" i="1"/>
  <c r="Z57" i="1"/>
  <c r="Y57" i="1"/>
  <c r="I57" i="1"/>
  <c r="GS56" i="1"/>
  <c r="GR56" i="1"/>
  <c r="GQ56" i="1"/>
  <c r="GP56" i="1" s="1"/>
  <c r="GO56" i="1" s="1"/>
  <c r="DC56" i="1"/>
  <c r="DB56" i="1"/>
  <c r="DA56" i="1"/>
  <c r="CZ56" i="1"/>
  <c r="CY56" i="1"/>
  <c r="CR56" i="1"/>
  <c r="CW56" i="1" s="1"/>
  <c r="CQ56" i="1"/>
  <c r="CP56" i="1"/>
  <c r="CU56" i="1" s="1"/>
  <c r="CO56" i="1"/>
  <c r="CT56" i="1" s="1"/>
  <c r="CN56" i="1"/>
  <c r="CS56" i="1" s="1"/>
  <c r="CM56" i="1"/>
  <c r="CL56" i="1"/>
  <c r="CK56" i="1"/>
  <c r="CJ56" i="1"/>
  <c r="CI56" i="1"/>
  <c r="BX56" i="1"/>
  <c r="BW56" i="1"/>
  <c r="BV56" i="1"/>
  <c r="BU56" i="1"/>
  <c r="BT56" i="1"/>
  <c r="BS56" i="1"/>
  <c r="BR56" i="1"/>
  <c r="BQ56" i="1"/>
  <c r="BP56" i="1"/>
  <c r="BO56" i="1"/>
  <c r="BN56" i="1"/>
  <c r="DI56" i="1" s="1"/>
  <c r="BM56" i="1"/>
  <c r="DH56" i="1" s="1"/>
  <c r="BL56" i="1"/>
  <c r="DG56" i="1" s="1"/>
  <c r="BK56" i="1"/>
  <c r="DF56" i="1" s="1"/>
  <c r="BJ56" i="1"/>
  <c r="DE56" i="1" s="1"/>
  <c r="BH56" i="1"/>
  <c r="BG56" i="1"/>
  <c r="BF56" i="1"/>
  <c r="BE56" i="1"/>
  <c r="BD56" i="1"/>
  <c r="BB56" i="1"/>
  <c r="BA56" i="1"/>
  <c r="AZ56" i="1"/>
  <c r="AV56" i="1"/>
  <c r="AU56" i="1"/>
  <c r="AT56" i="1"/>
  <c r="AS56" i="1"/>
  <c r="AR56" i="1"/>
  <c r="AQ56" i="1"/>
  <c r="AP56" i="1"/>
  <c r="AO56" i="1"/>
  <c r="AJ56" i="1"/>
  <c r="AF56" i="1"/>
  <c r="AD56" i="1"/>
  <c r="K56" i="1" s="1"/>
  <c r="AA56" i="1"/>
  <c r="Z56" i="1"/>
  <c r="Y56" i="1"/>
  <c r="I56" i="1"/>
  <c r="GS55" i="1"/>
  <c r="GR55" i="1"/>
  <c r="GQ55" i="1"/>
  <c r="GP55" i="1" s="1"/>
  <c r="GO55" i="1" s="1"/>
  <c r="DC55" i="1"/>
  <c r="DB55" i="1"/>
  <c r="DA55" i="1"/>
  <c r="CZ55" i="1"/>
  <c r="CY55" i="1"/>
  <c r="CR55" i="1"/>
  <c r="CW55" i="1" s="1"/>
  <c r="CQ55" i="1"/>
  <c r="CV55" i="1" s="1"/>
  <c r="CP55" i="1"/>
  <c r="CU55" i="1" s="1"/>
  <c r="CO55" i="1"/>
  <c r="CT55" i="1" s="1"/>
  <c r="CN55" i="1"/>
  <c r="CM55" i="1"/>
  <c r="CL55" i="1"/>
  <c r="CK55" i="1"/>
  <c r="EA55" i="1" s="1"/>
  <c r="CJ55" i="1"/>
  <c r="CI55" i="1"/>
  <c r="BX55" i="1"/>
  <c r="BW55" i="1"/>
  <c r="BV55" i="1"/>
  <c r="BU55" i="1"/>
  <c r="BT55" i="1"/>
  <c r="BS55" i="1"/>
  <c r="BR55" i="1"/>
  <c r="BQ55" i="1"/>
  <c r="BP55" i="1"/>
  <c r="BO55" i="1"/>
  <c r="BN55" i="1"/>
  <c r="DI55" i="1" s="1"/>
  <c r="BM55" i="1"/>
  <c r="DH55" i="1" s="1"/>
  <c r="BL55" i="1"/>
  <c r="DG55" i="1" s="1"/>
  <c r="BK55" i="1"/>
  <c r="DF55" i="1" s="1"/>
  <c r="BJ55" i="1"/>
  <c r="DE55" i="1" s="1"/>
  <c r="BH55" i="1"/>
  <c r="BG55" i="1"/>
  <c r="BF55" i="1"/>
  <c r="BE55" i="1"/>
  <c r="BD55" i="1"/>
  <c r="BB55" i="1"/>
  <c r="BA55" i="1"/>
  <c r="AZ55" i="1"/>
  <c r="AV55" i="1"/>
  <c r="AU55" i="1"/>
  <c r="AT55" i="1"/>
  <c r="AS55" i="1"/>
  <c r="AR55" i="1"/>
  <c r="AQ55" i="1"/>
  <c r="AP55" i="1"/>
  <c r="AO55" i="1"/>
  <c r="AJ55" i="1"/>
  <c r="AF55" i="1"/>
  <c r="AD55" i="1"/>
  <c r="K55" i="1" s="1"/>
  <c r="AA55" i="1"/>
  <c r="Z55" i="1"/>
  <c r="Y55" i="1"/>
  <c r="I55" i="1"/>
  <c r="GS54" i="1"/>
  <c r="GR54" i="1"/>
  <c r="GQ54" i="1"/>
  <c r="GP54" i="1" s="1"/>
  <c r="GO54" i="1" s="1"/>
  <c r="DC54" i="1"/>
  <c r="DB54" i="1"/>
  <c r="DA54" i="1"/>
  <c r="CZ54" i="1"/>
  <c r="CY54" i="1"/>
  <c r="CR54" i="1"/>
  <c r="CW54" i="1" s="1"/>
  <c r="CQ54" i="1"/>
  <c r="CP54" i="1"/>
  <c r="CU54" i="1" s="1"/>
  <c r="CO54" i="1"/>
  <c r="CT54" i="1" s="1"/>
  <c r="CN54" i="1"/>
  <c r="CS54" i="1" s="1"/>
  <c r="CM54" i="1"/>
  <c r="EC54" i="1" s="1"/>
  <c r="CL54" i="1"/>
  <c r="CK54" i="1"/>
  <c r="CJ54" i="1"/>
  <c r="CI54" i="1"/>
  <c r="BX54" i="1"/>
  <c r="BW54" i="1"/>
  <c r="BV54" i="1"/>
  <c r="BU54" i="1"/>
  <c r="BT54" i="1"/>
  <c r="BS54" i="1"/>
  <c r="BR54" i="1"/>
  <c r="BQ54" i="1"/>
  <c r="BP54" i="1"/>
  <c r="BO54" i="1"/>
  <c r="BN54" i="1"/>
  <c r="DI54" i="1" s="1"/>
  <c r="BM54" i="1"/>
  <c r="DH54" i="1" s="1"/>
  <c r="BL54" i="1"/>
  <c r="DG54" i="1" s="1"/>
  <c r="BK54" i="1"/>
  <c r="DF54" i="1" s="1"/>
  <c r="BJ54" i="1"/>
  <c r="DE54" i="1" s="1"/>
  <c r="BH54" i="1"/>
  <c r="BG54" i="1"/>
  <c r="BF54" i="1"/>
  <c r="BE54" i="1"/>
  <c r="BD54" i="1"/>
  <c r="BB54" i="1"/>
  <c r="BA54" i="1"/>
  <c r="AZ54" i="1"/>
  <c r="AV54" i="1"/>
  <c r="AU54" i="1"/>
  <c r="AT54" i="1"/>
  <c r="AS54" i="1"/>
  <c r="AR54" i="1"/>
  <c r="AQ54" i="1"/>
  <c r="AP54" i="1"/>
  <c r="AO54" i="1"/>
  <c r="AJ54" i="1"/>
  <c r="AF54" i="1"/>
  <c r="AD54" i="1"/>
  <c r="AA54" i="1"/>
  <c r="Z54" i="1"/>
  <c r="Y54" i="1"/>
  <c r="K54" i="1"/>
  <c r="I54" i="1"/>
  <c r="GS53" i="1"/>
  <c r="GR53" i="1"/>
  <c r="GQ53" i="1"/>
  <c r="DC53" i="1"/>
  <c r="DB53" i="1"/>
  <c r="DA53" i="1"/>
  <c r="CZ53" i="1"/>
  <c r="CY53" i="1"/>
  <c r="CR53" i="1"/>
  <c r="CW53" i="1" s="1"/>
  <c r="CQ53" i="1"/>
  <c r="CV53" i="1" s="1"/>
  <c r="CP53" i="1"/>
  <c r="CU53" i="1" s="1"/>
  <c r="CO53" i="1"/>
  <c r="CN53" i="1"/>
  <c r="CS53" i="1" s="1"/>
  <c r="CM53" i="1"/>
  <c r="CL53" i="1"/>
  <c r="CK53" i="1"/>
  <c r="CJ53" i="1"/>
  <c r="CI53" i="1"/>
  <c r="BX53" i="1"/>
  <c r="BW53" i="1"/>
  <c r="BV53" i="1"/>
  <c r="BU53" i="1"/>
  <c r="BT53" i="1"/>
  <c r="BS53" i="1"/>
  <c r="BR53" i="1"/>
  <c r="BQ53" i="1"/>
  <c r="BP53" i="1"/>
  <c r="BO53" i="1"/>
  <c r="BN53" i="1"/>
  <c r="DI53" i="1" s="1"/>
  <c r="BM53" i="1"/>
  <c r="DH53" i="1" s="1"/>
  <c r="BL53" i="1"/>
  <c r="DG53" i="1" s="1"/>
  <c r="BK53" i="1"/>
  <c r="DF53" i="1" s="1"/>
  <c r="BJ53" i="1"/>
  <c r="DE53" i="1" s="1"/>
  <c r="BH53" i="1"/>
  <c r="BG53" i="1"/>
  <c r="BF53" i="1"/>
  <c r="BE53" i="1"/>
  <c r="BD53" i="1"/>
  <c r="BB53" i="1"/>
  <c r="BA53" i="1"/>
  <c r="AZ53" i="1"/>
  <c r="AV53" i="1"/>
  <c r="AU53" i="1"/>
  <c r="AT53" i="1"/>
  <c r="AS53" i="1"/>
  <c r="AR53" i="1"/>
  <c r="AQ53" i="1"/>
  <c r="AP53" i="1"/>
  <c r="AO53" i="1"/>
  <c r="AJ53" i="1"/>
  <c r="AF53" i="1"/>
  <c r="AD53" i="1"/>
  <c r="K53" i="1" s="1"/>
  <c r="AA53" i="1"/>
  <c r="Z53" i="1"/>
  <c r="Y53" i="1"/>
  <c r="I53" i="1"/>
  <c r="GS52" i="1"/>
  <c r="GR52" i="1"/>
  <c r="GQ52" i="1"/>
  <c r="DC52" i="1"/>
  <c r="DB52" i="1"/>
  <c r="DA52" i="1"/>
  <c r="CZ52" i="1"/>
  <c r="CY52" i="1"/>
  <c r="CR52" i="1"/>
  <c r="CW52" i="1" s="1"/>
  <c r="CQ52" i="1"/>
  <c r="CV52" i="1" s="1"/>
  <c r="CP52" i="1"/>
  <c r="CU52" i="1" s="1"/>
  <c r="CO52" i="1"/>
  <c r="CN52" i="1"/>
  <c r="CS52" i="1" s="1"/>
  <c r="CM52" i="1"/>
  <c r="CL52" i="1"/>
  <c r="CK52" i="1"/>
  <c r="CJ52" i="1"/>
  <c r="CI52" i="1"/>
  <c r="BX52" i="1"/>
  <c r="BW52" i="1"/>
  <c r="BV52" i="1"/>
  <c r="BU52" i="1"/>
  <c r="BT52" i="1"/>
  <c r="BS52" i="1"/>
  <c r="BR52" i="1"/>
  <c r="BQ52" i="1"/>
  <c r="BP52" i="1"/>
  <c r="BO52" i="1"/>
  <c r="BN52" i="1"/>
  <c r="DI52" i="1" s="1"/>
  <c r="BM52" i="1"/>
  <c r="DH52" i="1" s="1"/>
  <c r="BL52" i="1"/>
  <c r="DG52" i="1" s="1"/>
  <c r="BK52" i="1"/>
  <c r="DF52" i="1" s="1"/>
  <c r="BJ52" i="1"/>
  <c r="DE52" i="1" s="1"/>
  <c r="BH52" i="1"/>
  <c r="BG52" i="1"/>
  <c r="BF52" i="1"/>
  <c r="BE52" i="1"/>
  <c r="BD52" i="1"/>
  <c r="BB52" i="1"/>
  <c r="BA52" i="1"/>
  <c r="AZ52" i="1"/>
  <c r="AV52" i="1"/>
  <c r="AU52" i="1"/>
  <c r="AT52" i="1"/>
  <c r="AS52" i="1"/>
  <c r="AR52" i="1"/>
  <c r="AQ52" i="1"/>
  <c r="AP52" i="1"/>
  <c r="AO52" i="1"/>
  <c r="AJ52" i="1"/>
  <c r="AF52" i="1"/>
  <c r="AD52" i="1"/>
  <c r="K52" i="1" s="1"/>
  <c r="AA52" i="1"/>
  <c r="Z52" i="1"/>
  <c r="Y52" i="1"/>
  <c r="I52" i="1"/>
  <c r="GS51" i="1"/>
  <c r="GR51" i="1"/>
  <c r="GQ51" i="1"/>
  <c r="DC51" i="1"/>
  <c r="DB51" i="1"/>
  <c r="DA51" i="1"/>
  <c r="CZ51" i="1"/>
  <c r="CY51" i="1"/>
  <c r="CR51" i="1"/>
  <c r="CW51" i="1" s="1"/>
  <c r="CQ51" i="1"/>
  <c r="CV51" i="1" s="1"/>
  <c r="CP51" i="1"/>
  <c r="CU51" i="1" s="1"/>
  <c r="CO51" i="1"/>
  <c r="CT51" i="1" s="1"/>
  <c r="CN51" i="1"/>
  <c r="CS51" i="1" s="1"/>
  <c r="CM51" i="1"/>
  <c r="CL51" i="1"/>
  <c r="CK51" i="1"/>
  <c r="CJ51" i="1"/>
  <c r="DZ51" i="1" s="1"/>
  <c r="CI51" i="1"/>
  <c r="BX51" i="1"/>
  <c r="BW51" i="1"/>
  <c r="BV51" i="1"/>
  <c r="BU51" i="1"/>
  <c r="BT51" i="1"/>
  <c r="BS51" i="1"/>
  <c r="BR51" i="1"/>
  <c r="BQ51" i="1"/>
  <c r="BP51" i="1"/>
  <c r="BO51" i="1"/>
  <c r="BN51" i="1"/>
  <c r="DI51" i="1" s="1"/>
  <c r="BM51" i="1"/>
  <c r="DH51" i="1" s="1"/>
  <c r="BL51" i="1"/>
  <c r="DG51" i="1" s="1"/>
  <c r="BK51" i="1"/>
  <c r="DF51" i="1" s="1"/>
  <c r="BJ51" i="1"/>
  <c r="DE51" i="1" s="1"/>
  <c r="BH51" i="1"/>
  <c r="BG51" i="1"/>
  <c r="BF51" i="1"/>
  <c r="BE51" i="1"/>
  <c r="BD51" i="1"/>
  <c r="BB51" i="1"/>
  <c r="BA51" i="1"/>
  <c r="AZ51" i="1"/>
  <c r="AV51" i="1"/>
  <c r="AU51" i="1"/>
  <c r="AT51" i="1"/>
  <c r="AS51" i="1"/>
  <c r="AR51" i="1"/>
  <c r="AQ51" i="1"/>
  <c r="AP51" i="1"/>
  <c r="AO51" i="1"/>
  <c r="AJ51" i="1"/>
  <c r="AF51" i="1"/>
  <c r="AD51" i="1"/>
  <c r="K51" i="1" s="1"/>
  <c r="AA51" i="1"/>
  <c r="Z51" i="1"/>
  <c r="Y51" i="1"/>
  <c r="I51" i="1"/>
  <c r="GS50" i="1"/>
  <c r="GR50" i="1"/>
  <c r="GQ50" i="1"/>
  <c r="DC50" i="1"/>
  <c r="DB50" i="1"/>
  <c r="DA50" i="1"/>
  <c r="CZ50" i="1"/>
  <c r="CY50" i="1"/>
  <c r="CR50" i="1"/>
  <c r="CW50" i="1" s="1"/>
  <c r="CQ50" i="1"/>
  <c r="CV50" i="1" s="1"/>
  <c r="CP50" i="1"/>
  <c r="CU50" i="1" s="1"/>
  <c r="CO50" i="1"/>
  <c r="CN50" i="1"/>
  <c r="CS50" i="1" s="1"/>
  <c r="CM50" i="1"/>
  <c r="CL50" i="1"/>
  <c r="CK50" i="1"/>
  <c r="CJ50" i="1"/>
  <c r="CI50" i="1"/>
  <c r="BX50" i="1"/>
  <c r="BW50" i="1"/>
  <c r="BV50" i="1"/>
  <c r="BU50" i="1"/>
  <c r="BT50" i="1"/>
  <c r="BS50" i="1"/>
  <c r="BR50" i="1"/>
  <c r="BQ50" i="1"/>
  <c r="BP50" i="1"/>
  <c r="BO50" i="1"/>
  <c r="BN50" i="1"/>
  <c r="DI50" i="1" s="1"/>
  <c r="BM50" i="1"/>
  <c r="DH50" i="1" s="1"/>
  <c r="BL50" i="1"/>
  <c r="DG50" i="1" s="1"/>
  <c r="BK50" i="1"/>
  <c r="DF50" i="1" s="1"/>
  <c r="BJ50" i="1"/>
  <c r="DE50" i="1" s="1"/>
  <c r="BH50" i="1"/>
  <c r="BG50" i="1"/>
  <c r="BF50" i="1"/>
  <c r="BE50" i="1"/>
  <c r="BD50" i="1"/>
  <c r="BB50" i="1"/>
  <c r="BA50" i="1"/>
  <c r="AZ50" i="1"/>
  <c r="AV50" i="1"/>
  <c r="AU50" i="1"/>
  <c r="AT50" i="1"/>
  <c r="AS50" i="1"/>
  <c r="AR50" i="1"/>
  <c r="AQ50" i="1"/>
  <c r="AP50" i="1"/>
  <c r="AO50" i="1"/>
  <c r="AJ50" i="1"/>
  <c r="AF50" i="1"/>
  <c r="AD50" i="1"/>
  <c r="AA50" i="1"/>
  <c r="Z50" i="1"/>
  <c r="Y50" i="1"/>
  <c r="K50" i="1"/>
  <c r="I50" i="1"/>
  <c r="GS49" i="1"/>
  <c r="GR49" i="1"/>
  <c r="GQ49" i="1"/>
  <c r="GP49" i="1" s="1"/>
  <c r="GO49" i="1" s="1"/>
  <c r="DC49" i="1"/>
  <c r="DB49" i="1"/>
  <c r="DA49" i="1"/>
  <c r="CZ49" i="1"/>
  <c r="CY49" i="1"/>
  <c r="CR49" i="1"/>
  <c r="CW49" i="1" s="1"/>
  <c r="CQ49" i="1"/>
  <c r="CV49" i="1" s="1"/>
  <c r="CP49" i="1"/>
  <c r="CU49" i="1" s="1"/>
  <c r="CO49" i="1"/>
  <c r="CT49" i="1" s="1"/>
  <c r="CN49" i="1"/>
  <c r="CM49" i="1"/>
  <c r="CL49" i="1"/>
  <c r="CK49" i="1"/>
  <c r="EA49" i="1" s="1"/>
  <c r="CJ49" i="1"/>
  <c r="CI49" i="1"/>
  <c r="BX49" i="1"/>
  <c r="BW49" i="1"/>
  <c r="BV49" i="1"/>
  <c r="BU49" i="1"/>
  <c r="BT49" i="1"/>
  <c r="BS49" i="1"/>
  <c r="BR49" i="1"/>
  <c r="BQ49" i="1"/>
  <c r="BP49" i="1"/>
  <c r="BO49" i="1"/>
  <c r="BN49" i="1"/>
  <c r="DI49" i="1" s="1"/>
  <c r="BM49" i="1"/>
  <c r="DH49" i="1" s="1"/>
  <c r="BL49" i="1"/>
  <c r="DG49" i="1" s="1"/>
  <c r="BK49" i="1"/>
  <c r="DF49" i="1" s="1"/>
  <c r="BJ49" i="1"/>
  <c r="DE49" i="1" s="1"/>
  <c r="BH49" i="1"/>
  <c r="BG49" i="1"/>
  <c r="BF49" i="1"/>
  <c r="BE49" i="1"/>
  <c r="BD49" i="1"/>
  <c r="BB49" i="1"/>
  <c r="BA49" i="1"/>
  <c r="AZ49" i="1"/>
  <c r="AV49" i="1"/>
  <c r="AU49" i="1"/>
  <c r="AT49" i="1"/>
  <c r="AS49" i="1"/>
  <c r="AR49" i="1"/>
  <c r="AQ49" i="1"/>
  <c r="AP49" i="1"/>
  <c r="AO49" i="1"/>
  <c r="AJ49" i="1"/>
  <c r="AF49" i="1"/>
  <c r="AD49" i="1"/>
  <c r="K49" i="1" s="1"/>
  <c r="AA49" i="1"/>
  <c r="Z49" i="1"/>
  <c r="Y49" i="1"/>
  <c r="I49" i="1"/>
  <c r="GS48" i="1"/>
  <c r="GR48" i="1"/>
  <c r="GQ48" i="1"/>
  <c r="DC48" i="1"/>
  <c r="DB48" i="1"/>
  <c r="DA48" i="1"/>
  <c r="CZ48" i="1"/>
  <c r="CY48" i="1"/>
  <c r="CR48" i="1"/>
  <c r="CW48" i="1" s="1"/>
  <c r="CQ48" i="1"/>
  <c r="CV48" i="1" s="1"/>
  <c r="CP48" i="1"/>
  <c r="CU48" i="1" s="1"/>
  <c r="CO48" i="1"/>
  <c r="CT48" i="1" s="1"/>
  <c r="CN48" i="1"/>
  <c r="CM48" i="1"/>
  <c r="CL48" i="1"/>
  <c r="CK48" i="1"/>
  <c r="CJ48" i="1"/>
  <c r="CI48" i="1"/>
  <c r="BX48" i="1"/>
  <c r="BW48" i="1"/>
  <c r="BV48" i="1"/>
  <c r="BU48" i="1"/>
  <c r="BT48" i="1"/>
  <c r="BS48" i="1"/>
  <c r="BR48" i="1"/>
  <c r="BQ48" i="1"/>
  <c r="BP48" i="1"/>
  <c r="BO48" i="1"/>
  <c r="BN48" i="1"/>
  <c r="DI48" i="1" s="1"/>
  <c r="BM48" i="1"/>
  <c r="DH48" i="1" s="1"/>
  <c r="BL48" i="1"/>
  <c r="DG48" i="1" s="1"/>
  <c r="BK48" i="1"/>
  <c r="DF48" i="1" s="1"/>
  <c r="BJ48" i="1"/>
  <c r="DE48" i="1" s="1"/>
  <c r="BH48" i="1"/>
  <c r="BG48" i="1"/>
  <c r="BF48" i="1"/>
  <c r="BE48" i="1"/>
  <c r="BD48" i="1"/>
  <c r="BB48" i="1"/>
  <c r="BA48" i="1"/>
  <c r="AZ48" i="1"/>
  <c r="AV48" i="1"/>
  <c r="AU48" i="1"/>
  <c r="AT48" i="1"/>
  <c r="AS48" i="1"/>
  <c r="AR48" i="1"/>
  <c r="AQ48" i="1"/>
  <c r="AP48" i="1"/>
  <c r="AO48" i="1"/>
  <c r="AJ48" i="1"/>
  <c r="AF48" i="1"/>
  <c r="AD48" i="1"/>
  <c r="K48" i="1" s="1"/>
  <c r="AA48" i="1"/>
  <c r="Z48" i="1"/>
  <c r="Y48" i="1"/>
  <c r="I48" i="1"/>
  <c r="GS47" i="1"/>
  <c r="GR47" i="1"/>
  <c r="GQ47" i="1"/>
  <c r="DC47" i="1"/>
  <c r="DB47" i="1"/>
  <c r="DA47" i="1"/>
  <c r="CZ47" i="1"/>
  <c r="CY47" i="1"/>
  <c r="CR47" i="1"/>
  <c r="CW47" i="1" s="1"/>
  <c r="CQ47" i="1"/>
  <c r="CV47" i="1" s="1"/>
  <c r="CP47" i="1"/>
  <c r="CU47" i="1" s="1"/>
  <c r="CO47" i="1"/>
  <c r="CT47" i="1" s="1"/>
  <c r="CN47" i="1"/>
  <c r="CM47" i="1"/>
  <c r="EC47" i="1" s="1"/>
  <c r="CL47" i="1"/>
  <c r="CK47" i="1"/>
  <c r="EA47" i="1" s="1"/>
  <c r="CJ47" i="1"/>
  <c r="CI47" i="1"/>
  <c r="BX47" i="1"/>
  <c r="BW47" i="1"/>
  <c r="BV47" i="1"/>
  <c r="BU47" i="1"/>
  <c r="BT47" i="1"/>
  <c r="BS47" i="1"/>
  <c r="BR47" i="1"/>
  <c r="BQ47" i="1"/>
  <c r="BP47" i="1"/>
  <c r="BO47" i="1"/>
  <c r="BN47" i="1"/>
  <c r="DI47" i="1" s="1"/>
  <c r="BM47" i="1"/>
  <c r="DH47" i="1" s="1"/>
  <c r="BL47" i="1"/>
  <c r="DG47" i="1" s="1"/>
  <c r="BK47" i="1"/>
  <c r="DF47" i="1" s="1"/>
  <c r="BJ47" i="1"/>
  <c r="DE47" i="1" s="1"/>
  <c r="BH47" i="1"/>
  <c r="BG47" i="1"/>
  <c r="BF47" i="1"/>
  <c r="BE47" i="1"/>
  <c r="BD47" i="1"/>
  <c r="BB47" i="1"/>
  <c r="BA47" i="1"/>
  <c r="AZ47" i="1"/>
  <c r="AV47" i="1"/>
  <c r="AU47" i="1"/>
  <c r="AT47" i="1"/>
  <c r="AS47" i="1"/>
  <c r="AR47" i="1"/>
  <c r="AQ47" i="1"/>
  <c r="AP47" i="1"/>
  <c r="AO47" i="1"/>
  <c r="AJ47" i="1"/>
  <c r="AF47" i="1"/>
  <c r="AD47" i="1"/>
  <c r="K47" i="1" s="1"/>
  <c r="AA47" i="1"/>
  <c r="Z47" i="1"/>
  <c r="Y47" i="1"/>
  <c r="I47" i="1"/>
  <c r="GS46" i="1"/>
  <c r="GR46" i="1"/>
  <c r="GQ46" i="1"/>
  <c r="DC46" i="1"/>
  <c r="DB46" i="1"/>
  <c r="DA46" i="1"/>
  <c r="CZ46" i="1"/>
  <c r="CY46" i="1"/>
  <c r="CR46" i="1"/>
  <c r="CW46" i="1" s="1"/>
  <c r="CQ46" i="1"/>
  <c r="CV46" i="1" s="1"/>
  <c r="CP46" i="1"/>
  <c r="CU46" i="1" s="1"/>
  <c r="CO46" i="1"/>
  <c r="CT46" i="1" s="1"/>
  <c r="CN46" i="1"/>
  <c r="CM46" i="1"/>
  <c r="CL46" i="1"/>
  <c r="CK46" i="1"/>
  <c r="CJ46" i="1"/>
  <c r="CI46" i="1"/>
  <c r="BX46" i="1"/>
  <c r="BW46" i="1"/>
  <c r="BV46" i="1"/>
  <c r="BU46" i="1"/>
  <c r="BT46" i="1"/>
  <c r="BS46" i="1"/>
  <c r="BR46" i="1"/>
  <c r="BQ46" i="1"/>
  <c r="BP46" i="1"/>
  <c r="BO46" i="1"/>
  <c r="BN46" i="1"/>
  <c r="DI46" i="1" s="1"/>
  <c r="BM46" i="1"/>
  <c r="DH46" i="1" s="1"/>
  <c r="BL46" i="1"/>
  <c r="DG46" i="1" s="1"/>
  <c r="BK46" i="1"/>
  <c r="DF46" i="1" s="1"/>
  <c r="BJ46" i="1"/>
  <c r="DE46" i="1" s="1"/>
  <c r="BH46" i="1"/>
  <c r="BG46" i="1"/>
  <c r="BF46" i="1"/>
  <c r="BE46" i="1"/>
  <c r="BD46" i="1"/>
  <c r="BB46" i="1"/>
  <c r="BA46" i="1"/>
  <c r="AZ46" i="1"/>
  <c r="AV46" i="1"/>
  <c r="AU46" i="1"/>
  <c r="AT46" i="1"/>
  <c r="AS46" i="1"/>
  <c r="AR46" i="1"/>
  <c r="AQ46" i="1"/>
  <c r="AP46" i="1"/>
  <c r="AO46" i="1"/>
  <c r="AJ46" i="1"/>
  <c r="AF46" i="1"/>
  <c r="AD46" i="1"/>
  <c r="AA46" i="1"/>
  <c r="Z46" i="1"/>
  <c r="Y46" i="1"/>
  <c r="I46" i="1"/>
  <c r="GS45" i="1"/>
  <c r="GR45" i="1"/>
  <c r="GQ45" i="1"/>
  <c r="GP45" i="1" s="1"/>
  <c r="GO45" i="1" s="1"/>
  <c r="DC45" i="1"/>
  <c r="DB45" i="1"/>
  <c r="DA45" i="1"/>
  <c r="CZ45" i="1"/>
  <c r="CY45" i="1"/>
  <c r="CR45" i="1"/>
  <c r="CW45" i="1" s="1"/>
  <c r="CQ45" i="1"/>
  <c r="CV45" i="1" s="1"/>
  <c r="CP45" i="1"/>
  <c r="CU45" i="1" s="1"/>
  <c r="CO45" i="1"/>
  <c r="CT45" i="1" s="1"/>
  <c r="CN45" i="1"/>
  <c r="CM45" i="1"/>
  <c r="CL45" i="1"/>
  <c r="CK45" i="1"/>
  <c r="CJ45" i="1"/>
  <c r="CI45" i="1"/>
  <c r="BX45" i="1"/>
  <c r="BW45" i="1"/>
  <c r="BV45" i="1"/>
  <c r="BU45" i="1"/>
  <c r="BT45" i="1"/>
  <c r="BS45" i="1"/>
  <c r="BR45" i="1"/>
  <c r="BQ45" i="1"/>
  <c r="BP45" i="1"/>
  <c r="BO45" i="1"/>
  <c r="BN45" i="1"/>
  <c r="DI45" i="1" s="1"/>
  <c r="BM45" i="1"/>
  <c r="DH45" i="1" s="1"/>
  <c r="BL45" i="1"/>
  <c r="DG45" i="1" s="1"/>
  <c r="BK45" i="1"/>
  <c r="DF45" i="1" s="1"/>
  <c r="BJ45" i="1"/>
  <c r="DE45" i="1" s="1"/>
  <c r="BH45" i="1"/>
  <c r="BG45" i="1"/>
  <c r="BF45" i="1"/>
  <c r="BE45" i="1"/>
  <c r="BD45" i="1"/>
  <c r="BB45" i="1"/>
  <c r="BA45" i="1"/>
  <c r="AZ45" i="1"/>
  <c r="AV45" i="1"/>
  <c r="AU45" i="1"/>
  <c r="AT45" i="1"/>
  <c r="AS45" i="1"/>
  <c r="AR45" i="1"/>
  <c r="AQ45" i="1"/>
  <c r="AP45" i="1"/>
  <c r="AO45" i="1"/>
  <c r="AJ45" i="1"/>
  <c r="AF45" i="1"/>
  <c r="AD45" i="1"/>
  <c r="K45" i="1" s="1"/>
  <c r="AA45" i="1"/>
  <c r="Z45" i="1"/>
  <c r="Y45" i="1"/>
  <c r="I45" i="1"/>
  <c r="GS44" i="1"/>
  <c r="GR44" i="1"/>
  <c r="GQ44" i="1"/>
  <c r="DC44" i="1"/>
  <c r="DB44" i="1"/>
  <c r="DA44" i="1"/>
  <c r="CZ44" i="1"/>
  <c r="CY44" i="1"/>
  <c r="CR44" i="1"/>
  <c r="CW44" i="1" s="1"/>
  <c r="CQ44" i="1"/>
  <c r="CV44" i="1" s="1"/>
  <c r="CP44" i="1"/>
  <c r="CU44" i="1" s="1"/>
  <c r="CO44" i="1"/>
  <c r="CT44" i="1" s="1"/>
  <c r="CN44" i="1"/>
  <c r="CS44" i="1" s="1"/>
  <c r="CM44" i="1"/>
  <c r="EC44" i="1" s="1"/>
  <c r="CL44" i="1"/>
  <c r="CK44" i="1"/>
  <c r="CJ44" i="1"/>
  <c r="CI44" i="1"/>
  <c r="BX44" i="1"/>
  <c r="BW44" i="1"/>
  <c r="BV44" i="1"/>
  <c r="BU44" i="1"/>
  <c r="BT44" i="1"/>
  <c r="BS44" i="1"/>
  <c r="BR44" i="1"/>
  <c r="BQ44" i="1"/>
  <c r="BP44" i="1"/>
  <c r="BO44" i="1"/>
  <c r="BN44" i="1"/>
  <c r="DI44" i="1" s="1"/>
  <c r="BM44" i="1"/>
  <c r="DH44" i="1" s="1"/>
  <c r="BL44" i="1"/>
  <c r="DG44" i="1" s="1"/>
  <c r="BK44" i="1"/>
  <c r="DF44" i="1" s="1"/>
  <c r="BJ44" i="1"/>
  <c r="DE44" i="1" s="1"/>
  <c r="BH44" i="1"/>
  <c r="BG44" i="1"/>
  <c r="BF44" i="1"/>
  <c r="BE44" i="1"/>
  <c r="BD44" i="1"/>
  <c r="BB44" i="1"/>
  <c r="BA44" i="1"/>
  <c r="AZ44" i="1"/>
  <c r="AV44" i="1"/>
  <c r="AU44" i="1"/>
  <c r="AT44" i="1"/>
  <c r="AS44" i="1"/>
  <c r="AR44" i="1"/>
  <c r="AQ44" i="1"/>
  <c r="AP44" i="1"/>
  <c r="AO44" i="1"/>
  <c r="AJ44" i="1"/>
  <c r="AF44" i="1"/>
  <c r="AD44" i="1"/>
  <c r="K44" i="1" s="1"/>
  <c r="AA44" i="1"/>
  <c r="Z44" i="1"/>
  <c r="Y44" i="1"/>
  <c r="I44" i="1"/>
  <c r="GR43" i="1"/>
  <c r="GQ43" i="1"/>
  <c r="DC43" i="1"/>
  <c r="DB43" i="1"/>
  <c r="DA43" i="1"/>
  <c r="CZ43" i="1"/>
  <c r="CY43" i="1"/>
  <c r="CR43" i="1"/>
  <c r="CW43" i="1" s="1"/>
  <c r="CQ43" i="1"/>
  <c r="CV43" i="1" s="1"/>
  <c r="CP43" i="1"/>
  <c r="CU43" i="1" s="1"/>
  <c r="CO43" i="1"/>
  <c r="CT43" i="1" s="1"/>
  <c r="CN43" i="1"/>
  <c r="CS43" i="1" s="1"/>
  <c r="CM43" i="1"/>
  <c r="CL43" i="1"/>
  <c r="CK43" i="1"/>
  <c r="CJ43" i="1"/>
  <c r="CI43" i="1"/>
  <c r="DY43" i="1" s="1"/>
  <c r="BX43" i="1"/>
  <c r="BW43" i="1"/>
  <c r="BV43" i="1"/>
  <c r="BU43" i="1"/>
  <c r="BT43" i="1"/>
  <c r="BS43" i="1"/>
  <c r="BR43" i="1"/>
  <c r="BQ43" i="1"/>
  <c r="BP43" i="1"/>
  <c r="BO43" i="1"/>
  <c r="BN43" i="1"/>
  <c r="DI43" i="1" s="1"/>
  <c r="BM43" i="1"/>
  <c r="DH43" i="1" s="1"/>
  <c r="BL43" i="1"/>
  <c r="DG43" i="1" s="1"/>
  <c r="BK43" i="1"/>
  <c r="DF43" i="1" s="1"/>
  <c r="BJ43" i="1"/>
  <c r="DE43" i="1" s="1"/>
  <c r="BH43" i="1"/>
  <c r="BG43" i="1"/>
  <c r="BF43" i="1"/>
  <c r="BE43" i="1"/>
  <c r="BD43" i="1"/>
  <c r="BB43" i="1"/>
  <c r="BA43" i="1"/>
  <c r="AZ43" i="1"/>
  <c r="AV43" i="1"/>
  <c r="AU43" i="1"/>
  <c r="AT43" i="1"/>
  <c r="AS43" i="1"/>
  <c r="AR43" i="1"/>
  <c r="AQ43" i="1"/>
  <c r="AP43" i="1"/>
  <c r="AO43" i="1"/>
  <c r="AJ43" i="1"/>
  <c r="AF43" i="1"/>
  <c r="AD43" i="1"/>
  <c r="K43" i="1" s="1"/>
  <c r="AA43" i="1"/>
  <c r="Z43" i="1"/>
  <c r="Y43" i="1"/>
  <c r="I43" i="1"/>
  <c r="GS42" i="1"/>
  <c r="GR42" i="1"/>
  <c r="GQ42" i="1"/>
  <c r="DC42" i="1"/>
  <c r="DB42" i="1"/>
  <c r="DA42" i="1"/>
  <c r="CZ42" i="1"/>
  <c r="CY42" i="1"/>
  <c r="CR42" i="1"/>
  <c r="CW42" i="1" s="1"/>
  <c r="CQ42" i="1"/>
  <c r="CV42" i="1" s="1"/>
  <c r="CP42" i="1"/>
  <c r="CU42" i="1" s="1"/>
  <c r="CO42" i="1"/>
  <c r="CT42" i="1" s="1"/>
  <c r="CN42" i="1"/>
  <c r="CM42" i="1"/>
  <c r="CL42" i="1"/>
  <c r="CK42" i="1"/>
  <c r="EA42" i="1" s="1"/>
  <c r="CJ42" i="1"/>
  <c r="CI42" i="1"/>
  <c r="BX42" i="1"/>
  <c r="BW42" i="1"/>
  <c r="BV42" i="1"/>
  <c r="BU42" i="1"/>
  <c r="BT42" i="1"/>
  <c r="BS42" i="1"/>
  <c r="BR42" i="1"/>
  <c r="BQ42" i="1"/>
  <c r="BP42" i="1"/>
  <c r="BO42" i="1"/>
  <c r="BN42" i="1"/>
  <c r="DI42" i="1" s="1"/>
  <c r="BM42" i="1"/>
  <c r="DH42" i="1" s="1"/>
  <c r="BL42" i="1"/>
  <c r="DG42" i="1" s="1"/>
  <c r="BK42" i="1"/>
  <c r="DF42" i="1" s="1"/>
  <c r="BJ42" i="1"/>
  <c r="DE42" i="1" s="1"/>
  <c r="BH42" i="1"/>
  <c r="BG42" i="1"/>
  <c r="BF42" i="1"/>
  <c r="BE42" i="1"/>
  <c r="BD42" i="1"/>
  <c r="BB42" i="1"/>
  <c r="BA42" i="1"/>
  <c r="AZ42" i="1"/>
  <c r="AV42" i="1"/>
  <c r="AU42" i="1"/>
  <c r="AT42" i="1"/>
  <c r="AS42" i="1"/>
  <c r="AR42" i="1"/>
  <c r="AQ42" i="1"/>
  <c r="AP42" i="1"/>
  <c r="AO42" i="1"/>
  <c r="AJ42" i="1"/>
  <c r="AF42" i="1"/>
  <c r="AD42" i="1"/>
  <c r="AA42" i="1"/>
  <c r="Z42" i="1"/>
  <c r="Y42" i="1"/>
  <c r="I42" i="1"/>
  <c r="GS41" i="1"/>
  <c r="GR41" i="1"/>
  <c r="GQ41" i="1"/>
  <c r="DC41" i="1"/>
  <c r="DB41" i="1"/>
  <c r="DA41" i="1"/>
  <c r="CZ41" i="1"/>
  <c r="CY41" i="1"/>
  <c r="CR41" i="1"/>
  <c r="CW41" i="1" s="1"/>
  <c r="CQ41" i="1"/>
  <c r="CV41" i="1" s="1"/>
  <c r="CP41" i="1"/>
  <c r="CU41" i="1" s="1"/>
  <c r="CO41" i="1"/>
  <c r="CT41" i="1" s="1"/>
  <c r="CN41" i="1"/>
  <c r="CM41" i="1"/>
  <c r="CL41" i="1"/>
  <c r="CK41" i="1"/>
  <c r="CJ41" i="1"/>
  <c r="CI41" i="1"/>
  <c r="BX41" i="1"/>
  <c r="BW41" i="1"/>
  <c r="BV41" i="1"/>
  <c r="BU41" i="1"/>
  <c r="BT41" i="1"/>
  <c r="BS41" i="1"/>
  <c r="BR41" i="1"/>
  <c r="BQ41" i="1"/>
  <c r="BP41" i="1"/>
  <c r="BO41" i="1"/>
  <c r="BN41" i="1"/>
  <c r="DI41" i="1" s="1"/>
  <c r="BM41" i="1"/>
  <c r="DH41" i="1" s="1"/>
  <c r="BL41" i="1"/>
  <c r="DG41" i="1" s="1"/>
  <c r="BK41" i="1"/>
  <c r="DF41" i="1" s="1"/>
  <c r="BJ41" i="1"/>
  <c r="DE41" i="1" s="1"/>
  <c r="BH41" i="1"/>
  <c r="BG41" i="1"/>
  <c r="BF41" i="1"/>
  <c r="BE41" i="1"/>
  <c r="BD41" i="1"/>
  <c r="BB41" i="1"/>
  <c r="BA41" i="1"/>
  <c r="AZ41" i="1"/>
  <c r="AV41" i="1"/>
  <c r="AU41" i="1"/>
  <c r="AT41" i="1"/>
  <c r="AS41" i="1"/>
  <c r="AR41" i="1"/>
  <c r="AQ41" i="1"/>
  <c r="AP41" i="1"/>
  <c r="AO41" i="1"/>
  <c r="AJ41" i="1"/>
  <c r="AF41" i="1"/>
  <c r="AD41" i="1"/>
  <c r="K41" i="1" s="1"/>
  <c r="AA41" i="1"/>
  <c r="Z41" i="1"/>
  <c r="Y41" i="1"/>
  <c r="I41" i="1"/>
  <c r="GS40" i="1"/>
  <c r="GR40" i="1"/>
  <c r="GQ40" i="1"/>
  <c r="DC40" i="1"/>
  <c r="DB40" i="1"/>
  <c r="DA40" i="1"/>
  <c r="CZ40" i="1"/>
  <c r="CY40" i="1"/>
  <c r="CR40" i="1"/>
  <c r="CW40" i="1" s="1"/>
  <c r="CQ40" i="1"/>
  <c r="CV40" i="1" s="1"/>
  <c r="CP40" i="1"/>
  <c r="CU40" i="1" s="1"/>
  <c r="CO40" i="1"/>
  <c r="CT40" i="1" s="1"/>
  <c r="CN40" i="1"/>
  <c r="CS40" i="1" s="1"/>
  <c r="CM40" i="1"/>
  <c r="CL40" i="1"/>
  <c r="CK40" i="1"/>
  <c r="EA40" i="1" s="1"/>
  <c r="CJ40" i="1"/>
  <c r="CI40" i="1"/>
  <c r="BX40" i="1"/>
  <c r="BW40" i="1"/>
  <c r="BV40" i="1"/>
  <c r="BU40" i="1"/>
  <c r="BT40" i="1"/>
  <c r="BS40" i="1"/>
  <c r="BR40" i="1"/>
  <c r="BQ40" i="1"/>
  <c r="BP40" i="1"/>
  <c r="BO40" i="1"/>
  <c r="BN40" i="1"/>
  <c r="DI40" i="1" s="1"/>
  <c r="BM40" i="1"/>
  <c r="DH40" i="1" s="1"/>
  <c r="BL40" i="1"/>
  <c r="DG40" i="1" s="1"/>
  <c r="BK40" i="1"/>
  <c r="DF40" i="1" s="1"/>
  <c r="BJ40" i="1"/>
  <c r="DE40" i="1" s="1"/>
  <c r="BH40" i="1"/>
  <c r="BG40" i="1"/>
  <c r="BF40" i="1"/>
  <c r="BE40" i="1"/>
  <c r="BD40" i="1"/>
  <c r="BB40" i="1"/>
  <c r="BA40" i="1"/>
  <c r="AZ40" i="1"/>
  <c r="AV40" i="1"/>
  <c r="AU40" i="1"/>
  <c r="AT40" i="1"/>
  <c r="AS40" i="1"/>
  <c r="AR40" i="1"/>
  <c r="AQ40" i="1"/>
  <c r="AP40" i="1"/>
  <c r="AO40" i="1"/>
  <c r="AJ40" i="1"/>
  <c r="AF40" i="1"/>
  <c r="AD40" i="1"/>
  <c r="K40" i="1" s="1"/>
  <c r="AA40" i="1"/>
  <c r="Z40" i="1"/>
  <c r="Y40" i="1"/>
  <c r="I40" i="1"/>
  <c r="GS39" i="1"/>
  <c r="GR39" i="1"/>
  <c r="GQ39" i="1"/>
  <c r="GP39" i="1" s="1"/>
  <c r="GO39" i="1" s="1"/>
  <c r="DC39" i="1"/>
  <c r="DB39" i="1"/>
  <c r="DA39" i="1"/>
  <c r="CZ39" i="1"/>
  <c r="CY39" i="1"/>
  <c r="CR39" i="1"/>
  <c r="CW39" i="1" s="1"/>
  <c r="CQ39" i="1"/>
  <c r="CV39" i="1" s="1"/>
  <c r="CP39" i="1"/>
  <c r="CO39" i="1"/>
  <c r="CT39" i="1" s="1"/>
  <c r="CN39" i="1"/>
  <c r="CS39" i="1" s="1"/>
  <c r="CM39" i="1"/>
  <c r="CL39" i="1"/>
  <c r="CK39" i="1"/>
  <c r="CJ39" i="1"/>
  <c r="DZ39" i="1" s="1"/>
  <c r="CI39" i="1"/>
  <c r="BX39" i="1"/>
  <c r="BW39" i="1"/>
  <c r="BV39" i="1"/>
  <c r="BU39" i="1"/>
  <c r="BT39" i="1"/>
  <c r="BS39" i="1"/>
  <c r="BR39" i="1"/>
  <c r="BQ39" i="1"/>
  <c r="BP39" i="1"/>
  <c r="BO39" i="1"/>
  <c r="BN39" i="1"/>
  <c r="DI39" i="1" s="1"/>
  <c r="BM39" i="1"/>
  <c r="DH39" i="1" s="1"/>
  <c r="BL39" i="1"/>
  <c r="DG39" i="1" s="1"/>
  <c r="BK39" i="1"/>
  <c r="DF39" i="1" s="1"/>
  <c r="BJ39" i="1"/>
  <c r="DE39" i="1" s="1"/>
  <c r="BH39" i="1"/>
  <c r="BG39" i="1"/>
  <c r="BF39" i="1"/>
  <c r="BE39" i="1"/>
  <c r="BD39" i="1"/>
  <c r="BB39" i="1"/>
  <c r="BA39" i="1"/>
  <c r="AZ39" i="1"/>
  <c r="AV39" i="1"/>
  <c r="AU39" i="1"/>
  <c r="AT39" i="1"/>
  <c r="AS39" i="1"/>
  <c r="AR39" i="1"/>
  <c r="AQ39" i="1"/>
  <c r="AP39" i="1"/>
  <c r="AO39" i="1"/>
  <c r="AJ39" i="1"/>
  <c r="AF39" i="1"/>
  <c r="AD39" i="1"/>
  <c r="K39" i="1" s="1"/>
  <c r="AA39" i="1"/>
  <c r="Z39" i="1"/>
  <c r="Y39" i="1"/>
  <c r="I39" i="1"/>
  <c r="GS38" i="1"/>
  <c r="GR38" i="1"/>
  <c r="GQ38" i="1"/>
  <c r="GP38" i="1" s="1"/>
  <c r="GO38" i="1" s="1"/>
  <c r="DC38" i="1"/>
  <c r="DB38" i="1"/>
  <c r="DA38" i="1"/>
  <c r="CZ38" i="1"/>
  <c r="CY38" i="1"/>
  <c r="CR38" i="1"/>
  <c r="CW38" i="1" s="1"/>
  <c r="CQ38" i="1"/>
  <c r="CV38" i="1" s="1"/>
  <c r="CP38" i="1"/>
  <c r="CU38" i="1" s="1"/>
  <c r="CO38" i="1"/>
  <c r="CT38" i="1" s="1"/>
  <c r="CN38" i="1"/>
  <c r="CS38" i="1" s="1"/>
  <c r="CM38" i="1"/>
  <c r="EC38" i="1" s="1"/>
  <c r="CL38" i="1"/>
  <c r="CK38" i="1"/>
  <c r="CJ38" i="1"/>
  <c r="CI38" i="1"/>
  <c r="BX38" i="1"/>
  <c r="BW38" i="1"/>
  <c r="BV38" i="1"/>
  <c r="BU38" i="1"/>
  <c r="BT38" i="1"/>
  <c r="BS38" i="1"/>
  <c r="BR38" i="1"/>
  <c r="BQ38" i="1"/>
  <c r="BP38" i="1"/>
  <c r="BO38" i="1"/>
  <c r="BN38" i="1"/>
  <c r="DI38" i="1" s="1"/>
  <c r="BM38" i="1"/>
  <c r="DH38" i="1" s="1"/>
  <c r="BL38" i="1"/>
  <c r="DG38" i="1" s="1"/>
  <c r="BK38" i="1"/>
  <c r="DF38" i="1" s="1"/>
  <c r="BJ38" i="1"/>
  <c r="DE38" i="1" s="1"/>
  <c r="BH38" i="1"/>
  <c r="BG38" i="1"/>
  <c r="BF38" i="1"/>
  <c r="BE38" i="1"/>
  <c r="BD38" i="1"/>
  <c r="BB38" i="1"/>
  <c r="BA38" i="1"/>
  <c r="AZ38" i="1"/>
  <c r="AV38" i="1"/>
  <c r="AU38" i="1"/>
  <c r="AT38" i="1"/>
  <c r="AS38" i="1"/>
  <c r="AR38" i="1"/>
  <c r="AQ38" i="1"/>
  <c r="AP38" i="1"/>
  <c r="AO38" i="1"/>
  <c r="AJ38" i="1"/>
  <c r="AF38" i="1"/>
  <c r="AD38" i="1"/>
  <c r="AA38" i="1"/>
  <c r="Z38" i="1"/>
  <c r="Y38" i="1"/>
  <c r="I38" i="1"/>
  <c r="GS37" i="1"/>
  <c r="GR37" i="1"/>
  <c r="GQ37" i="1"/>
  <c r="DC37" i="1"/>
  <c r="DB37" i="1"/>
  <c r="DA37" i="1"/>
  <c r="CZ37" i="1"/>
  <c r="CY37" i="1"/>
  <c r="CR37" i="1"/>
  <c r="CW37" i="1" s="1"/>
  <c r="CQ37" i="1"/>
  <c r="CV37" i="1" s="1"/>
  <c r="CP37" i="1"/>
  <c r="CU37" i="1" s="1"/>
  <c r="CO37" i="1"/>
  <c r="CT37" i="1" s="1"/>
  <c r="CN37" i="1"/>
  <c r="CS37" i="1" s="1"/>
  <c r="CM37" i="1"/>
  <c r="CL37" i="1"/>
  <c r="CK37" i="1"/>
  <c r="CJ37" i="1"/>
  <c r="CI37" i="1"/>
  <c r="BX37" i="1"/>
  <c r="BW37" i="1"/>
  <c r="BV37" i="1"/>
  <c r="BU37" i="1"/>
  <c r="BT37" i="1"/>
  <c r="BS37" i="1"/>
  <c r="BR37" i="1"/>
  <c r="BQ37" i="1"/>
  <c r="BP37" i="1"/>
  <c r="BO37" i="1"/>
  <c r="BN37" i="1"/>
  <c r="DI37" i="1" s="1"/>
  <c r="BM37" i="1"/>
  <c r="DH37" i="1" s="1"/>
  <c r="BL37" i="1"/>
  <c r="DG37" i="1" s="1"/>
  <c r="BK37" i="1"/>
  <c r="DF37" i="1" s="1"/>
  <c r="BJ37" i="1"/>
  <c r="DE37" i="1" s="1"/>
  <c r="BH37" i="1"/>
  <c r="BG37" i="1"/>
  <c r="BF37" i="1"/>
  <c r="BE37" i="1"/>
  <c r="BD37" i="1"/>
  <c r="BB37" i="1"/>
  <c r="BA37" i="1"/>
  <c r="AZ37" i="1"/>
  <c r="AV37" i="1"/>
  <c r="AU37" i="1"/>
  <c r="AT37" i="1"/>
  <c r="AS37" i="1"/>
  <c r="AR37" i="1"/>
  <c r="AQ37" i="1"/>
  <c r="AP37" i="1"/>
  <c r="AO37" i="1"/>
  <c r="AJ37" i="1"/>
  <c r="AF37" i="1"/>
  <c r="AD37" i="1"/>
  <c r="K37" i="1" s="1"/>
  <c r="AA37" i="1"/>
  <c r="Z37" i="1"/>
  <c r="Y37" i="1"/>
  <c r="I37" i="1"/>
  <c r="GS36" i="1"/>
  <c r="GR36" i="1"/>
  <c r="GQ36" i="1"/>
  <c r="DC36" i="1"/>
  <c r="DB36" i="1"/>
  <c r="DA36" i="1"/>
  <c r="CZ36" i="1"/>
  <c r="CY36" i="1"/>
  <c r="CR36" i="1"/>
  <c r="CW36" i="1" s="1"/>
  <c r="CQ36" i="1"/>
  <c r="CP36" i="1"/>
  <c r="CU36" i="1" s="1"/>
  <c r="CO36" i="1"/>
  <c r="CT36" i="1" s="1"/>
  <c r="CN36" i="1"/>
  <c r="CS36" i="1" s="1"/>
  <c r="CM36" i="1"/>
  <c r="CL36" i="1"/>
  <c r="CK36" i="1"/>
  <c r="CJ36" i="1"/>
  <c r="CI36" i="1"/>
  <c r="BX36" i="1"/>
  <c r="BW36" i="1"/>
  <c r="BV36" i="1"/>
  <c r="BU36" i="1"/>
  <c r="BT36" i="1"/>
  <c r="BS36" i="1"/>
  <c r="BR36" i="1"/>
  <c r="BQ36" i="1"/>
  <c r="BP36" i="1"/>
  <c r="BO36" i="1"/>
  <c r="BN36" i="1"/>
  <c r="DI36" i="1" s="1"/>
  <c r="BM36" i="1"/>
  <c r="DH36" i="1" s="1"/>
  <c r="BL36" i="1"/>
  <c r="DG36" i="1" s="1"/>
  <c r="BK36" i="1"/>
  <c r="DF36" i="1" s="1"/>
  <c r="BJ36" i="1"/>
  <c r="DE36" i="1" s="1"/>
  <c r="BH36" i="1"/>
  <c r="BG36" i="1"/>
  <c r="BF36" i="1"/>
  <c r="BE36" i="1"/>
  <c r="BD36" i="1"/>
  <c r="BB36" i="1"/>
  <c r="BA36" i="1"/>
  <c r="AZ36" i="1"/>
  <c r="AV36" i="1"/>
  <c r="AU36" i="1"/>
  <c r="AT36" i="1"/>
  <c r="AS36" i="1"/>
  <c r="AR36" i="1"/>
  <c r="AQ36" i="1"/>
  <c r="AP36" i="1"/>
  <c r="AO36" i="1"/>
  <c r="AJ36" i="1"/>
  <c r="AF36" i="1"/>
  <c r="AD36" i="1"/>
  <c r="K36" i="1" s="1"/>
  <c r="AA36" i="1"/>
  <c r="Z36" i="1"/>
  <c r="Y36" i="1"/>
  <c r="I36" i="1"/>
  <c r="GS35" i="1"/>
  <c r="GQ35" i="1"/>
  <c r="DC35" i="1"/>
  <c r="DB35" i="1"/>
  <c r="DA35" i="1"/>
  <c r="CZ35" i="1"/>
  <c r="CY35" i="1"/>
  <c r="CR35" i="1"/>
  <c r="CW35" i="1" s="1"/>
  <c r="CQ35" i="1"/>
  <c r="CV35" i="1" s="1"/>
  <c r="CP35" i="1"/>
  <c r="CU35" i="1" s="1"/>
  <c r="CO35" i="1"/>
  <c r="CT35" i="1" s="1"/>
  <c r="CN35" i="1"/>
  <c r="CM35" i="1"/>
  <c r="CL35" i="1"/>
  <c r="CK35" i="1"/>
  <c r="CJ35" i="1"/>
  <c r="DZ35" i="1" s="1"/>
  <c r="CI35" i="1"/>
  <c r="BX35" i="1"/>
  <c r="BW35" i="1"/>
  <c r="BV35" i="1"/>
  <c r="BU35" i="1"/>
  <c r="BT35" i="1"/>
  <c r="BS35" i="1"/>
  <c r="BR35" i="1"/>
  <c r="BQ35" i="1"/>
  <c r="BP35" i="1"/>
  <c r="BO35" i="1"/>
  <c r="BN35" i="1"/>
  <c r="DI35" i="1" s="1"/>
  <c r="BM35" i="1"/>
  <c r="DH35" i="1" s="1"/>
  <c r="BL35" i="1"/>
  <c r="DG35" i="1" s="1"/>
  <c r="BK35" i="1"/>
  <c r="DF35" i="1" s="1"/>
  <c r="BJ35" i="1"/>
  <c r="DE35" i="1" s="1"/>
  <c r="BH35" i="1"/>
  <c r="BG35" i="1"/>
  <c r="BF35" i="1"/>
  <c r="BE35" i="1"/>
  <c r="BD35" i="1"/>
  <c r="BB35" i="1"/>
  <c r="BA35" i="1"/>
  <c r="AZ35" i="1"/>
  <c r="AV35" i="1"/>
  <c r="AU35" i="1"/>
  <c r="AT35" i="1"/>
  <c r="AS35" i="1"/>
  <c r="AR35" i="1"/>
  <c r="AQ35" i="1"/>
  <c r="AP35" i="1"/>
  <c r="AO35" i="1"/>
  <c r="AJ35" i="1"/>
  <c r="AF35" i="1"/>
  <c r="AD35" i="1"/>
  <c r="K35" i="1" s="1"/>
  <c r="AA35" i="1"/>
  <c r="Z35" i="1"/>
  <c r="Y35" i="1"/>
  <c r="I35" i="1"/>
  <c r="GS34" i="1"/>
  <c r="GR34" i="1"/>
  <c r="GQ34" i="1"/>
  <c r="DC34" i="1"/>
  <c r="DB34" i="1"/>
  <c r="DA34" i="1"/>
  <c r="CZ34" i="1"/>
  <c r="CY34" i="1"/>
  <c r="CR34" i="1"/>
  <c r="CW34" i="1" s="1"/>
  <c r="CQ34" i="1"/>
  <c r="CV34" i="1" s="1"/>
  <c r="CP34" i="1"/>
  <c r="CU34" i="1" s="1"/>
  <c r="CO34" i="1"/>
  <c r="CT34" i="1" s="1"/>
  <c r="CN34" i="1"/>
  <c r="CM34" i="1"/>
  <c r="EC34" i="1" s="1"/>
  <c r="CL34" i="1"/>
  <c r="EB34" i="1" s="1"/>
  <c r="CK34" i="1"/>
  <c r="EA34" i="1" s="1"/>
  <c r="CJ34" i="1"/>
  <c r="CI34" i="1"/>
  <c r="BX34" i="1"/>
  <c r="BW34" i="1"/>
  <c r="BV34" i="1"/>
  <c r="BU34" i="1"/>
  <c r="BT34" i="1"/>
  <c r="BS34" i="1"/>
  <c r="BR34" i="1"/>
  <c r="BQ34" i="1"/>
  <c r="BP34" i="1"/>
  <c r="BO34" i="1"/>
  <c r="BN34" i="1"/>
  <c r="DI34" i="1" s="1"/>
  <c r="BM34" i="1"/>
  <c r="DH34" i="1" s="1"/>
  <c r="BL34" i="1"/>
  <c r="DG34" i="1" s="1"/>
  <c r="BK34" i="1"/>
  <c r="DF34" i="1" s="1"/>
  <c r="BJ34" i="1"/>
  <c r="DE34" i="1" s="1"/>
  <c r="BH34" i="1"/>
  <c r="BG34" i="1"/>
  <c r="BF34" i="1"/>
  <c r="BE34" i="1"/>
  <c r="BD34" i="1"/>
  <c r="BB34" i="1"/>
  <c r="BA34" i="1"/>
  <c r="AZ34" i="1"/>
  <c r="AV34" i="1"/>
  <c r="AU34" i="1"/>
  <c r="AT34" i="1"/>
  <c r="AS34" i="1"/>
  <c r="AR34" i="1"/>
  <c r="AQ34" i="1"/>
  <c r="AP34" i="1"/>
  <c r="AO34" i="1"/>
  <c r="AJ34" i="1"/>
  <c r="AF34" i="1"/>
  <c r="AD34" i="1"/>
  <c r="K34" i="1" s="1"/>
  <c r="AA34" i="1"/>
  <c r="Z34" i="1"/>
  <c r="Y34" i="1"/>
  <c r="I34" i="1"/>
  <c r="GS33" i="1"/>
  <c r="GR33" i="1"/>
  <c r="GQ33" i="1"/>
  <c r="DC33" i="1"/>
  <c r="DB33" i="1"/>
  <c r="DA33" i="1"/>
  <c r="CZ33" i="1"/>
  <c r="CY33" i="1"/>
  <c r="CR33" i="1"/>
  <c r="CW33" i="1" s="1"/>
  <c r="CQ33" i="1"/>
  <c r="CV33" i="1" s="1"/>
  <c r="CP33" i="1"/>
  <c r="CU33" i="1" s="1"/>
  <c r="CO33" i="1"/>
  <c r="CT33" i="1" s="1"/>
  <c r="CN33" i="1"/>
  <c r="CM33" i="1"/>
  <c r="CL33" i="1"/>
  <c r="CK33" i="1"/>
  <c r="CJ33" i="1"/>
  <c r="CI33" i="1"/>
  <c r="BX33" i="1"/>
  <c r="BW33" i="1"/>
  <c r="BV33" i="1"/>
  <c r="BU33" i="1"/>
  <c r="BT33" i="1"/>
  <c r="BS33" i="1"/>
  <c r="BR33" i="1"/>
  <c r="BQ33" i="1"/>
  <c r="BP33" i="1"/>
  <c r="BO33" i="1"/>
  <c r="BN33" i="1"/>
  <c r="DI33" i="1" s="1"/>
  <c r="BM33" i="1"/>
  <c r="DH33" i="1" s="1"/>
  <c r="BL33" i="1"/>
  <c r="DG33" i="1" s="1"/>
  <c r="BK33" i="1"/>
  <c r="DF33" i="1" s="1"/>
  <c r="BJ33" i="1"/>
  <c r="DE33" i="1" s="1"/>
  <c r="BH33" i="1"/>
  <c r="BG33" i="1"/>
  <c r="BF33" i="1"/>
  <c r="BE33" i="1"/>
  <c r="BD33" i="1"/>
  <c r="BB33" i="1"/>
  <c r="BA33" i="1"/>
  <c r="AZ33" i="1"/>
  <c r="AV33" i="1"/>
  <c r="AU33" i="1"/>
  <c r="AT33" i="1"/>
  <c r="AS33" i="1"/>
  <c r="AR33" i="1"/>
  <c r="AQ33" i="1"/>
  <c r="AP33" i="1"/>
  <c r="AO33" i="1"/>
  <c r="AJ33" i="1"/>
  <c r="AF33" i="1"/>
  <c r="AD33" i="1"/>
  <c r="K33" i="1" s="1"/>
  <c r="AA33" i="1"/>
  <c r="Z33" i="1"/>
  <c r="Y33" i="1"/>
  <c r="I33" i="1"/>
  <c r="GS32" i="1"/>
  <c r="GR32" i="1"/>
  <c r="GQ32" i="1"/>
  <c r="DC32" i="1"/>
  <c r="DB32" i="1"/>
  <c r="DA32" i="1"/>
  <c r="CZ32" i="1"/>
  <c r="CY32" i="1"/>
  <c r="CR32" i="1"/>
  <c r="CW32" i="1" s="1"/>
  <c r="CQ32" i="1"/>
  <c r="CV32" i="1" s="1"/>
  <c r="CP32" i="1"/>
  <c r="CU32" i="1" s="1"/>
  <c r="CO32" i="1"/>
  <c r="CT32" i="1" s="1"/>
  <c r="CN32" i="1"/>
  <c r="CM32" i="1"/>
  <c r="CL32" i="1"/>
  <c r="CK32" i="1"/>
  <c r="CJ32" i="1"/>
  <c r="CI32" i="1"/>
  <c r="BX32" i="1"/>
  <c r="BW32" i="1"/>
  <c r="BV32" i="1"/>
  <c r="BU32" i="1"/>
  <c r="BT32" i="1"/>
  <c r="BS32" i="1"/>
  <c r="BR32" i="1"/>
  <c r="BQ32" i="1"/>
  <c r="BP32" i="1"/>
  <c r="BO32" i="1"/>
  <c r="BN32" i="1"/>
  <c r="DI32" i="1" s="1"/>
  <c r="BM32" i="1"/>
  <c r="DH32" i="1" s="1"/>
  <c r="BL32" i="1"/>
  <c r="DG32" i="1" s="1"/>
  <c r="BK32" i="1"/>
  <c r="DF32" i="1" s="1"/>
  <c r="BJ32" i="1"/>
  <c r="DE32" i="1" s="1"/>
  <c r="BH32" i="1"/>
  <c r="BG32" i="1"/>
  <c r="BF32" i="1"/>
  <c r="BE32" i="1"/>
  <c r="BD32" i="1"/>
  <c r="BB32" i="1"/>
  <c r="BA32" i="1"/>
  <c r="AZ32" i="1"/>
  <c r="AV32" i="1"/>
  <c r="AU32" i="1"/>
  <c r="AT32" i="1"/>
  <c r="AS32" i="1"/>
  <c r="AR32" i="1"/>
  <c r="AQ32" i="1"/>
  <c r="AP32" i="1"/>
  <c r="AO32" i="1"/>
  <c r="AJ32" i="1"/>
  <c r="AF32" i="1"/>
  <c r="AD32" i="1"/>
  <c r="K32" i="1" s="1"/>
  <c r="AA32" i="1"/>
  <c r="Z32" i="1"/>
  <c r="Y32" i="1"/>
  <c r="I32" i="1"/>
  <c r="GS31" i="1"/>
  <c r="GR31" i="1"/>
  <c r="GQ31" i="1"/>
  <c r="DC31" i="1"/>
  <c r="DB31" i="1"/>
  <c r="DA31" i="1"/>
  <c r="CZ31" i="1"/>
  <c r="CY31" i="1"/>
  <c r="CR31" i="1"/>
  <c r="CW31" i="1" s="1"/>
  <c r="CQ31" i="1"/>
  <c r="CV31" i="1" s="1"/>
  <c r="CP31" i="1"/>
  <c r="CU31" i="1" s="1"/>
  <c r="CO31" i="1"/>
  <c r="CT31" i="1" s="1"/>
  <c r="CN31" i="1"/>
  <c r="CM31" i="1"/>
  <c r="CL31" i="1"/>
  <c r="CK31" i="1"/>
  <c r="CJ31" i="1"/>
  <c r="CI31" i="1"/>
  <c r="BX31" i="1"/>
  <c r="BW31" i="1"/>
  <c r="BV31" i="1"/>
  <c r="BU31" i="1"/>
  <c r="BT31" i="1"/>
  <c r="BS31" i="1"/>
  <c r="BR31" i="1"/>
  <c r="BQ31" i="1"/>
  <c r="BP31" i="1"/>
  <c r="BO31" i="1"/>
  <c r="BN31" i="1"/>
  <c r="DI31" i="1" s="1"/>
  <c r="BM31" i="1"/>
  <c r="DH31" i="1" s="1"/>
  <c r="BL31" i="1"/>
  <c r="DG31" i="1" s="1"/>
  <c r="BK31" i="1"/>
  <c r="DF31" i="1" s="1"/>
  <c r="BJ31" i="1"/>
  <c r="DE31" i="1" s="1"/>
  <c r="BH31" i="1"/>
  <c r="BG31" i="1"/>
  <c r="BF31" i="1"/>
  <c r="BE31" i="1"/>
  <c r="BD31" i="1"/>
  <c r="BB31" i="1"/>
  <c r="BA31" i="1"/>
  <c r="AZ31" i="1"/>
  <c r="AV31" i="1"/>
  <c r="AU31" i="1"/>
  <c r="AT31" i="1"/>
  <c r="AS31" i="1"/>
  <c r="AR31" i="1"/>
  <c r="AQ31" i="1"/>
  <c r="AP31" i="1"/>
  <c r="AO31" i="1"/>
  <c r="AJ31" i="1"/>
  <c r="AF31" i="1"/>
  <c r="AD31" i="1"/>
  <c r="K31" i="1" s="1"/>
  <c r="AA31" i="1"/>
  <c r="Z31" i="1"/>
  <c r="Y31" i="1"/>
  <c r="I31" i="1"/>
  <c r="GS30" i="1"/>
  <c r="GR30" i="1"/>
  <c r="GQ30" i="1"/>
  <c r="DC30" i="1"/>
  <c r="DB30" i="1"/>
  <c r="DA30" i="1"/>
  <c r="CZ30" i="1"/>
  <c r="CY30" i="1"/>
  <c r="CR30" i="1"/>
  <c r="CW30" i="1" s="1"/>
  <c r="CQ30" i="1"/>
  <c r="CV30" i="1" s="1"/>
  <c r="CP30" i="1"/>
  <c r="CU30" i="1" s="1"/>
  <c r="CO30" i="1"/>
  <c r="CT30" i="1" s="1"/>
  <c r="CN30" i="1"/>
  <c r="CM30" i="1"/>
  <c r="CL30" i="1"/>
  <c r="EB30" i="1" s="1"/>
  <c r="CK30" i="1"/>
  <c r="CJ30" i="1"/>
  <c r="CI30" i="1"/>
  <c r="BX30" i="1"/>
  <c r="BW30" i="1"/>
  <c r="BV30" i="1"/>
  <c r="BU30" i="1"/>
  <c r="BT30" i="1"/>
  <c r="BS30" i="1"/>
  <c r="BR30" i="1"/>
  <c r="BQ30" i="1"/>
  <c r="BP30" i="1"/>
  <c r="BO30" i="1"/>
  <c r="BN30" i="1"/>
  <c r="DI30" i="1" s="1"/>
  <c r="BM30" i="1"/>
  <c r="DH30" i="1" s="1"/>
  <c r="BL30" i="1"/>
  <c r="DG30" i="1" s="1"/>
  <c r="BK30" i="1"/>
  <c r="DF30" i="1" s="1"/>
  <c r="BJ30" i="1"/>
  <c r="DE30" i="1" s="1"/>
  <c r="BH30" i="1"/>
  <c r="BG30" i="1"/>
  <c r="BF30" i="1"/>
  <c r="BE30" i="1"/>
  <c r="BD30" i="1"/>
  <c r="BB30" i="1"/>
  <c r="BA30" i="1"/>
  <c r="AZ30" i="1"/>
  <c r="AV30" i="1"/>
  <c r="AU30" i="1"/>
  <c r="AT30" i="1"/>
  <c r="AS30" i="1"/>
  <c r="AR30" i="1"/>
  <c r="AQ30" i="1"/>
  <c r="AP30" i="1"/>
  <c r="AO30" i="1"/>
  <c r="AJ30" i="1"/>
  <c r="AF30" i="1"/>
  <c r="AD30" i="1"/>
  <c r="K30" i="1" s="1"/>
  <c r="AA30" i="1"/>
  <c r="Z30" i="1"/>
  <c r="Y30" i="1"/>
  <c r="I30" i="1"/>
  <c r="GS29" i="1"/>
  <c r="GR29" i="1"/>
  <c r="GQ29" i="1"/>
  <c r="DC29" i="1"/>
  <c r="DB29" i="1"/>
  <c r="DA29" i="1"/>
  <c r="CZ29" i="1"/>
  <c r="CY29" i="1"/>
  <c r="CR29" i="1"/>
  <c r="CW29" i="1" s="1"/>
  <c r="CQ29" i="1"/>
  <c r="CV29" i="1" s="1"/>
  <c r="CP29" i="1"/>
  <c r="CU29" i="1" s="1"/>
  <c r="CO29" i="1"/>
  <c r="CT29" i="1" s="1"/>
  <c r="CN29" i="1"/>
  <c r="CM29" i="1"/>
  <c r="CL29" i="1"/>
  <c r="CK29" i="1"/>
  <c r="CJ29" i="1"/>
  <c r="DZ29" i="1" s="1"/>
  <c r="CI29" i="1"/>
  <c r="DY29" i="1" s="1"/>
  <c r="BX29" i="1"/>
  <c r="BW29" i="1"/>
  <c r="BV29" i="1"/>
  <c r="BU29" i="1"/>
  <c r="BT29" i="1"/>
  <c r="BS29" i="1"/>
  <c r="BR29" i="1"/>
  <c r="BQ29" i="1"/>
  <c r="BP29" i="1"/>
  <c r="BO29" i="1"/>
  <c r="BN29" i="1"/>
  <c r="DI29" i="1" s="1"/>
  <c r="BM29" i="1"/>
  <c r="DH29" i="1" s="1"/>
  <c r="BL29" i="1"/>
  <c r="DG29" i="1" s="1"/>
  <c r="BK29" i="1"/>
  <c r="DF29" i="1" s="1"/>
  <c r="BJ29" i="1"/>
  <c r="DE29" i="1" s="1"/>
  <c r="BH29" i="1"/>
  <c r="BG29" i="1"/>
  <c r="BF29" i="1"/>
  <c r="BE29" i="1"/>
  <c r="BD29" i="1"/>
  <c r="BB29" i="1"/>
  <c r="BA29" i="1"/>
  <c r="AZ29" i="1"/>
  <c r="AV29" i="1"/>
  <c r="AU29" i="1"/>
  <c r="AT29" i="1"/>
  <c r="AS29" i="1"/>
  <c r="AR29" i="1"/>
  <c r="AQ29" i="1"/>
  <c r="AP29" i="1"/>
  <c r="AO29" i="1"/>
  <c r="AJ29" i="1"/>
  <c r="AF29" i="1"/>
  <c r="AD29" i="1"/>
  <c r="K29" i="1" s="1"/>
  <c r="AA29" i="1"/>
  <c r="Z29" i="1"/>
  <c r="Y29" i="1"/>
  <c r="I29" i="1"/>
  <c r="GS28" i="1"/>
  <c r="GR28" i="1"/>
  <c r="GQ28" i="1"/>
  <c r="DC28" i="1"/>
  <c r="DB28" i="1"/>
  <c r="DA28" i="1"/>
  <c r="CZ28" i="1"/>
  <c r="CY28" i="1"/>
  <c r="CR28" i="1"/>
  <c r="CW28" i="1" s="1"/>
  <c r="CQ28" i="1"/>
  <c r="CV28" i="1" s="1"/>
  <c r="CP28" i="1"/>
  <c r="CU28" i="1" s="1"/>
  <c r="CO28" i="1"/>
  <c r="CT28" i="1" s="1"/>
  <c r="CN28" i="1"/>
  <c r="CM28" i="1"/>
  <c r="CL28" i="1"/>
  <c r="CK28" i="1"/>
  <c r="CJ28" i="1"/>
  <c r="CI28" i="1"/>
  <c r="BX28" i="1"/>
  <c r="BW28" i="1"/>
  <c r="BV28" i="1"/>
  <c r="BU28" i="1"/>
  <c r="BT28" i="1"/>
  <c r="BS28" i="1"/>
  <c r="BR28" i="1"/>
  <c r="BQ28" i="1"/>
  <c r="BP28" i="1"/>
  <c r="BO28" i="1"/>
  <c r="BN28" i="1"/>
  <c r="DI28" i="1" s="1"/>
  <c r="BM28" i="1"/>
  <c r="DH28" i="1" s="1"/>
  <c r="BL28" i="1"/>
  <c r="DG28" i="1" s="1"/>
  <c r="BK28" i="1"/>
  <c r="DF28" i="1" s="1"/>
  <c r="BJ28" i="1"/>
  <c r="DE28" i="1" s="1"/>
  <c r="BH28" i="1"/>
  <c r="BG28" i="1"/>
  <c r="BF28" i="1"/>
  <c r="BE28" i="1"/>
  <c r="BD28" i="1"/>
  <c r="BB28" i="1"/>
  <c r="BA28" i="1"/>
  <c r="AZ28" i="1"/>
  <c r="AV28" i="1"/>
  <c r="AU28" i="1"/>
  <c r="AT28" i="1"/>
  <c r="AS28" i="1"/>
  <c r="AR28" i="1"/>
  <c r="AQ28" i="1"/>
  <c r="AP28" i="1"/>
  <c r="AO28" i="1"/>
  <c r="AJ28" i="1"/>
  <c r="AF28" i="1"/>
  <c r="AD28" i="1"/>
  <c r="AA28" i="1"/>
  <c r="Z28" i="1"/>
  <c r="Y28" i="1"/>
  <c r="I28" i="1"/>
  <c r="GS27" i="1"/>
  <c r="GR27" i="1"/>
  <c r="GQ27" i="1"/>
  <c r="DC27" i="1"/>
  <c r="DB27" i="1"/>
  <c r="DA27" i="1"/>
  <c r="CZ27" i="1"/>
  <c r="CY27" i="1"/>
  <c r="CR27" i="1"/>
  <c r="CW27" i="1" s="1"/>
  <c r="CQ27" i="1"/>
  <c r="CV27" i="1" s="1"/>
  <c r="CP27" i="1"/>
  <c r="CU27" i="1" s="1"/>
  <c r="CO27" i="1"/>
  <c r="CT27" i="1" s="1"/>
  <c r="CN27" i="1"/>
  <c r="CM27" i="1"/>
  <c r="CL27" i="1"/>
  <c r="CK27" i="1"/>
  <c r="CJ27" i="1"/>
  <c r="CI27" i="1"/>
  <c r="BX27" i="1"/>
  <c r="BW27" i="1"/>
  <c r="BV27" i="1"/>
  <c r="BU27" i="1"/>
  <c r="BT27" i="1"/>
  <c r="BS27" i="1"/>
  <c r="BR27" i="1"/>
  <c r="BQ27" i="1"/>
  <c r="BP27" i="1"/>
  <c r="BO27" i="1"/>
  <c r="BN27" i="1"/>
  <c r="DI27" i="1" s="1"/>
  <c r="BM27" i="1"/>
  <c r="DH27" i="1" s="1"/>
  <c r="BL27" i="1"/>
  <c r="DG27" i="1" s="1"/>
  <c r="BK27" i="1"/>
  <c r="DF27" i="1" s="1"/>
  <c r="BJ27" i="1"/>
  <c r="DE27" i="1" s="1"/>
  <c r="BH27" i="1"/>
  <c r="BG27" i="1"/>
  <c r="BF27" i="1"/>
  <c r="BE27" i="1"/>
  <c r="BD27" i="1"/>
  <c r="BB27" i="1"/>
  <c r="BA27" i="1"/>
  <c r="AZ27" i="1"/>
  <c r="AV27" i="1"/>
  <c r="AU27" i="1"/>
  <c r="AT27" i="1"/>
  <c r="AS27" i="1"/>
  <c r="AR27" i="1"/>
  <c r="AQ27" i="1"/>
  <c r="AP27" i="1"/>
  <c r="AO27" i="1"/>
  <c r="AJ27" i="1"/>
  <c r="AF27" i="1"/>
  <c r="AD27" i="1"/>
  <c r="K27" i="1" s="1"/>
  <c r="AA27" i="1"/>
  <c r="Z27" i="1"/>
  <c r="Y27" i="1"/>
  <c r="I27" i="1"/>
  <c r="GS26" i="1"/>
  <c r="GR26" i="1"/>
  <c r="GQ26" i="1"/>
  <c r="DC26" i="1"/>
  <c r="DB26" i="1"/>
  <c r="DA26" i="1"/>
  <c r="CZ26" i="1"/>
  <c r="CY26" i="1"/>
  <c r="CR26" i="1"/>
  <c r="CW26" i="1" s="1"/>
  <c r="CQ26" i="1"/>
  <c r="CV26" i="1" s="1"/>
  <c r="CP26" i="1"/>
  <c r="CU26" i="1" s="1"/>
  <c r="CO26" i="1"/>
  <c r="CT26" i="1" s="1"/>
  <c r="CN26" i="1"/>
  <c r="CM26" i="1"/>
  <c r="CL26" i="1"/>
  <c r="CK26" i="1"/>
  <c r="CJ26" i="1"/>
  <c r="CI26" i="1"/>
  <c r="BX26" i="1"/>
  <c r="BW26" i="1"/>
  <c r="BV26" i="1"/>
  <c r="BU26" i="1"/>
  <c r="BT26" i="1"/>
  <c r="BS26" i="1"/>
  <c r="BR26" i="1"/>
  <c r="BQ26" i="1"/>
  <c r="BP26" i="1"/>
  <c r="BO26" i="1"/>
  <c r="BN26" i="1"/>
  <c r="DI26" i="1" s="1"/>
  <c r="BM26" i="1"/>
  <c r="DH26" i="1" s="1"/>
  <c r="BL26" i="1"/>
  <c r="DG26" i="1" s="1"/>
  <c r="BK26" i="1"/>
  <c r="DF26" i="1" s="1"/>
  <c r="BJ26" i="1"/>
  <c r="DE26" i="1" s="1"/>
  <c r="BH26" i="1"/>
  <c r="BG26" i="1"/>
  <c r="BF26" i="1"/>
  <c r="BE26" i="1"/>
  <c r="BD26" i="1"/>
  <c r="BB26" i="1"/>
  <c r="BA26" i="1"/>
  <c r="AZ26" i="1"/>
  <c r="AV26" i="1"/>
  <c r="AU26" i="1"/>
  <c r="AT26" i="1"/>
  <c r="AS26" i="1"/>
  <c r="AR26" i="1"/>
  <c r="AQ26" i="1"/>
  <c r="AP26" i="1"/>
  <c r="AO26" i="1"/>
  <c r="AJ26" i="1"/>
  <c r="AF26" i="1"/>
  <c r="AD26" i="1"/>
  <c r="AA26" i="1"/>
  <c r="Z26" i="1"/>
  <c r="Y26" i="1"/>
  <c r="I26" i="1"/>
  <c r="GS25" i="1"/>
  <c r="GR25" i="1"/>
  <c r="GQ25" i="1"/>
  <c r="DC25" i="1"/>
  <c r="DB25" i="1"/>
  <c r="DA25" i="1"/>
  <c r="CZ25" i="1"/>
  <c r="CY25" i="1"/>
  <c r="CR25" i="1"/>
  <c r="CW25" i="1" s="1"/>
  <c r="CQ25" i="1"/>
  <c r="CV25" i="1" s="1"/>
  <c r="CP25" i="1"/>
  <c r="CU25" i="1" s="1"/>
  <c r="CO25" i="1"/>
  <c r="CT25" i="1" s="1"/>
  <c r="CN25" i="1"/>
  <c r="CM25" i="1"/>
  <c r="CL25" i="1"/>
  <c r="CK25" i="1"/>
  <c r="CJ25" i="1"/>
  <c r="CI25" i="1"/>
  <c r="DY25" i="1" s="1"/>
  <c r="BX25" i="1"/>
  <c r="BW25" i="1"/>
  <c r="BV25" i="1"/>
  <c r="BU25" i="1"/>
  <c r="BT25" i="1"/>
  <c r="BS25" i="1"/>
  <c r="BR25" i="1"/>
  <c r="BQ25" i="1"/>
  <c r="BP25" i="1"/>
  <c r="BO25" i="1"/>
  <c r="BN25" i="1"/>
  <c r="DI25" i="1" s="1"/>
  <c r="BM25" i="1"/>
  <c r="DH25" i="1" s="1"/>
  <c r="BL25" i="1"/>
  <c r="DG25" i="1" s="1"/>
  <c r="BK25" i="1"/>
  <c r="DF25" i="1" s="1"/>
  <c r="BJ25" i="1"/>
  <c r="DE25" i="1" s="1"/>
  <c r="BH25" i="1"/>
  <c r="BG25" i="1"/>
  <c r="BF25" i="1"/>
  <c r="BE25" i="1"/>
  <c r="BD25" i="1"/>
  <c r="BB25" i="1"/>
  <c r="BA25" i="1"/>
  <c r="AZ25" i="1"/>
  <c r="AV25" i="1"/>
  <c r="AU25" i="1"/>
  <c r="AT25" i="1"/>
  <c r="AS25" i="1"/>
  <c r="AR25" i="1"/>
  <c r="AQ25" i="1"/>
  <c r="AP25" i="1"/>
  <c r="AO25" i="1"/>
  <c r="AJ25" i="1"/>
  <c r="AF25" i="1"/>
  <c r="AD25" i="1"/>
  <c r="K25" i="1" s="1"/>
  <c r="AA25" i="1"/>
  <c r="Z25" i="1"/>
  <c r="Y25" i="1"/>
  <c r="I25" i="1"/>
  <c r="GS24" i="1"/>
  <c r="GR24" i="1"/>
  <c r="GQ24" i="1"/>
  <c r="DC24" i="1"/>
  <c r="DB24" i="1"/>
  <c r="DA24" i="1"/>
  <c r="CZ24" i="1"/>
  <c r="CY24" i="1"/>
  <c r="CR24" i="1"/>
  <c r="CW24" i="1" s="1"/>
  <c r="CQ24" i="1"/>
  <c r="CV24" i="1" s="1"/>
  <c r="CP24" i="1"/>
  <c r="CU24" i="1" s="1"/>
  <c r="CO24" i="1"/>
  <c r="CT24" i="1" s="1"/>
  <c r="CN24" i="1"/>
  <c r="CM24" i="1"/>
  <c r="CL24" i="1"/>
  <c r="CK24" i="1"/>
  <c r="CJ24" i="1"/>
  <c r="CI24" i="1"/>
  <c r="BX24" i="1"/>
  <c r="BW24" i="1"/>
  <c r="BV24" i="1"/>
  <c r="BU24" i="1"/>
  <c r="BT24" i="1"/>
  <c r="BS24" i="1"/>
  <c r="BR24" i="1"/>
  <c r="BQ24" i="1"/>
  <c r="BP24" i="1"/>
  <c r="BO24" i="1"/>
  <c r="BN24" i="1"/>
  <c r="DI24" i="1" s="1"/>
  <c r="BM24" i="1"/>
  <c r="DH24" i="1" s="1"/>
  <c r="BL24" i="1"/>
  <c r="DG24" i="1" s="1"/>
  <c r="BK24" i="1"/>
  <c r="DF24" i="1" s="1"/>
  <c r="BJ24" i="1"/>
  <c r="DE24" i="1" s="1"/>
  <c r="BH24" i="1"/>
  <c r="BG24" i="1"/>
  <c r="BF24" i="1"/>
  <c r="BE24" i="1"/>
  <c r="BD24" i="1"/>
  <c r="BB24" i="1"/>
  <c r="BA24" i="1"/>
  <c r="AZ24" i="1"/>
  <c r="AV24" i="1"/>
  <c r="AU24" i="1"/>
  <c r="AT24" i="1"/>
  <c r="AS24" i="1"/>
  <c r="AR24" i="1"/>
  <c r="AQ24" i="1"/>
  <c r="AP24" i="1"/>
  <c r="AO24" i="1"/>
  <c r="AJ24" i="1"/>
  <c r="AF24" i="1"/>
  <c r="AD24" i="1"/>
  <c r="AA24" i="1"/>
  <c r="Z24" i="1"/>
  <c r="Y24" i="1"/>
  <c r="I24" i="1"/>
  <c r="GS23" i="1"/>
  <c r="GR23" i="1"/>
  <c r="GQ23" i="1"/>
  <c r="DC23" i="1"/>
  <c r="DB23" i="1"/>
  <c r="DA23" i="1"/>
  <c r="CZ23" i="1"/>
  <c r="CY23" i="1"/>
  <c r="CR23" i="1"/>
  <c r="CW23" i="1" s="1"/>
  <c r="CQ23" i="1"/>
  <c r="CV23" i="1" s="1"/>
  <c r="CP23" i="1"/>
  <c r="CU23" i="1" s="1"/>
  <c r="CO23" i="1"/>
  <c r="CT23" i="1" s="1"/>
  <c r="CN23" i="1"/>
  <c r="CS23" i="1" s="1"/>
  <c r="CM23" i="1"/>
  <c r="CL23" i="1"/>
  <c r="CK23" i="1"/>
  <c r="CJ23" i="1"/>
  <c r="CI23" i="1"/>
  <c r="BX23" i="1"/>
  <c r="BW23" i="1"/>
  <c r="BV23" i="1"/>
  <c r="BU23" i="1"/>
  <c r="BT23" i="1"/>
  <c r="BS23" i="1"/>
  <c r="BR23" i="1"/>
  <c r="BQ23" i="1"/>
  <c r="BP23" i="1"/>
  <c r="BO23" i="1"/>
  <c r="BN23" i="1"/>
  <c r="DI23" i="1" s="1"/>
  <c r="BM23" i="1"/>
  <c r="DH23" i="1" s="1"/>
  <c r="BL23" i="1"/>
  <c r="DG23" i="1" s="1"/>
  <c r="BK23" i="1"/>
  <c r="DF23" i="1" s="1"/>
  <c r="BJ23" i="1"/>
  <c r="DE23" i="1" s="1"/>
  <c r="BH23" i="1"/>
  <c r="BG23" i="1"/>
  <c r="BF23" i="1"/>
  <c r="BE23" i="1"/>
  <c r="BD23" i="1"/>
  <c r="BB23" i="1"/>
  <c r="BA23" i="1"/>
  <c r="AZ23" i="1"/>
  <c r="AV23" i="1"/>
  <c r="AU23" i="1"/>
  <c r="AT23" i="1"/>
  <c r="AS23" i="1"/>
  <c r="AR23" i="1"/>
  <c r="AQ23" i="1"/>
  <c r="AP23" i="1"/>
  <c r="AO23" i="1"/>
  <c r="AJ23" i="1"/>
  <c r="AF23" i="1"/>
  <c r="AD23" i="1"/>
  <c r="AA23" i="1"/>
  <c r="Z23" i="1"/>
  <c r="Y23" i="1"/>
  <c r="I23" i="1"/>
  <c r="GS22" i="1"/>
  <c r="GR22" i="1"/>
  <c r="GQ22" i="1"/>
  <c r="DC22" i="1"/>
  <c r="DB22" i="1"/>
  <c r="DA22" i="1"/>
  <c r="CZ22" i="1"/>
  <c r="CY22" i="1"/>
  <c r="CR22" i="1"/>
  <c r="CW22" i="1" s="1"/>
  <c r="CQ22" i="1"/>
  <c r="CV22" i="1" s="1"/>
  <c r="CP22" i="1"/>
  <c r="CU22" i="1" s="1"/>
  <c r="CO22" i="1"/>
  <c r="CT22" i="1" s="1"/>
  <c r="CN22" i="1"/>
  <c r="CS22" i="1" s="1"/>
  <c r="CM22" i="1"/>
  <c r="CL22" i="1"/>
  <c r="CK22" i="1"/>
  <c r="CJ22" i="1"/>
  <c r="CI22" i="1"/>
  <c r="BX22" i="1"/>
  <c r="BW22" i="1"/>
  <c r="BV22" i="1"/>
  <c r="BU22" i="1"/>
  <c r="BT22" i="1"/>
  <c r="BS22" i="1"/>
  <c r="BR22" i="1"/>
  <c r="BQ22" i="1"/>
  <c r="BP22" i="1"/>
  <c r="BO22" i="1"/>
  <c r="BN22" i="1"/>
  <c r="DI22" i="1" s="1"/>
  <c r="BM22" i="1"/>
  <c r="DH22" i="1" s="1"/>
  <c r="BL22" i="1"/>
  <c r="DG22" i="1" s="1"/>
  <c r="BK22" i="1"/>
  <c r="DF22" i="1" s="1"/>
  <c r="BJ22" i="1"/>
  <c r="DE22" i="1" s="1"/>
  <c r="BH22" i="1"/>
  <c r="BG22" i="1"/>
  <c r="BF22" i="1"/>
  <c r="BE22" i="1"/>
  <c r="BD22" i="1"/>
  <c r="BB22" i="1"/>
  <c r="BA22" i="1"/>
  <c r="AZ22" i="1"/>
  <c r="AV22" i="1"/>
  <c r="AU22" i="1"/>
  <c r="AT22" i="1"/>
  <c r="AS22" i="1"/>
  <c r="AR22" i="1"/>
  <c r="AQ22" i="1"/>
  <c r="AP22" i="1"/>
  <c r="AO22" i="1"/>
  <c r="AJ22" i="1"/>
  <c r="AF22" i="1"/>
  <c r="AD22" i="1"/>
  <c r="K22" i="1" s="1"/>
  <c r="AA22" i="1"/>
  <c r="Z22" i="1"/>
  <c r="Y22" i="1"/>
  <c r="I22" i="1"/>
  <c r="GS21" i="1"/>
  <c r="GR21" i="1"/>
  <c r="GQ21" i="1"/>
  <c r="DC21" i="1"/>
  <c r="DB21" i="1"/>
  <c r="DA21" i="1"/>
  <c r="CZ21" i="1"/>
  <c r="CY21" i="1"/>
  <c r="CR21" i="1"/>
  <c r="CW21" i="1" s="1"/>
  <c r="CQ21" i="1"/>
  <c r="CV21" i="1" s="1"/>
  <c r="CP21" i="1"/>
  <c r="CU21" i="1" s="1"/>
  <c r="CO21" i="1"/>
  <c r="CT21" i="1" s="1"/>
  <c r="CN21" i="1"/>
  <c r="CM21" i="1"/>
  <c r="CL21" i="1"/>
  <c r="CK21" i="1"/>
  <c r="CJ21" i="1"/>
  <c r="CI21" i="1"/>
  <c r="BX21" i="1"/>
  <c r="BW21" i="1"/>
  <c r="BV21" i="1"/>
  <c r="BU21" i="1"/>
  <c r="BT21" i="1"/>
  <c r="BS21" i="1"/>
  <c r="BR21" i="1"/>
  <c r="BQ21" i="1"/>
  <c r="BP21" i="1"/>
  <c r="BO21" i="1"/>
  <c r="BN21" i="1"/>
  <c r="DI21" i="1" s="1"/>
  <c r="BM21" i="1"/>
  <c r="DH21" i="1" s="1"/>
  <c r="BL21" i="1"/>
  <c r="DG21" i="1" s="1"/>
  <c r="BK21" i="1"/>
  <c r="DF21" i="1" s="1"/>
  <c r="BJ21" i="1"/>
  <c r="DE21" i="1" s="1"/>
  <c r="BH21" i="1"/>
  <c r="BG21" i="1"/>
  <c r="BF21" i="1"/>
  <c r="BE21" i="1"/>
  <c r="BD21" i="1"/>
  <c r="BB21" i="1"/>
  <c r="BA21" i="1"/>
  <c r="AZ21" i="1"/>
  <c r="AV21" i="1"/>
  <c r="AU21" i="1"/>
  <c r="AT21" i="1"/>
  <c r="AS21" i="1"/>
  <c r="AR21" i="1"/>
  <c r="AQ21" i="1"/>
  <c r="AP21" i="1"/>
  <c r="AO21" i="1"/>
  <c r="AJ21" i="1"/>
  <c r="AF21" i="1"/>
  <c r="AD21" i="1"/>
  <c r="K21" i="1" s="1"/>
  <c r="AA21" i="1"/>
  <c r="Z21" i="1"/>
  <c r="Y21" i="1"/>
  <c r="I21" i="1"/>
  <c r="GS20" i="1"/>
  <c r="GR20" i="1"/>
  <c r="GQ20" i="1"/>
  <c r="DC20" i="1"/>
  <c r="DB20" i="1"/>
  <c r="DA20" i="1"/>
  <c r="CZ20" i="1"/>
  <c r="CY20" i="1"/>
  <c r="CR20" i="1"/>
  <c r="CW20" i="1" s="1"/>
  <c r="CQ20" i="1"/>
  <c r="CV20" i="1" s="1"/>
  <c r="CP20" i="1"/>
  <c r="CU20" i="1" s="1"/>
  <c r="CO20" i="1"/>
  <c r="CT20" i="1" s="1"/>
  <c r="CN20" i="1"/>
  <c r="CM20" i="1"/>
  <c r="CL20" i="1"/>
  <c r="CK20" i="1"/>
  <c r="CJ20" i="1"/>
  <c r="DZ20" i="1" s="1"/>
  <c r="CI20" i="1"/>
  <c r="BX20" i="1"/>
  <c r="BW20" i="1"/>
  <c r="BV20" i="1"/>
  <c r="BU20" i="1"/>
  <c r="BT20" i="1"/>
  <c r="BS20" i="1"/>
  <c r="BR20" i="1"/>
  <c r="BQ20" i="1"/>
  <c r="BP20" i="1"/>
  <c r="BO20" i="1"/>
  <c r="BN20" i="1"/>
  <c r="DI20" i="1" s="1"/>
  <c r="BM20" i="1"/>
  <c r="DH20" i="1" s="1"/>
  <c r="BL20" i="1"/>
  <c r="DG20" i="1" s="1"/>
  <c r="BK20" i="1"/>
  <c r="DF20" i="1" s="1"/>
  <c r="BJ20" i="1"/>
  <c r="DE20" i="1" s="1"/>
  <c r="BH20" i="1"/>
  <c r="BG20" i="1"/>
  <c r="BF20" i="1"/>
  <c r="BE20" i="1"/>
  <c r="BD20" i="1"/>
  <c r="BB20" i="1"/>
  <c r="BA20" i="1"/>
  <c r="AZ20" i="1"/>
  <c r="AV20" i="1"/>
  <c r="AU20" i="1"/>
  <c r="AT20" i="1"/>
  <c r="AS20" i="1"/>
  <c r="AR20" i="1"/>
  <c r="AQ20" i="1"/>
  <c r="AP20" i="1"/>
  <c r="AO20" i="1"/>
  <c r="AJ20" i="1"/>
  <c r="AF20" i="1"/>
  <c r="AD20" i="1"/>
  <c r="K20" i="1" s="1"/>
  <c r="AA20" i="1"/>
  <c r="Z20" i="1"/>
  <c r="Y20" i="1"/>
  <c r="I20" i="1"/>
  <c r="GS19" i="1"/>
  <c r="GR19" i="1"/>
  <c r="GQ19" i="1"/>
  <c r="DC19" i="1"/>
  <c r="DB19" i="1"/>
  <c r="DA19" i="1"/>
  <c r="CZ19" i="1"/>
  <c r="CY19" i="1"/>
  <c r="CR19" i="1"/>
  <c r="CW19" i="1" s="1"/>
  <c r="CQ19" i="1"/>
  <c r="CV19" i="1" s="1"/>
  <c r="CP19" i="1"/>
  <c r="CU19" i="1" s="1"/>
  <c r="CO19" i="1"/>
  <c r="CT19" i="1" s="1"/>
  <c r="CN19" i="1"/>
  <c r="CM19" i="1"/>
  <c r="CL19" i="1"/>
  <c r="CK19" i="1"/>
  <c r="CJ19" i="1"/>
  <c r="CI19" i="1"/>
  <c r="BX19" i="1"/>
  <c r="BW19" i="1"/>
  <c r="BV19" i="1"/>
  <c r="BU19" i="1"/>
  <c r="BT19" i="1"/>
  <c r="BS19" i="1"/>
  <c r="BR19" i="1"/>
  <c r="BQ19" i="1"/>
  <c r="BP19" i="1"/>
  <c r="BO19" i="1"/>
  <c r="BN19" i="1"/>
  <c r="DI19" i="1" s="1"/>
  <c r="BM19" i="1"/>
  <c r="DH19" i="1" s="1"/>
  <c r="BL19" i="1"/>
  <c r="DG19" i="1" s="1"/>
  <c r="BK19" i="1"/>
  <c r="DF19" i="1" s="1"/>
  <c r="BJ19" i="1"/>
  <c r="DE19" i="1" s="1"/>
  <c r="BH19" i="1"/>
  <c r="BG19" i="1"/>
  <c r="BF19" i="1"/>
  <c r="BE19" i="1"/>
  <c r="BD19" i="1"/>
  <c r="BB19" i="1"/>
  <c r="BA19" i="1"/>
  <c r="AZ19" i="1"/>
  <c r="AV19" i="1"/>
  <c r="AU19" i="1"/>
  <c r="AT19" i="1"/>
  <c r="AS19" i="1"/>
  <c r="AR19" i="1"/>
  <c r="AQ19" i="1"/>
  <c r="AP19" i="1"/>
  <c r="AO19" i="1"/>
  <c r="AJ19" i="1"/>
  <c r="AF19" i="1"/>
  <c r="AD19" i="1"/>
  <c r="AA19" i="1"/>
  <c r="Z19" i="1"/>
  <c r="Y19" i="1"/>
  <c r="K19" i="1"/>
  <c r="I19" i="1"/>
  <c r="GS18" i="1"/>
  <c r="GR18" i="1"/>
  <c r="GQ18" i="1"/>
  <c r="DC18" i="1"/>
  <c r="DB18" i="1"/>
  <c r="DA18" i="1"/>
  <c r="CZ18" i="1"/>
  <c r="CY18" i="1"/>
  <c r="CR18" i="1"/>
  <c r="CW18" i="1" s="1"/>
  <c r="CQ18" i="1"/>
  <c r="CV18" i="1" s="1"/>
  <c r="CP18" i="1"/>
  <c r="CU18" i="1" s="1"/>
  <c r="CO18" i="1"/>
  <c r="CT18" i="1" s="1"/>
  <c r="CN18" i="1"/>
  <c r="CS18" i="1" s="1"/>
  <c r="CM18" i="1"/>
  <c r="CL18" i="1"/>
  <c r="CK18" i="1"/>
  <c r="CJ18" i="1"/>
  <c r="CI18" i="1"/>
  <c r="BX18" i="1"/>
  <c r="BW18" i="1"/>
  <c r="BV18" i="1"/>
  <c r="BU18" i="1"/>
  <c r="BT18" i="1"/>
  <c r="BS18" i="1"/>
  <c r="BR18" i="1"/>
  <c r="BQ18" i="1"/>
  <c r="BP18" i="1"/>
  <c r="BO18" i="1"/>
  <c r="BN18" i="1"/>
  <c r="DI18" i="1" s="1"/>
  <c r="BM18" i="1"/>
  <c r="DH18" i="1" s="1"/>
  <c r="BL18" i="1"/>
  <c r="DG18" i="1" s="1"/>
  <c r="BK18" i="1"/>
  <c r="DF18" i="1" s="1"/>
  <c r="BJ18" i="1"/>
  <c r="DE18" i="1" s="1"/>
  <c r="BH18" i="1"/>
  <c r="BG18" i="1"/>
  <c r="BF18" i="1"/>
  <c r="BE18" i="1"/>
  <c r="BD18" i="1"/>
  <c r="BB18" i="1"/>
  <c r="BA18" i="1"/>
  <c r="AZ18" i="1"/>
  <c r="AV18" i="1"/>
  <c r="AU18" i="1"/>
  <c r="AT18" i="1"/>
  <c r="AS18" i="1"/>
  <c r="AR18" i="1"/>
  <c r="AQ18" i="1"/>
  <c r="AP18" i="1"/>
  <c r="AO18" i="1"/>
  <c r="AJ18" i="1"/>
  <c r="AF18" i="1"/>
  <c r="AD18" i="1"/>
  <c r="AA18" i="1"/>
  <c r="Z18" i="1"/>
  <c r="Y18" i="1"/>
  <c r="K18" i="1"/>
  <c r="I18" i="1"/>
  <c r="GS17" i="1"/>
  <c r="GR17" i="1"/>
  <c r="GQ17" i="1"/>
  <c r="DC17" i="1"/>
  <c r="DB17" i="1"/>
  <c r="DA17" i="1"/>
  <c r="CZ17" i="1"/>
  <c r="CY17" i="1"/>
  <c r="CR17" i="1"/>
  <c r="CW17" i="1" s="1"/>
  <c r="CQ17" i="1"/>
  <c r="CV17" i="1" s="1"/>
  <c r="CP17" i="1"/>
  <c r="CU17" i="1" s="1"/>
  <c r="CO17" i="1"/>
  <c r="CT17" i="1" s="1"/>
  <c r="CN17" i="1"/>
  <c r="CM17" i="1"/>
  <c r="CL17" i="1"/>
  <c r="CK17" i="1"/>
  <c r="CJ17" i="1"/>
  <c r="DZ17" i="1" s="1"/>
  <c r="CI17" i="1"/>
  <c r="BX17" i="1"/>
  <c r="BW17" i="1"/>
  <c r="BV17" i="1"/>
  <c r="BU17" i="1"/>
  <c r="BT17" i="1"/>
  <c r="BS17" i="1"/>
  <c r="BR17" i="1"/>
  <c r="BQ17" i="1"/>
  <c r="BP17" i="1"/>
  <c r="BO17" i="1"/>
  <c r="BN17" i="1"/>
  <c r="DI17" i="1" s="1"/>
  <c r="BM17" i="1"/>
  <c r="DH17" i="1" s="1"/>
  <c r="BL17" i="1"/>
  <c r="DG17" i="1" s="1"/>
  <c r="BK17" i="1"/>
  <c r="DF17" i="1" s="1"/>
  <c r="BJ17" i="1"/>
  <c r="DE17" i="1" s="1"/>
  <c r="BH17" i="1"/>
  <c r="BG17" i="1"/>
  <c r="BF17" i="1"/>
  <c r="BE17" i="1"/>
  <c r="BD17" i="1"/>
  <c r="BB17" i="1"/>
  <c r="BA17" i="1"/>
  <c r="AZ17" i="1"/>
  <c r="AV17" i="1"/>
  <c r="AU17" i="1"/>
  <c r="AT17" i="1"/>
  <c r="AS17" i="1"/>
  <c r="AR17" i="1"/>
  <c r="AQ17" i="1"/>
  <c r="AP17" i="1"/>
  <c r="AO17" i="1"/>
  <c r="AJ17" i="1"/>
  <c r="AF17" i="1"/>
  <c r="AD17" i="1"/>
  <c r="K17" i="1" s="1"/>
  <c r="AA17" i="1"/>
  <c r="Z17" i="1"/>
  <c r="Y17" i="1"/>
  <c r="I17" i="1"/>
  <c r="GS16" i="1"/>
  <c r="GR16" i="1"/>
  <c r="GQ16" i="1"/>
  <c r="GP16" i="1" s="1"/>
  <c r="GO16" i="1" s="1"/>
  <c r="DC16" i="1"/>
  <c r="DB16" i="1"/>
  <c r="DA16" i="1"/>
  <c r="CZ16" i="1"/>
  <c r="CY16" i="1"/>
  <c r="CR16" i="1"/>
  <c r="CW16" i="1" s="1"/>
  <c r="CQ16" i="1"/>
  <c r="CV16" i="1" s="1"/>
  <c r="CP16" i="1"/>
  <c r="CU16" i="1" s="1"/>
  <c r="CO16" i="1"/>
  <c r="CT16" i="1" s="1"/>
  <c r="CN16" i="1"/>
  <c r="CS16" i="1" s="1"/>
  <c r="CM16" i="1"/>
  <c r="CL16" i="1"/>
  <c r="CK16" i="1"/>
  <c r="CJ16" i="1"/>
  <c r="CI16" i="1"/>
  <c r="BX16" i="1"/>
  <c r="BW16" i="1"/>
  <c r="BV16" i="1"/>
  <c r="BU16" i="1"/>
  <c r="BT16" i="1"/>
  <c r="BS16" i="1"/>
  <c r="BR16" i="1"/>
  <c r="BQ16" i="1"/>
  <c r="BP16" i="1"/>
  <c r="BO16" i="1"/>
  <c r="BN16" i="1"/>
  <c r="DI16" i="1" s="1"/>
  <c r="BM16" i="1"/>
  <c r="DH16" i="1" s="1"/>
  <c r="BL16" i="1"/>
  <c r="DG16" i="1" s="1"/>
  <c r="BK16" i="1"/>
  <c r="DF16" i="1" s="1"/>
  <c r="BJ16" i="1"/>
  <c r="DE16" i="1" s="1"/>
  <c r="BH16" i="1"/>
  <c r="BG16" i="1"/>
  <c r="BF16" i="1"/>
  <c r="BE16" i="1"/>
  <c r="BD16" i="1"/>
  <c r="BB16" i="1"/>
  <c r="BA16" i="1"/>
  <c r="AZ16" i="1"/>
  <c r="AV16" i="1"/>
  <c r="AU16" i="1"/>
  <c r="AT16" i="1"/>
  <c r="AS16" i="1"/>
  <c r="AR16" i="1"/>
  <c r="AQ16" i="1"/>
  <c r="AP16" i="1"/>
  <c r="AO16" i="1"/>
  <c r="AJ16" i="1"/>
  <c r="AF16" i="1"/>
  <c r="AD16" i="1"/>
  <c r="K16" i="1" s="1"/>
  <c r="AA16" i="1"/>
  <c r="Z16" i="1"/>
  <c r="Y16" i="1"/>
  <c r="I16" i="1"/>
  <c r="GS15" i="1"/>
  <c r="GR15" i="1"/>
  <c r="GQ15" i="1"/>
  <c r="DC15" i="1"/>
  <c r="DB15" i="1"/>
  <c r="DA15" i="1"/>
  <c r="CZ15" i="1"/>
  <c r="CY15" i="1"/>
  <c r="CR15" i="1"/>
  <c r="CW15" i="1" s="1"/>
  <c r="CQ15" i="1"/>
  <c r="CV15" i="1" s="1"/>
  <c r="CP15" i="1"/>
  <c r="CU15" i="1" s="1"/>
  <c r="CO15" i="1"/>
  <c r="CT15" i="1" s="1"/>
  <c r="CN15" i="1"/>
  <c r="CM15" i="1"/>
  <c r="EC15" i="1" s="1"/>
  <c r="CL15" i="1"/>
  <c r="CK15" i="1"/>
  <c r="EA15" i="1" s="1"/>
  <c r="CJ15" i="1"/>
  <c r="CI15" i="1"/>
  <c r="BX15" i="1"/>
  <c r="BW15" i="1"/>
  <c r="BV15" i="1"/>
  <c r="BU15" i="1"/>
  <c r="BT15" i="1"/>
  <c r="BS15" i="1"/>
  <c r="BR15" i="1"/>
  <c r="BQ15" i="1"/>
  <c r="BP15" i="1"/>
  <c r="BO15" i="1"/>
  <c r="BN15" i="1"/>
  <c r="DI15" i="1" s="1"/>
  <c r="BM15" i="1"/>
  <c r="DH15" i="1" s="1"/>
  <c r="BL15" i="1"/>
  <c r="DG15" i="1" s="1"/>
  <c r="BK15" i="1"/>
  <c r="DF15" i="1" s="1"/>
  <c r="BJ15" i="1"/>
  <c r="DE15" i="1" s="1"/>
  <c r="BH15" i="1"/>
  <c r="BG15" i="1"/>
  <c r="BF15" i="1"/>
  <c r="BE15" i="1"/>
  <c r="BD15" i="1"/>
  <c r="BB15" i="1"/>
  <c r="BA15" i="1"/>
  <c r="AZ15" i="1"/>
  <c r="AV15" i="1"/>
  <c r="AU15" i="1"/>
  <c r="AT15" i="1"/>
  <c r="AS15" i="1"/>
  <c r="AR15" i="1"/>
  <c r="AQ15" i="1"/>
  <c r="AP15" i="1"/>
  <c r="AO15" i="1"/>
  <c r="AJ15" i="1"/>
  <c r="AF15" i="1"/>
  <c r="AD15" i="1"/>
  <c r="K15" i="1" s="1"/>
  <c r="AA15" i="1"/>
  <c r="Z15" i="1"/>
  <c r="Y15" i="1"/>
  <c r="I15" i="1"/>
  <c r="GS14" i="1"/>
  <c r="GR14" i="1"/>
  <c r="GQ14" i="1"/>
  <c r="DC14" i="1"/>
  <c r="DB14" i="1"/>
  <c r="DA14" i="1"/>
  <c r="CZ14" i="1"/>
  <c r="CY14" i="1"/>
  <c r="CR14" i="1"/>
  <c r="CW14" i="1" s="1"/>
  <c r="CQ14" i="1"/>
  <c r="CV14" i="1" s="1"/>
  <c r="CP14" i="1"/>
  <c r="CU14" i="1" s="1"/>
  <c r="CO14" i="1"/>
  <c r="CT14" i="1" s="1"/>
  <c r="CN14" i="1"/>
  <c r="CM14" i="1"/>
  <c r="CL14" i="1"/>
  <c r="CK14" i="1"/>
  <c r="CJ14" i="1"/>
  <c r="CI14" i="1"/>
  <c r="BX14" i="1"/>
  <c r="BW14" i="1"/>
  <c r="BV14" i="1"/>
  <c r="BU14" i="1"/>
  <c r="BT14" i="1"/>
  <c r="BS14" i="1"/>
  <c r="BR14" i="1"/>
  <c r="BQ14" i="1"/>
  <c r="BP14" i="1"/>
  <c r="BO14" i="1"/>
  <c r="BN14" i="1"/>
  <c r="DI14" i="1" s="1"/>
  <c r="BM14" i="1"/>
  <c r="DH14" i="1" s="1"/>
  <c r="BL14" i="1"/>
  <c r="DG14" i="1" s="1"/>
  <c r="BK14" i="1"/>
  <c r="DF14" i="1" s="1"/>
  <c r="BJ14" i="1"/>
  <c r="DE14" i="1" s="1"/>
  <c r="BH14" i="1"/>
  <c r="BG14" i="1"/>
  <c r="BF14" i="1"/>
  <c r="BE14" i="1"/>
  <c r="BD14" i="1"/>
  <c r="BB14" i="1"/>
  <c r="BA14" i="1"/>
  <c r="AZ14" i="1"/>
  <c r="AV14" i="1"/>
  <c r="AU14" i="1"/>
  <c r="AT14" i="1"/>
  <c r="AS14" i="1"/>
  <c r="AR14" i="1"/>
  <c r="AQ14" i="1"/>
  <c r="AP14" i="1"/>
  <c r="AO14" i="1"/>
  <c r="AJ14" i="1"/>
  <c r="AF14" i="1"/>
  <c r="AD14" i="1"/>
  <c r="K14" i="1" s="1"/>
  <c r="AA14" i="1"/>
  <c r="Z14" i="1"/>
  <c r="Y14" i="1"/>
  <c r="I14" i="1"/>
  <c r="GS13" i="1"/>
  <c r="GR13" i="1"/>
  <c r="GQ13" i="1"/>
  <c r="DC13" i="1"/>
  <c r="DB13" i="1"/>
  <c r="DA13" i="1"/>
  <c r="CZ13" i="1"/>
  <c r="CY13" i="1"/>
  <c r="CR13" i="1"/>
  <c r="CW13" i="1" s="1"/>
  <c r="CQ13" i="1"/>
  <c r="CV13" i="1" s="1"/>
  <c r="CP13" i="1"/>
  <c r="CU13" i="1" s="1"/>
  <c r="CO13" i="1"/>
  <c r="CT13" i="1" s="1"/>
  <c r="CN13" i="1"/>
  <c r="CM13" i="1"/>
  <c r="CL13" i="1"/>
  <c r="CK13" i="1"/>
  <c r="CJ13" i="1"/>
  <c r="CI13" i="1"/>
  <c r="BX13" i="1"/>
  <c r="BW13" i="1"/>
  <c r="BV13" i="1"/>
  <c r="BU13" i="1"/>
  <c r="BT13" i="1"/>
  <c r="BS13" i="1"/>
  <c r="BR13" i="1"/>
  <c r="BQ13" i="1"/>
  <c r="BP13" i="1"/>
  <c r="BO13" i="1"/>
  <c r="BN13" i="1"/>
  <c r="DI13" i="1" s="1"/>
  <c r="BM13" i="1"/>
  <c r="DH13" i="1" s="1"/>
  <c r="BL13" i="1"/>
  <c r="DG13" i="1" s="1"/>
  <c r="BK13" i="1"/>
  <c r="DF13" i="1" s="1"/>
  <c r="BJ13" i="1"/>
  <c r="DE13" i="1" s="1"/>
  <c r="BH13" i="1"/>
  <c r="BG13" i="1"/>
  <c r="BF13" i="1"/>
  <c r="BE13" i="1"/>
  <c r="BD13" i="1"/>
  <c r="BB13" i="1"/>
  <c r="BA13" i="1"/>
  <c r="AZ13" i="1"/>
  <c r="AV13" i="1"/>
  <c r="AU13" i="1"/>
  <c r="AT13" i="1"/>
  <c r="AS13" i="1"/>
  <c r="AR13" i="1"/>
  <c r="AQ13" i="1"/>
  <c r="AP13" i="1"/>
  <c r="AO13" i="1"/>
  <c r="AJ13" i="1"/>
  <c r="AF13" i="1"/>
  <c r="AD13" i="1"/>
  <c r="K13" i="1" s="1"/>
  <c r="AA13" i="1"/>
  <c r="Z13" i="1"/>
  <c r="Y13" i="1"/>
  <c r="I13" i="1"/>
  <c r="GS12" i="1"/>
  <c r="GR12" i="1"/>
  <c r="GQ12" i="1"/>
  <c r="DC12" i="1"/>
  <c r="DB12" i="1"/>
  <c r="DA12" i="1"/>
  <c r="CZ12" i="1"/>
  <c r="CY12" i="1"/>
  <c r="CR12" i="1"/>
  <c r="CW12" i="1" s="1"/>
  <c r="CQ12" i="1"/>
  <c r="CV12" i="1" s="1"/>
  <c r="CP12" i="1"/>
  <c r="CU12" i="1" s="1"/>
  <c r="CO12" i="1"/>
  <c r="CT12" i="1" s="1"/>
  <c r="CN12" i="1"/>
  <c r="CM12" i="1"/>
  <c r="CL12" i="1"/>
  <c r="CK12" i="1"/>
  <c r="CJ12" i="1"/>
  <c r="CI12" i="1"/>
  <c r="BX12" i="1"/>
  <c r="BW12" i="1"/>
  <c r="BV12" i="1"/>
  <c r="BU12" i="1"/>
  <c r="BT12" i="1"/>
  <c r="BS12" i="1"/>
  <c r="BR12" i="1"/>
  <c r="BQ12" i="1"/>
  <c r="BP12" i="1"/>
  <c r="BO12" i="1"/>
  <c r="BN12" i="1"/>
  <c r="DI12" i="1" s="1"/>
  <c r="BM12" i="1"/>
  <c r="DH12" i="1" s="1"/>
  <c r="BL12" i="1"/>
  <c r="DG12" i="1" s="1"/>
  <c r="BK12" i="1"/>
  <c r="DF12" i="1" s="1"/>
  <c r="BJ12" i="1"/>
  <c r="DE12" i="1" s="1"/>
  <c r="BH12" i="1"/>
  <c r="BG12" i="1"/>
  <c r="BF12" i="1"/>
  <c r="BE12" i="1"/>
  <c r="BD12" i="1"/>
  <c r="BB12" i="1"/>
  <c r="BA12" i="1"/>
  <c r="AZ12" i="1"/>
  <c r="AV12" i="1"/>
  <c r="AU12" i="1"/>
  <c r="AT12" i="1"/>
  <c r="AS12" i="1"/>
  <c r="AR12" i="1"/>
  <c r="AQ12" i="1"/>
  <c r="AP12" i="1"/>
  <c r="AO12" i="1"/>
  <c r="AJ12" i="1"/>
  <c r="AF12" i="1"/>
  <c r="AD12" i="1"/>
  <c r="K12" i="1" s="1"/>
  <c r="AA12" i="1"/>
  <c r="Z12" i="1"/>
  <c r="Y12" i="1"/>
  <c r="I12" i="1"/>
  <c r="GS11" i="1"/>
  <c r="GR11" i="1"/>
  <c r="GQ11" i="1"/>
  <c r="DC11" i="1"/>
  <c r="DB11" i="1"/>
  <c r="DA11" i="1"/>
  <c r="CZ11" i="1"/>
  <c r="CY11" i="1"/>
  <c r="CR11" i="1"/>
  <c r="CW11" i="1" s="1"/>
  <c r="CQ11" i="1"/>
  <c r="CV11" i="1" s="1"/>
  <c r="CP11" i="1"/>
  <c r="CU11" i="1" s="1"/>
  <c r="CO11" i="1"/>
  <c r="CT11" i="1" s="1"/>
  <c r="CN11" i="1"/>
  <c r="CM11" i="1"/>
  <c r="CL11" i="1"/>
  <c r="CK11" i="1"/>
  <c r="CJ11" i="1"/>
  <c r="DZ11" i="1" s="1"/>
  <c r="CI11" i="1"/>
  <c r="BX11" i="1"/>
  <c r="BW11" i="1"/>
  <c r="BV11" i="1"/>
  <c r="BU11" i="1"/>
  <c r="BT11" i="1"/>
  <c r="BS11" i="1"/>
  <c r="BR11" i="1"/>
  <c r="BQ11" i="1"/>
  <c r="BP11" i="1"/>
  <c r="BO11" i="1"/>
  <c r="BN11" i="1"/>
  <c r="DI11" i="1" s="1"/>
  <c r="BM11" i="1"/>
  <c r="DH11" i="1" s="1"/>
  <c r="BL11" i="1"/>
  <c r="DG11" i="1" s="1"/>
  <c r="BK11" i="1"/>
  <c r="DF11" i="1" s="1"/>
  <c r="BJ11" i="1"/>
  <c r="DE11" i="1" s="1"/>
  <c r="BH11" i="1"/>
  <c r="BG11" i="1"/>
  <c r="BF11" i="1"/>
  <c r="BE11" i="1"/>
  <c r="BD11" i="1"/>
  <c r="BB11" i="1"/>
  <c r="BA11" i="1"/>
  <c r="BC11" i="1" s="1"/>
  <c r="AZ11" i="1"/>
  <c r="AV11" i="1"/>
  <c r="AU11" i="1"/>
  <c r="AT11" i="1"/>
  <c r="AS11" i="1"/>
  <c r="AR11" i="1"/>
  <c r="AQ11" i="1"/>
  <c r="AP11" i="1"/>
  <c r="AO11" i="1"/>
  <c r="AJ11" i="1"/>
  <c r="AF11" i="1"/>
  <c r="AD11" i="1"/>
  <c r="K11" i="1" s="1"/>
  <c r="AA11" i="1"/>
  <c r="Z11" i="1"/>
  <c r="Y11" i="1"/>
  <c r="I11" i="1"/>
  <c r="GS10" i="1"/>
  <c r="GR10" i="1"/>
  <c r="GQ10" i="1"/>
  <c r="DC10" i="1"/>
  <c r="DB10" i="1"/>
  <c r="DA10" i="1"/>
  <c r="CZ10" i="1"/>
  <c r="CY10" i="1"/>
  <c r="CR10" i="1"/>
  <c r="CW10" i="1" s="1"/>
  <c r="CQ10" i="1"/>
  <c r="CV10" i="1" s="1"/>
  <c r="CP10" i="1"/>
  <c r="CU10" i="1" s="1"/>
  <c r="CO10" i="1"/>
  <c r="CT10" i="1" s="1"/>
  <c r="CN10" i="1"/>
  <c r="CM10" i="1"/>
  <c r="CL10" i="1"/>
  <c r="CK10" i="1"/>
  <c r="CJ10" i="1"/>
  <c r="CI10" i="1"/>
  <c r="BX10" i="1"/>
  <c r="BW10" i="1"/>
  <c r="BV10" i="1"/>
  <c r="BU10" i="1"/>
  <c r="BT10" i="1"/>
  <c r="BS10" i="1"/>
  <c r="BR10" i="1"/>
  <c r="BQ10" i="1"/>
  <c r="BP10" i="1"/>
  <c r="BO10" i="1"/>
  <c r="BN10" i="1"/>
  <c r="DI10" i="1" s="1"/>
  <c r="BM10" i="1"/>
  <c r="DH10" i="1" s="1"/>
  <c r="BL10" i="1"/>
  <c r="DG10" i="1" s="1"/>
  <c r="BK10" i="1"/>
  <c r="DF10" i="1" s="1"/>
  <c r="BJ10" i="1"/>
  <c r="DE10" i="1" s="1"/>
  <c r="BH10" i="1"/>
  <c r="BG10" i="1"/>
  <c r="BF10" i="1"/>
  <c r="BE10" i="1"/>
  <c r="BD10" i="1"/>
  <c r="BB10" i="1"/>
  <c r="BA10" i="1"/>
  <c r="AZ10" i="1"/>
  <c r="AV10" i="1"/>
  <c r="AU10" i="1"/>
  <c r="AT10" i="1"/>
  <c r="AS10" i="1"/>
  <c r="AR10" i="1"/>
  <c r="AQ10" i="1"/>
  <c r="AP10" i="1"/>
  <c r="AO10" i="1"/>
  <c r="AJ10" i="1"/>
  <c r="AF10" i="1"/>
  <c r="AD10" i="1"/>
  <c r="K10" i="1" s="1"/>
  <c r="AA10" i="1"/>
  <c r="Z10" i="1"/>
  <c r="Y10" i="1"/>
  <c r="I10" i="1"/>
  <c r="GS9" i="1"/>
  <c r="GR9" i="1"/>
  <c r="GQ9" i="1"/>
  <c r="DC9" i="1"/>
  <c r="DB9" i="1"/>
  <c r="DA9" i="1"/>
  <c r="CZ9" i="1"/>
  <c r="CY9" i="1"/>
  <c r="CR9" i="1"/>
  <c r="CW9" i="1" s="1"/>
  <c r="CQ9" i="1"/>
  <c r="CV9" i="1" s="1"/>
  <c r="CP9" i="1"/>
  <c r="CU9" i="1" s="1"/>
  <c r="CO9" i="1"/>
  <c r="CT9" i="1" s="1"/>
  <c r="CN9" i="1"/>
  <c r="CM9" i="1"/>
  <c r="CL9" i="1"/>
  <c r="CK9" i="1"/>
  <c r="EA9" i="1" s="1"/>
  <c r="CJ9" i="1"/>
  <c r="CI9" i="1"/>
  <c r="BX9" i="1"/>
  <c r="BW9" i="1"/>
  <c r="BV9" i="1"/>
  <c r="BU9" i="1"/>
  <c r="BT9" i="1"/>
  <c r="BS9" i="1"/>
  <c r="BR9" i="1"/>
  <c r="BQ9" i="1"/>
  <c r="BP9" i="1"/>
  <c r="BO9" i="1"/>
  <c r="BN9" i="1"/>
  <c r="DI9" i="1" s="1"/>
  <c r="BM9" i="1"/>
  <c r="DH9" i="1" s="1"/>
  <c r="BL9" i="1"/>
  <c r="DG9" i="1" s="1"/>
  <c r="BK9" i="1"/>
  <c r="DF9" i="1" s="1"/>
  <c r="BJ9" i="1"/>
  <c r="DE9" i="1" s="1"/>
  <c r="BH9" i="1"/>
  <c r="BG9" i="1"/>
  <c r="BF9" i="1"/>
  <c r="BE9" i="1"/>
  <c r="BD9" i="1"/>
  <c r="BB9" i="1"/>
  <c r="BA9" i="1"/>
  <c r="AZ9" i="1"/>
  <c r="AV9" i="1"/>
  <c r="AU9" i="1"/>
  <c r="AT9" i="1"/>
  <c r="AS9" i="1"/>
  <c r="AR9" i="1"/>
  <c r="AQ9" i="1"/>
  <c r="AP9" i="1"/>
  <c r="AO9" i="1"/>
  <c r="AJ9" i="1"/>
  <c r="AF9" i="1"/>
  <c r="AD9" i="1"/>
  <c r="K9" i="1" s="1"/>
  <c r="AA9" i="1"/>
  <c r="Z9" i="1"/>
  <c r="Y9" i="1"/>
  <c r="I9" i="1"/>
  <c r="GS8" i="1"/>
  <c r="GR8" i="1"/>
  <c r="GQ8" i="1"/>
  <c r="DC8" i="1"/>
  <c r="DB8" i="1"/>
  <c r="DA8" i="1"/>
  <c r="CZ8" i="1"/>
  <c r="CY8" i="1"/>
  <c r="CR8" i="1"/>
  <c r="CW8" i="1" s="1"/>
  <c r="CQ8" i="1"/>
  <c r="CV8" i="1" s="1"/>
  <c r="CP8" i="1"/>
  <c r="CU8" i="1" s="1"/>
  <c r="CO8" i="1"/>
  <c r="CT8" i="1" s="1"/>
  <c r="CN8" i="1"/>
  <c r="CS8" i="1" s="1"/>
  <c r="CM8" i="1"/>
  <c r="CL8" i="1"/>
  <c r="CK8" i="1"/>
  <c r="CJ8" i="1"/>
  <c r="DZ8" i="1" s="1"/>
  <c r="CI8" i="1"/>
  <c r="BX8" i="1"/>
  <c r="BW8" i="1"/>
  <c r="BV8" i="1"/>
  <c r="BU8" i="1"/>
  <c r="BT8" i="1"/>
  <c r="BS8" i="1"/>
  <c r="BR8" i="1"/>
  <c r="BQ8" i="1"/>
  <c r="BP8" i="1"/>
  <c r="BO8" i="1"/>
  <c r="BN8" i="1"/>
  <c r="DI8" i="1" s="1"/>
  <c r="BM8" i="1"/>
  <c r="DH8" i="1" s="1"/>
  <c r="BL8" i="1"/>
  <c r="DG8" i="1" s="1"/>
  <c r="BK8" i="1"/>
  <c r="DF8" i="1" s="1"/>
  <c r="BJ8" i="1"/>
  <c r="DE8" i="1" s="1"/>
  <c r="BH8" i="1"/>
  <c r="BG8" i="1"/>
  <c r="BF8" i="1"/>
  <c r="BE8" i="1"/>
  <c r="BD8" i="1"/>
  <c r="BB8" i="1"/>
  <c r="BA8" i="1"/>
  <c r="AZ8" i="1"/>
  <c r="AV8" i="1"/>
  <c r="AU8" i="1"/>
  <c r="AT8" i="1"/>
  <c r="AS8" i="1"/>
  <c r="AR8" i="1"/>
  <c r="AQ8" i="1"/>
  <c r="AP8" i="1"/>
  <c r="AO8" i="1"/>
  <c r="AJ8" i="1"/>
  <c r="AF8" i="1"/>
  <c r="AD8" i="1"/>
  <c r="K8" i="1" s="1"/>
  <c r="AA8" i="1"/>
  <c r="Z8" i="1"/>
  <c r="Y8" i="1"/>
  <c r="I8" i="1"/>
  <c r="GS7" i="1"/>
  <c r="GR7" i="1"/>
  <c r="GQ7" i="1"/>
  <c r="DC7" i="1"/>
  <c r="DB7" i="1"/>
  <c r="DA7" i="1"/>
  <c r="CZ7" i="1"/>
  <c r="CY7" i="1"/>
  <c r="CR7" i="1"/>
  <c r="CW7" i="1" s="1"/>
  <c r="CQ7" i="1"/>
  <c r="CV7" i="1" s="1"/>
  <c r="CP7" i="1"/>
  <c r="CU7" i="1" s="1"/>
  <c r="CO7" i="1"/>
  <c r="CT7" i="1" s="1"/>
  <c r="CN7" i="1"/>
  <c r="CM7" i="1"/>
  <c r="EC7" i="1" s="1"/>
  <c r="CL7" i="1"/>
  <c r="CK7" i="1"/>
  <c r="EA7" i="1" s="1"/>
  <c r="CJ7" i="1"/>
  <c r="CI7" i="1"/>
  <c r="BX7" i="1"/>
  <c r="BW7" i="1"/>
  <c r="BV7" i="1"/>
  <c r="BU7" i="1"/>
  <c r="BT7" i="1"/>
  <c r="BS7" i="1"/>
  <c r="BR7" i="1"/>
  <c r="BQ7" i="1"/>
  <c r="BP7" i="1"/>
  <c r="BO7" i="1"/>
  <c r="BN7" i="1"/>
  <c r="DI7" i="1" s="1"/>
  <c r="BM7" i="1"/>
  <c r="DH7" i="1" s="1"/>
  <c r="BL7" i="1"/>
  <c r="DG7" i="1" s="1"/>
  <c r="BK7" i="1"/>
  <c r="DF7" i="1" s="1"/>
  <c r="BJ7" i="1"/>
  <c r="DE7" i="1" s="1"/>
  <c r="BH7" i="1"/>
  <c r="BG7" i="1"/>
  <c r="BF7" i="1"/>
  <c r="BE7" i="1"/>
  <c r="BD7" i="1"/>
  <c r="BB7" i="1"/>
  <c r="BA7" i="1"/>
  <c r="AZ7" i="1"/>
  <c r="AV7" i="1"/>
  <c r="AU7" i="1"/>
  <c r="AT7" i="1"/>
  <c r="AS7" i="1"/>
  <c r="AR7" i="1"/>
  <c r="AQ7" i="1"/>
  <c r="AP7" i="1"/>
  <c r="AO7" i="1"/>
  <c r="AJ7" i="1"/>
  <c r="AF7" i="1"/>
  <c r="AD7" i="1"/>
  <c r="K7" i="1" s="1"/>
  <c r="AA7" i="1"/>
  <c r="Z7" i="1"/>
  <c r="Y7" i="1"/>
  <c r="I7" i="1"/>
  <c r="GS6" i="1"/>
  <c r="GR6" i="1"/>
  <c r="GQ6" i="1"/>
  <c r="DC6" i="1"/>
  <c r="DB6" i="1"/>
  <c r="DA6" i="1"/>
  <c r="CZ6" i="1"/>
  <c r="CY6" i="1"/>
  <c r="CR6" i="1"/>
  <c r="CW6" i="1" s="1"/>
  <c r="CQ6" i="1"/>
  <c r="CV6" i="1" s="1"/>
  <c r="CP6" i="1"/>
  <c r="CU6" i="1" s="1"/>
  <c r="CO6" i="1"/>
  <c r="CT6" i="1" s="1"/>
  <c r="CN6" i="1"/>
  <c r="CM6" i="1"/>
  <c r="CL6" i="1"/>
  <c r="CK6" i="1"/>
  <c r="CJ6" i="1"/>
  <c r="DZ6" i="1" s="1"/>
  <c r="CI6" i="1"/>
  <c r="BX6" i="1"/>
  <c r="BW6" i="1"/>
  <c r="BV6" i="1"/>
  <c r="BU6" i="1"/>
  <c r="BT6" i="1"/>
  <c r="BS6" i="1"/>
  <c r="BR6" i="1"/>
  <c r="BQ6" i="1"/>
  <c r="BP6" i="1"/>
  <c r="BO6" i="1"/>
  <c r="BN6" i="1"/>
  <c r="DI6" i="1" s="1"/>
  <c r="BM6" i="1"/>
  <c r="DH6" i="1" s="1"/>
  <c r="BL6" i="1"/>
  <c r="DG6" i="1" s="1"/>
  <c r="BK6" i="1"/>
  <c r="DF6" i="1" s="1"/>
  <c r="BJ6" i="1"/>
  <c r="DE6" i="1" s="1"/>
  <c r="BH6" i="1"/>
  <c r="BG6" i="1"/>
  <c r="BF6" i="1"/>
  <c r="BE6" i="1"/>
  <c r="BD6" i="1"/>
  <c r="BB6" i="1"/>
  <c r="BA6" i="1"/>
  <c r="AZ6" i="1"/>
  <c r="AV6" i="1"/>
  <c r="AU6" i="1"/>
  <c r="AT6" i="1"/>
  <c r="AS6" i="1"/>
  <c r="AR6" i="1"/>
  <c r="AQ6" i="1"/>
  <c r="AP6" i="1"/>
  <c r="AO6" i="1"/>
  <c r="AJ6" i="1"/>
  <c r="AF6" i="1"/>
  <c r="AD6" i="1"/>
  <c r="K6" i="1" s="1"/>
  <c r="AA6" i="1"/>
  <c r="Z6" i="1"/>
  <c r="Y6" i="1"/>
  <c r="I6" i="1"/>
  <c r="GS5" i="1"/>
  <c r="GR5" i="1"/>
  <c r="GQ5" i="1"/>
  <c r="DC5" i="1"/>
  <c r="DB5" i="1"/>
  <c r="DA5" i="1"/>
  <c r="CZ5" i="1"/>
  <c r="CY5" i="1"/>
  <c r="CR5" i="1"/>
  <c r="CW5" i="1" s="1"/>
  <c r="CQ5" i="1"/>
  <c r="CV5" i="1" s="1"/>
  <c r="CP5" i="1"/>
  <c r="CO5" i="1"/>
  <c r="CT5" i="1" s="1"/>
  <c r="CN5" i="1"/>
  <c r="CS5" i="1" s="1"/>
  <c r="CM5" i="1"/>
  <c r="CL5" i="1"/>
  <c r="CK5" i="1"/>
  <c r="CJ5" i="1"/>
  <c r="CI5" i="1"/>
  <c r="BX5" i="1"/>
  <c r="BW5" i="1"/>
  <c r="BV5" i="1"/>
  <c r="BU5" i="1"/>
  <c r="BT5" i="1"/>
  <c r="BS5" i="1"/>
  <c r="BR5" i="1"/>
  <c r="BQ5" i="1"/>
  <c r="BP5" i="1"/>
  <c r="BO5" i="1"/>
  <c r="BN5" i="1"/>
  <c r="DI5" i="1" s="1"/>
  <c r="BM5" i="1"/>
  <c r="DH5" i="1" s="1"/>
  <c r="BL5" i="1"/>
  <c r="DG5" i="1" s="1"/>
  <c r="BK5" i="1"/>
  <c r="DF5" i="1" s="1"/>
  <c r="BJ5" i="1"/>
  <c r="DE5" i="1" s="1"/>
  <c r="BH5" i="1"/>
  <c r="BG5" i="1"/>
  <c r="BF5" i="1"/>
  <c r="BE5" i="1"/>
  <c r="BD5" i="1"/>
  <c r="BB5" i="1"/>
  <c r="BA5" i="1"/>
  <c r="AZ5" i="1"/>
  <c r="AV5" i="1"/>
  <c r="AU5" i="1"/>
  <c r="AT5" i="1"/>
  <c r="AS5" i="1"/>
  <c r="AR5" i="1"/>
  <c r="AQ5" i="1"/>
  <c r="AP5" i="1"/>
  <c r="AO5" i="1"/>
  <c r="AJ5" i="1"/>
  <c r="AF5" i="1"/>
  <c r="AD5" i="1"/>
  <c r="AA5" i="1"/>
  <c r="Z5" i="1"/>
  <c r="Y5" i="1"/>
  <c r="I5" i="1"/>
  <c r="GS4" i="1"/>
  <c r="GR4" i="1"/>
  <c r="GQ4" i="1"/>
  <c r="DC4" i="1"/>
  <c r="DB4" i="1"/>
  <c r="DA4" i="1"/>
  <c r="CZ4" i="1"/>
  <c r="CY4" i="1"/>
  <c r="CR4" i="1"/>
  <c r="CW4" i="1" s="1"/>
  <c r="CQ4" i="1"/>
  <c r="CV4" i="1" s="1"/>
  <c r="CP4" i="1"/>
  <c r="CU4" i="1" s="1"/>
  <c r="CO4" i="1"/>
  <c r="CT4" i="1" s="1"/>
  <c r="CN4" i="1"/>
  <c r="CS4" i="1" s="1"/>
  <c r="CM4" i="1"/>
  <c r="CL4" i="1"/>
  <c r="CK4" i="1"/>
  <c r="CJ4" i="1"/>
  <c r="DZ4" i="1" s="1"/>
  <c r="CI4" i="1"/>
  <c r="BX4" i="1"/>
  <c r="BW4" i="1"/>
  <c r="BV4" i="1"/>
  <c r="BU4" i="1"/>
  <c r="BT4" i="1"/>
  <c r="BS4" i="1"/>
  <c r="BR4" i="1"/>
  <c r="BQ4" i="1"/>
  <c r="BP4" i="1"/>
  <c r="BO4" i="1"/>
  <c r="BN4" i="1"/>
  <c r="DI4" i="1" s="1"/>
  <c r="BM4" i="1"/>
  <c r="DH4" i="1" s="1"/>
  <c r="BL4" i="1"/>
  <c r="DG4" i="1" s="1"/>
  <c r="BK4" i="1"/>
  <c r="DF4" i="1" s="1"/>
  <c r="BJ4" i="1"/>
  <c r="DE4" i="1" s="1"/>
  <c r="BH4" i="1"/>
  <c r="BG4" i="1"/>
  <c r="BF4" i="1"/>
  <c r="BE4" i="1"/>
  <c r="BD4" i="1"/>
  <c r="BB4" i="1"/>
  <c r="BA4" i="1"/>
  <c r="AZ4" i="1"/>
  <c r="AV4" i="1"/>
  <c r="AU4" i="1"/>
  <c r="AT4" i="1"/>
  <c r="AS4" i="1"/>
  <c r="AR4" i="1"/>
  <c r="AQ4" i="1"/>
  <c r="AP4" i="1"/>
  <c r="AO4" i="1"/>
  <c r="AJ4" i="1"/>
  <c r="AF4" i="1"/>
  <c r="AD4" i="1"/>
  <c r="K4" i="1" s="1"/>
  <c r="AA4" i="1"/>
  <c r="Z4" i="1"/>
  <c r="Y4" i="1"/>
  <c r="I4" i="1"/>
  <c r="GS3" i="1"/>
  <c r="GR3" i="1"/>
  <c r="GQ3" i="1"/>
  <c r="DC3" i="1"/>
  <c r="DB3" i="1"/>
  <c r="DA3" i="1"/>
  <c r="CZ3" i="1"/>
  <c r="CY3" i="1"/>
  <c r="CR3" i="1"/>
  <c r="CW3" i="1" s="1"/>
  <c r="CQ3" i="1"/>
  <c r="CV3" i="1" s="1"/>
  <c r="CP3" i="1"/>
  <c r="CU3" i="1" s="1"/>
  <c r="CO3" i="1"/>
  <c r="CT3" i="1" s="1"/>
  <c r="CN3" i="1"/>
  <c r="CS3" i="1" s="1"/>
  <c r="CM3" i="1"/>
  <c r="CL3" i="1"/>
  <c r="CK3" i="1"/>
  <c r="CJ3" i="1"/>
  <c r="DZ3" i="1" s="1"/>
  <c r="CI3" i="1"/>
  <c r="DY3" i="1" s="1"/>
  <c r="BX3" i="1"/>
  <c r="BW3" i="1"/>
  <c r="BV3" i="1"/>
  <c r="BU3" i="1"/>
  <c r="BT3" i="1"/>
  <c r="BS3" i="1"/>
  <c r="BR3" i="1"/>
  <c r="BQ3" i="1"/>
  <c r="BP3" i="1"/>
  <c r="BO3" i="1"/>
  <c r="BN3" i="1"/>
  <c r="DI3" i="1" s="1"/>
  <c r="BM3" i="1"/>
  <c r="DH3" i="1" s="1"/>
  <c r="BL3" i="1"/>
  <c r="DG3" i="1" s="1"/>
  <c r="BK3" i="1"/>
  <c r="DF3" i="1" s="1"/>
  <c r="BJ3" i="1"/>
  <c r="DE3" i="1" s="1"/>
  <c r="BH3" i="1"/>
  <c r="BG3" i="1"/>
  <c r="BF3" i="1"/>
  <c r="BE3" i="1"/>
  <c r="BD3" i="1"/>
  <c r="BB3" i="1"/>
  <c r="BA3" i="1"/>
  <c r="AZ3" i="1"/>
  <c r="AV3" i="1"/>
  <c r="AU3" i="1"/>
  <c r="AT3" i="1"/>
  <c r="AS3" i="1"/>
  <c r="AR3" i="1"/>
  <c r="AQ3" i="1"/>
  <c r="AP3" i="1"/>
  <c r="AO3" i="1"/>
  <c r="AJ3" i="1"/>
  <c r="AF3" i="1"/>
  <c r="AD3" i="1"/>
  <c r="K3" i="1" s="1"/>
  <c r="AA3" i="1"/>
  <c r="Z3" i="1"/>
  <c r="Y3" i="1"/>
  <c r="I3" i="1"/>
  <c r="GS2" i="1"/>
  <c r="GR2" i="1"/>
  <c r="GQ2" i="1"/>
  <c r="DC2" i="1"/>
  <c r="DB2" i="1"/>
  <c r="DA2" i="1"/>
  <c r="CZ2" i="1"/>
  <c r="CY2" i="1"/>
  <c r="CR2" i="1"/>
  <c r="CW2" i="1" s="1"/>
  <c r="CQ2" i="1"/>
  <c r="CP2" i="1"/>
  <c r="CU2" i="1" s="1"/>
  <c r="CO2" i="1"/>
  <c r="CT2" i="1" s="1"/>
  <c r="CN2" i="1"/>
  <c r="CS2" i="1" s="1"/>
  <c r="CM2" i="1"/>
  <c r="CL2" i="1"/>
  <c r="CK2" i="1"/>
  <c r="CJ2" i="1"/>
  <c r="CI2" i="1"/>
  <c r="BX2" i="1"/>
  <c r="BW2" i="1"/>
  <c r="BV2" i="1"/>
  <c r="BU2" i="1"/>
  <c r="BT2" i="1"/>
  <c r="BS2" i="1"/>
  <c r="BR2" i="1"/>
  <c r="BQ2" i="1"/>
  <c r="BP2" i="1"/>
  <c r="BO2" i="1"/>
  <c r="BN2" i="1"/>
  <c r="DI2" i="1" s="1"/>
  <c r="BM2" i="1"/>
  <c r="DH2" i="1" s="1"/>
  <c r="BL2" i="1"/>
  <c r="DG2" i="1" s="1"/>
  <c r="BK2" i="1"/>
  <c r="DF2" i="1" s="1"/>
  <c r="BJ2" i="1"/>
  <c r="DE2" i="1" s="1"/>
  <c r="BH2" i="1"/>
  <c r="BG2" i="1"/>
  <c r="BF2" i="1"/>
  <c r="BE2" i="1"/>
  <c r="BD2" i="1"/>
  <c r="BB2" i="1"/>
  <c r="BA2" i="1"/>
  <c r="AZ2" i="1"/>
  <c r="AV2" i="1"/>
  <c r="AU2" i="1"/>
  <c r="AT2" i="1"/>
  <c r="AS2" i="1"/>
  <c r="AR2" i="1"/>
  <c r="AQ2" i="1"/>
  <c r="AP2" i="1"/>
  <c r="AO2" i="1"/>
  <c r="AJ2" i="1"/>
  <c r="AF2" i="1"/>
  <c r="AD2" i="1"/>
  <c r="AA2" i="1"/>
  <c r="Z2" i="1"/>
  <c r="Y2" i="1"/>
  <c r="I2" i="1"/>
  <c r="EC3" i="1" l="1"/>
  <c r="EB4" i="1"/>
  <c r="EC115" i="1"/>
  <c r="EA121" i="1"/>
  <c r="DY127" i="1"/>
  <c r="DZ24" i="1"/>
  <c r="DZ26" i="1"/>
  <c r="EC5" i="1"/>
  <c r="EC13" i="1"/>
  <c r="EA27" i="1"/>
  <c r="EA33" i="1"/>
  <c r="BC42" i="1"/>
  <c r="L42" i="1" s="1"/>
  <c r="EB52" i="1"/>
  <c r="EC101" i="1"/>
  <c r="EB66" i="1"/>
  <c r="DY113" i="1"/>
  <c r="EC61" i="1"/>
  <c r="EC91" i="1"/>
  <c r="DY97" i="1"/>
  <c r="EB106" i="1"/>
  <c r="EB108" i="1"/>
  <c r="DY121" i="1"/>
  <c r="EB120" i="1"/>
  <c r="DY115" i="1"/>
  <c r="EC127" i="1"/>
  <c r="GT58" i="1"/>
  <c r="GP58" i="1" s="1"/>
  <c r="GO58" i="1" s="1"/>
  <c r="BC113" i="1"/>
  <c r="BC67" i="1"/>
  <c r="BC79" i="1"/>
  <c r="BC126" i="1"/>
  <c r="BC24" i="1"/>
  <c r="BC50" i="1"/>
  <c r="BC52" i="1"/>
  <c r="BC131" i="1"/>
  <c r="DY46" i="1"/>
  <c r="DY14" i="1"/>
  <c r="EC40" i="1"/>
  <c r="EA48" i="1"/>
  <c r="DZ93" i="1"/>
  <c r="EB87" i="1"/>
  <c r="DZ103" i="1"/>
  <c r="EB119" i="1"/>
  <c r="BC92" i="1"/>
  <c r="BC93" i="1"/>
  <c r="L93" i="1" s="1"/>
  <c r="BC122" i="1"/>
  <c r="DZ125" i="1"/>
  <c r="GT23" i="1"/>
  <c r="EC50" i="1"/>
  <c r="EA54" i="1"/>
  <c r="EC88" i="1"/>
  <c r="EC90" i="1"/>
  <c r="DY110" i="1"/>
  <c r="EA128" i="1"/>
  <c r="BC18" i="1"/>
  <c r="DY38" i="1"/>
  <c r="DY70" i="1"/>
  <c r="EC131" i="1"/>
  <c r="DZ31" i="1"/>
  <c r="EA38" i="1"/>
  <c r="EA46" i="1"/>
  <c r="EC56" i="1"/>
  <c r="DZ63" i="1"/>
  <c r="EC82" i="1"/>
  <c r="EB97" i="1"/>
  <c r="EB111" i="1"/>
  <c r="DY4" i="1"/>
  <c r="EB39" i="1"/>
  <c r="BC65" i="1"/>
  <c r="L65" i="1" s="1"/>
  <c r="EA72" i="1"/>
  <c r="EA78" i="1"/>
  <c r="BC80" i="1"/>
  <c r="EC96" i="1"/>
  <c r="EB113" i="1"/>
  <c r="DW6" i="1"/>
  <c r="BC108" i="1"/>
  <c r="AW126" i="1"/>
  <c r="AX126" i="1" s="1"/>
  <c r="F126" i="1" s="1"/>
  <c r="M68" i="1"/>
  <c r="EB131" i="1"/>
  <c r="BC49" i="1"/>
  <c r="DZ130" i="1"/>
  <c r="AW131" i="1"/>
  <c r="R131" i="1" s="1"/>
  <c r="DU25" i="1"/>
  <c r="BC35" i="1"/>
  <c r="DT50" i="1"/>
  <c r="DW63" i="1"/>
  <c r="BC70" i="1"/>
  <c r="BC89" i="1"/>
  <c r="BC99" i="1"/>
  <c r="BC103" i="1"/>
  <c r="GT9" i="1"/>
  <c r="BC76" i="1"/>
  <c r="BC109" i="1"/>
  <c r="L109" i="1" s="1"/>
  <c r="BC117" i="1"/>
  <c r="DT43" i="1"/>
  <c r="BC62" i="1"/>
  <c r="BC94" i="1"/>
  <c r="GT4" i="1"/>
  <c r="BC101" i="1"/>
  <c r="L101" i="1" s="1"/>
  <c r="DU2" i="1"/>
  <c r="DW48" i="1"/>
  <c r="BC17" i="1"/>
  <c r="GT19" i="1"/>
  <c r="BC22" i="1"/>
  <c r="BC63" i="1"/>
  <c r="BC68" i="1"/>
  <c r="DX68" i="1"/>
  <c r="GT94" i="1"/>
  <c r="GP94" i="1" s="1"/>
  <c r="GO94" i="1" s="1"/>
  <c r="BC105" i="1"/>
  <c r="L105" i="1" s="1"/>
  <c r="BC124" i="1"/>
  <c r="BC125" i="1"/>
  <c r="M130" i="1"/>
  <c r="BC130" i="1"/>
  <c r="GT3" i="1"/>
  <c r="BC5" i="1"/>
  <c r="L5" i="1" s="1"/>
  <c r="DV6" i="1"/>
  <c r="M57" i="1"/>
  <c r="BC107" i="1"/>
  <c r="L129" i="1"/>
  <c r="GS43" i="1"/>
  <c r="GT43" i="1" s="1"/>
  <c r="GP43" i="1" s="1"/>
  <c r="GO43" i="1" s="1"/>
  <c r="BC46" i="1"/>
  <c r="L46" i="1" s="1"/>
  <c r="BC47" i="1"/>
  <c r="L47" i="1" s="1"/>
  <c r="BC78" i="1"/>
  <c r="L78" i="1" s="1"/>
  <c r="M90" i="1"/>
  <c r="BC90" i="1"/>
  <c r="L90" i="1" s="1"/>
  <c r="AW123" i="1"/>
  <c r="AX123" i="1" s="1"/>
  <c r="F123" i="1" s="1"/>
  <c r="GT17" i="1"/>
  <c r="GT18" i="1"/>
  <c r="GP18" i="1" s="1"/>
  <c r="GO18" i="1" s="1"/>
  <c r="DU21" i="1"/>
  <c r="BC3" i="1"/>
  <c r="L3" i="1" s="1"/>
  <c r="BC4" i="1"/>
  <c r="L4" i="1" s="1"/>
  <c r="DV5" i="1"/>
  <c r="BC7" i="1"/>
  <c r="L7" i="1" s="1"/>
  <c r="BC8" i="1"/>
  <c r="DW22" i="1"/>
  <c r="GT50" i="1"/>
  <c r="GP50" i="1" s="1"/>
  <c r="GO50" i="1" s="1"/>
  <c r="BC82" i="1"/>
  <c r="BC116" i="1"/>
  <c r="DW24" i="1"/>
  <c r="GT36" i="1"/>
  <c r="GP36" i="1" s="1"/>
  <c r="GO36" i="1" s="1"/>
  <c r="GT52" i="1"/>
  <c r="GP52" i="1" s="1"/>
  <c r="GO52" i="1" s="1"/>
  <c r="BC71" i="1"/>
  <c r="L71" i="1" s="1"/>
  <c r="BC84" i="1"/>
  <c r="BC110" i="1"/>
  <c r="M113" i="1"/>
  <c r="AW113" i="1"/>
  <c r="AX113" i="1" s="1"/>
  <c r="F113" i="1" s="1"/>
  <c r="DU5" i="1"/>
  <c r="DX5" i="1"/>
  <c r="M6" i="1"/>
  <c r="BC6" i="1"/>
  <c r="L6" i="1" s="1"/>
  <c r="EA6" i="1"/>
  <c r="DY10" i="1"/>
  <c r="EB11" i="1"/>
  <c r="GT12" i="1"/>
  <c r="GP12" i="1" s="1"/>
  <c r="GO12" i="1" s="1"/>
  <c r="DZ15" i="1"/>
  <c r="EA18" i="1"/>
  <c r="DW19" i="1"/>
  <c r="EB25" i="1"/>
  <c r="DY27" i="1"/>
  <c r="DY62" i="1"/>
  <c r="CT52" i="1"/>
  <c r="AW52" i="1"/>
  <c r="AX52" i="1" s="1"/>
  <c r="F52" i="1" s="1"/>
  <c r="EC2" i="1"/>
  <c r="DU7" i="1"/>
  <c r="EC8" i="1"/>
  <c r="DW10" i="1"/>
  <c r="GT13" i="1"/>
  <c r="GP13" i="1" s="1"/>
  <c r="GO13" i="1" s="1"/>
  <c r="DW14" i="1"/>
  <c r="EA17" i="1"/>
  <c r="DY18" i="1"/>
  <c r="BC19" i="1"/>
  <c r="DX19" i="1"/>
  <c r="EA19" i="1"/>
  <c r="DY22" i="1"/>
  <c r="DV3" i="1"/>
  <c r="DZ5" i="1"/>
  <c r="DV7" i="1"/>
  <c r="AW7" i="1"/>
  <c r="AX7" i="1" s="1"/>
  <c r="DZ9" i="1"/>
  <c r="DW21" i="1"/>
  <c r="DU26" i="1"/>
  <c r="CS20" i="1"/>
  <c r="AW20" i="1"/>
  <c r="AX20" i="1" s="1"/>
  <c r="F20" i="1" s="1"/>
  <c r="DX21" i="1"/>
  <c r="DU27" i="1"/>
  <c r="DY28" i="1"/>
  <c r="GT28" i="1"/>
  <c r="EA29" i="1"/>
  <c r="DZ40" i="1"/>
  <c r="EB48" i="1"/>
  <c r="AW61" i="1"/>
  <c r="AX61" i="1" s="1"/>
  <c r="CW61" i="1"/>
  <c r="AW6" i="1"/>
  <c r="R6" i="1" s="1"/>
  <c r="DT5" i="1"/>
  <c r="GT7" i="1"/>
  <c r="GP7" i="1" s="1"/>
  <c r="GO7" i="1" s="1"/>
  <c r="EC10" i="1"/>
  <c r="DY12" i="1"/>
  <c r="DU14" i="1"/>
  <c r="DV16" i="1"/>
  <c r="AW19" i="1"/>
  <c r="AX19" i="1" s="1"/>
  <c r="F19" i="1" s="1"/>
  <c r="EC26" i="1"/>
  <c r="M36" i="1"/>
  <c r="DV2" i="1"/>
  <c r="DY2" i="1"/>
  <c r="AW2" i="1"/>
  <c r="R2" i="1" s="1"/>
  <c r="GT2" i="1"/>
  <c r="GP2" i="1" s="1"/>
  <c r="GO2" i="1" s="1"/>
  <c r="EA3" i="1"/>
  <c r="EA4" i="1"/>
  <c r="DY7" i="1"/>
  <c r="DY8" i="1"/>
  <c r="EA11" i="1"/>
  <c r="M12" i="1"/>
  <c r="EA12" i="1"/>
  <c r="EB13" i="1"/>
  <c r="GT15" i="1"/>
  <c r="GP15" i="1" s="1"/>
  <c r="GO15" i="1" s="1"/>
  <c r="EB47" i="1"/>
  <c r="GT53" i="1"/>
  <c r="GP53" i="1" s="1"/>
  <c r="GO53" i="1" s="1"/>
  <c r="CT58" i="1"/>
  <c r="AW58" i="1"/>
  <c r="AX58" i="1" s="1"/>
  <c r="M4" i="1"/>
  <c r="GT5" i="1"/>
  <c r="DW7" i="1"/>
  <c r="DZ7" i="1"/>
  <c r="BC12" i="1"/>
  <c r="EC17" i="1"/>
  <c r="CT53" i="1"/>
  <c r="AW53" i="1"/>
  <c r="AX53" i="1" s="1"/>
  <c r="F53" i="1" s="1"/>
  <c r="EA22" i="1"/>
  <c r="M23" i="1"/>
  <c r="EC24" i="1"/>
  <c r="EC25" i="1"/>
  <c r="EB29" i="1"/>
  <c r="EC30" i="1"/>
  <c r="DY40" i="1"/>
  <c r="EA41" i="1"/>
  <c r="EC51" i="1"/>
  <c r="DZ53" i="1"/>
  <c r="M55" i="1"/>
  <c r="BC55" i="1"/>
  <c r="L55" i="1" s="1"/>
  <c r="BC56" i="1"/>
  <c r="DZ58" i="1"/>
  <c r="BC59" i="1"/>
  <c r="L59" i="1" s="1"/>
  <c r="EA59" i="1"/>
  <c r="M60" i="1"/>
  <c r="DZ60" i="1"/>
  <c r="DU61" i="1"/>
  <c r="DU63" i="1"/>
  <c r="M64" i="1"/>
  <c r="M72" i="1"/>
  <c r="BC72" i="1"/>
  <c r="L72" i="1" s="1"/>
  <c r="GT72" i="1"/>
  <c r="GP72" i="1" s="1"/>
  <c r="GO72" i="1" s="1"/>
  <c r="DW74" i="1"/>
  <c r="DZ74" i="1"/>
  <c r="DU75" i="1"/>
  <c r="EC75" i="1"/>
  <c r="DZ78" i="1"/>
  <c r="EB85" i="1"/>
  <c r="EA120" i="1"/>
  <c r="DV49" i="1"/>
  <c r="AW51" i="1"/>
  <c r="R51" i="1" s="1"/>
  <c r="EA74" i="1"/>
  <c r="DV76" i="1"/>
  <c r="M79" i="1"/>
  <c r="L79" i="1"/>
  <c r="M103" i="1"/>
  <c r="AW103" i="1"/>
  <c r="R103" i="1" s="1"/>
  <c r="DY117" i="1"/>
  <c r="M120" i="1"/>
  <c r="BC120" i="1"/>
  <c r="L120" i="1" s="1"/>
  <c r="DY122" i="1"/>
  <c r="DZ124" i="1"/>
  <c r="AW125" i="1"/>
  <c r="R125" i="1" s="1"/>
  <c r="DY126" i="1"/>
  <c r="BC16" i="1"/>
  <c r="EB17" i="1"/>
  <c r="DY31" i="1"/>
  <c r="DZ32" i="1"/>
  <c r="BC44" i="1"/>
  <c r="EB44" i="1"/>
  <c r="BC45" i="1"/>
  <c r="EB53" i="1"/>
  <c r="M54" i="1"/>
  <c r="EC55" i="1"/>
  <c r="EB58" i="1"/>
  <c r="DU59" i="1"/>
  <c r="BC60" i="1"/>
  <c r="L67" i="1"/>
  <c r="DZ70" i="1"/>
  <c r="EC70" i="1"/>
  <c r="DU72" i="1"/>
  <c r="DZ76" i="1"/>
  <c r="EC80" i="1"/>
  <c r="EA81" i="1"/>
  <c r="EA102" i="1"/>
  <c r="EC109" i="1"/>
  <c r="DY111" i="1"/>
  <c r="EC114" i="1"/>
  <c r="BC115" i="1"/>
  <c r="EA115" i="1"/>
  <c r="DZ116" i="1"/>
  <c r="DZ117" i="1"/>
  <c r="BC121" i="1"/>
  <c r="L121" i="1" s="1"/>
  <c r="DZ123" i="1"/>
  <c r="EB124" i="1"/>
  <c r="M129" i="1"/>
  <c r="DZ21" i="1"/>
  <c r="EC21" i="1"/>
  <c r="GT34" i="1"/>
  <c r="GP34" i="1" s="1"/>
  <c r="GO34" i="1" s="1"/>
  <c r="DY36" i="1"/>
  <c r="DU37" i="1"/>
  <c r="DT39" i="1"/>
  <c r="EB40" i="1"/>
  <c r="DY41" i="1"/>
  <c r="DX50" i="1"/>
  <c r="EA50" i="1"/>
  <c r="DT56" i="1"/>
  <c r="DW56" i="1"/>
  <c r="GT61" i="1"/>
  <c r="GP61" i="1" s="1"/>
  <c r="GO61" i="1" s="1"/>
  <c r="DW66" i="1"/>
  <c r="DY69" i="1"/>
  <c r="EC71" i="1"/>
  <c r="DU78" i="1"/>
  <c r="EA82" i="1"/>
  <c r="DY83" i="1"/>
  <c r="EA84" i="1"/>
  <c r="DY85" i="1"/>
  <c r="EA88" i="1"/>
  <c r="L89" i="1"/>
  <c r="EB89" i="1"/>
  <c r="DZ89" i="1"/>
  <c r="EC93" i="1"/>
  <c r="EA94" i="1"/>
  <c r="DY94" i="1"/>
  <c r="DZ96" i="1"/>
  <c r="DY101" i="1"/>
  <c r="DY106" i="1"/>
  <c r="M107" i="1"/>
  <c r="AW107" i="1"/>
  <c r="AX107" i="1" s="1"/>
  <c r="F107" i="1" s="1"/>
  <c r="EC110" i="1"/>
  <c r="DZ111" i="1"/>
  <c r="DZ112" i="1"/>
  <c r="CU126" i="1"/>
  <c r="F131" i="1"/>
  <c r="BC9" i="1"/>
  <c r="BC10" i="1"/>
  <c r="L10" i="1" s="1"/>
  <c r="EA13" i="1"/>
  <c r="BC14" i="1"/>
  <c r="EA14" i="1"/>
  <c r="DU16" i="1"/>
  <c r="EC16" i="1"/>
  <c r="DW18" i="1"/>
  <c r="M20" i="1"/>
  <c r="DY20" i="1"/>
  <c r="EA25" i="1"/>
  <c r="DZ30" i="1"/>
  <c r="EB32" i="1"/>
  <c r="DY35" i="1"/>
  <c r="DZ36" i="1"/>
  <c r="EC39" i="1"/>
  <c r="DY49" i="1"/>
  <c r="EC49" i="1"/>
  <c r="DY55" i="1"/>
  <c r="GT60" i="1"/>
  <c r="GP60" i="1" s="1"/>
  <c r="GO60" i="1" s="1"/>
  <c r="GT65" i="1"/>
  <c r="GP65" i="1" s="1"/>
  <c r="GO65" i="1" s="1"/>
  <c r="DZ67" i="1"/>
  <c r="DW68" i="1"/>
  <c r="DZ69" i="1"/>
  <c r="DT76" i="1"/>
  <c r="BC77" i="1"/>
  <c r="L77" i="1" s="1"/>
  <c r="EB77" i="1"/>
  <c r="DY79" i="1"/>
  <c r="EC81" i="1"/>
  <c r="BC83" i="1"/>
  <c r="EB83" i="1"/>
  <c r="DZ85" i="1"/>
  <c r="EB88" i="1"/>
  <c r="EA89" i="1"/>
  <c r="EA90" i="1"/>
  <c r="EA97" i="1"/>
  <c r="EA99" i="1"/>
  <c r="EB100" i="1"/>
  <c r="EC102" i="1"/>
  <c r="EB103" i="1"/>
  <c r="DY105" i="1"/>
  <c r="DZ107" i="1"/>
  <c r="BC112" i="1"/>
  <c r="EC118" i="1"/>
  <c r="EB122" i="1"/>
  <c r="EB123" i="1"/>
  <c r="BC127" i="1"/>
  <c r="EA127" i="1"/>
  <c r="L108" i="1"/>
  <c r="EC116" i="1"/>
  <c r="BC118" i="1"/>
  <c r="AW124" i="1"/>
  <c r="AX124" i="1" s="1"/>
  <c r="F124" i="1" s="1"/>
  <c r="EC125" i="1"/>
  <c r="DZ127" i="1"/>
  <c r="EB128" i="1"/>
  <c r="DT60" i="1"/>
  <c r="EA63" i="1"/>
  <c r="DZ64" i="1"/>
  <c r="DX65" i="1"/>
  <c r="DU71" i="1"/>
  <c r="DX71" i="1"/>
  <c r="DX74" i="1"/>
  <c r="EC77" i="1"/>
  <c r="DY80" i="1"/>
  <c r="M85" i="1"/>
  <c r="BC85" i="1"/>
  <c r="L85" i="1" s="1"/>
  <c r="BC86" i="1"/>
  <c r="L86" i="1" s="1"/>
  <c r="BC91" i="1"/>
  <c r="EA91" i="1"/>
  <c r="M92" i="1"/>
  <c r="AW92" i="1"/>
  <c r="AX92" i="1" s="1"/>
  <c r="EA107" i="1"/>
  <c r="DZ119" i="1"/>
  <c r="EC128" i="1"/>
  <c r="DZ34" i="1"/>
  <c r="EB35" i="1"/>
  <c r="EA35" i="1"/>
  <c r="BC37" i="1"/>
  <c r="AW39" i="1"/>
  <c r="R39" i="1" s="1"/>
  <c r="DZ44" i="1"/>
  <c r="GT44" i="1"/>
  <c r="GP44" i="1" s="1"/>
  <c r="GO44" i="1" s="1"/>
  <c r="EB45" i="1"/>
  <c r="M52" i="1"/>
  <c r="DV52" i="1"/>
  <c r="DY52" i="1"/>
  <c r="M53" i="1"/>
  <c r="DV53" i="1"/>
  <c r="DY53" i="1"/>
  <c r="DZ54" i="1"/>
  <c r="DZ55" i="1"/>
  <c r="EA57" i="1"/>
  <c r="M58" i="1"/>
  <c r="DY58" i="1"/>
  <c r="DY60" i="1"/>
  <c r="EB63" i="1"/>
  <c r="EB65" i="1"/>
  <c r="DU68" i="1"/>
  <c r="EC68" i="1"/>
  <c r="EB74" i="1"/>
  <c r="BC75" i="1"/>
  <c r="EB75" i="1"/>
  <c r="EB96" i="1"/>
  <c r="BC104" i="1"/>
  <c r="EC106" i="1"/>
  <c r="L117" i="1"/>
  <c r="EA119" i="1"/>
  <c r="DZ120" i="1"/>
  <c r="AW128" i="1"/>
  <c r="AX128" i="1" s="1"/>
  <c r="F128" i="1" s="1"/>
  <c r="M131" i="1"/>
  <c r="DU4" i="1"/>
  <c r="GP4" i="1"/>
  <c r="GO4" i="1" s="1"/>
  <c r="DW5" i="1"/>
  <c r="GP5" i="1"/>
  <c r="GO5" i="1" s="1"/>
  <c r="GP9" i="1"/>
  <c r="GO9" i="1" s="1"/>
  <c r="DV10" i="1"/>
  <c r="EC14" i="1"/>
  <c r="GP17" i="1"/>
  <c r="GO17" i="1" s="1"/>
  <c r="DV18" i="1"/>
  <c r="DU28" i="1"/>
  <c r="BC33" i="1"/>
  <c r="L33" i="1" s="1"/>
  <c r="DX2" i="1"/>
  <c r="EA2" i="1"/>
  <c r="EB3" i="1"/>
  <c r="AW5" i="1"/>
  <c r="AX5" i="1" s="1"/>
  <c r="F5" i="1" s="1"/>
  <c r="DY5" i="1"/>
  <c r="DU6" i="1"/>
  <c r="BC2" i="1"/>
  <c r="L2" i="1" s="1"/>
  <c r="DT2" i="1"/>
  <c r="EB2" i="1"/>
  <c r="DW4" i="1"/>
  <c r="M5" i="1"/>
  <c r="DY6" i="1"/>
  <c r="GT6" i="1"/>
  <c r="GP6" i="1" s="1"/>
  <c r="GO6" i="1" s="1"/>
  <c r="DV8" i="1"/>
  <c r="DW9" i="1"/>
  <c r="EA24" i="1"/>
  <c r="DW37" i="1"/>
  <c r="DX4" i="1"/>
  <c r="DU15" i="1"/>
  <c r="DX15" i="1"/>
  <c r="DU46" i="1"/>
  <c r="DX46" i="1"/>
  <c r="DV12" i="1"/>
  <c r="DZ14" i="1"/>
  <c r="DX17" i="1"/>
  <c r="DZ18" i="1"/>
  <c r="CS45" i="1"/>
  <c r="AW45" i="1"/>
  <c r="R45" i="1" s="1"/>
  <c r="DT3" i="1"/>
  <c r="DW3" i="1"/>
  <c r="DT4" i="1"/>
  <c r="CS6" i="1"/>
  <c r="DW2" i="1"/>
  <c r="DZ2" i="1"/>
  <c r="DU3" i="1"/>
  <c r="DX3" i="1"/>
  <c r="EC4" i="1"/>
  <c r="EB5" i="1"/>
  <c r="EA5" i="1"/>
  <c r="DT6" i="1"/>
  <c r="EB6" i="1"/>
  <c r="M7" i="1"/>
  <c r="L35" i="1"/>
  <c r="DU41" i="1"/>
  <c r="DX41" i="1"/>
  <c r="M3" i="1"/>
  <c r="GP3" i="1"/>
  <c r="GO3" i="1" s="1"/>
  <c r="DV4" i="1"/>
  <c r="AW4" i="1"/>
  <c r="AX4" i="1" s="1"/>
  <c r="N4" i="1" s="1"/>
  <c r="DW8" i="1"/>
  <c r="BC28" i="1"/>
  <c r="L28" i="1" s="1"/>
  <c r="DY33" i="1"/>
  <c r="DX6" i="1"/>
  <c r="EB9" i="1"/>
  <c r="DZ12" i="1"/>
  <c r="DV13" i="1"/>
  <c r="DY13" i="1"/>
  <c r="DX7" i="1"/>
  <c r="EB8" i="1"/>
  <c r="EA8" i="1"/>
  <c r="DU9" i="1"/>
  <c r="EC9" i="1"/>
  <c r="EB10" i="1"/>
  <c r="EA10" i="1"/>
  <c r="DU11" i="1"/>
  <c r="EC11" i="1"/>
  <c r="EB12" i="1"/>
  <c r="DW13" i="1"/>
  <c r="DZ13" i="1"/>
  <c r="BC15" i="1"/>
  <c r="L15" i="1" s="1"/>
  <c r="AW17" i="1"/>
  <c r="AX17" i="1" s="1"/>
  <c r="F17" i="1" s="1"/>
  <c r="DV19" i="1"/>
  <c r="DY19" i="1"/>
  <c r="DT20" i="1"/>
  <c r="DW20" i="1"/>
  <c r="EB20" i="1"/>
  <c r="DT22" i="1"/>
  <c r="EB22" i="1"/>
  <c r="EA23" i="1"/>
  <c r="DY24" i="1"/>
  <c r="EB27" i="1"/>
  <c r="EC28" i="1"/>
  <c r="BC32" i="1"/>
  <c r="L32" i="1" s="1"/>
  <c r="EA32" i="1"/>
  <c r="EC37" i="1"/>
  <c r="BC39" i="1"/>
  <c r="DX39" i="1"/>
  <c r="EA39" i="1"/>
  <c r="DV41" i="1"/>
  <c r="DV42" i="1"/>
  <c r="DT45" i="1"/>
  <c r="DV47" i="1"/>
  <c r="BC51" i="1"/>
  <c r="L51" i="1" s="1"/>
  <c r="DX51" i="1"/>
  <c r="EA51" i="1"/>
  <c r="GT51" i="1"/>
  <c r="GP51" i="1" s="1"/>
  <c r="GO51" i="1" s="1"/>
  <c r="DT52" i="1"/>
  <c r="EB54" i="1"/>
  <c r="DU56" i="1"/>
  <c r="AW60" i="1"/>
  <c r="AX60" i="1" s="1"/>
  <c r="N60" i="1" s="1"/>
  <c r="DV60" i="1"/>
  <c r="M67" i="1"/>
  <c r="DV9" i="1"/>
  <c r="DV11" i="1"/>
  <c r="EC12" i="1"/>
  <c r="BC13" i="1"/>
  <c r="L13" i="1" s="1"/>
  <c r="DT15" i="1"/>
  <c r="EB15" i="1"/>
  <c r="M16" i="1"/>
  <c r="DY16" i="1"/>
  <c r="DU18" i="1"/>
  <c r="EC18" i="1"/>
  <c r="DZ19" i="1"/>
  <c r="DX20" i="1"/>
  <c r="DV21" i="1"/>
  <c r="AW21" i="1"/>
  <c r="AX21" i="1" s="1"/>
  <c r="F21" i="1" s="1"/>
  <c r="DU22" i="1"/>
  <c r="EC22" i="1"/>
  <c r="DW23" i="1"/>
  <c r="EB23" i="1"/>
  <c r="GT24" i="1"/>
  <c r="GP24" i="1" s="1"/>
  <c r="GO24" i="1" s="1"/>
  <c r="DW28" i="1"/>
  <c r="DZ28" i="1"/>
  <c r="DU29" i="1"/>
  <c r="DX29" i="1"/>
  <c r="DV30" i="1"/>
  <c r="DV31" i="1"/>
  <c r="DT32" i="1"/>
  <c r="M33" i="1"/>
  <c r="DW33" i="1"/>
  <c r="DZ33" i="1"/>
  <c r="DU34" i="1"/>
  <c r="DX34" i="1"/>
  <c r="DV35" i="1"/>
  <c r="BC36" i="1"/>
  <c r="DX36" i="1"/>
  <c r="EA36" i="1"/>
  <c r="DV37" i="1"/>
  <c r="DU38" i="1"/>
  <c r="DX38" i="1"/>
  <c r="CU39" i="1"/>
  <c r="DV40" i="1"/>
  <c r="DT44" i="1"/>
  <c r="EC45" i="1"/>
  <c r="DT68" i="1"/>
  <c r="DY90" i="1"/>
  <c r="AX103" i="1"/>
  <c r="DU13" i="1"/>
  <c r="GT14" i="1"/>
  <c r="DZ16" i="1"/>
  <c r="DV17" i="1"/>
  <c r="DY17" i="1"/>
  <c r="DT18" i="1"/>
  <c r="M19" i="1"/>
  <c r="DT19" i="1"/>
  <c r="EB19" i="1"/>
  <c r="GT20" i="1"/>
  <c r="GP20" i="1" s="1"/>
  <c r="GO20" i="1" s="1"/>
  <c r="DV23" i="1"/>
  <c r="AW23" i="1"/>
  <c r="AX23" i="1" s="1"/>
  <c r="F23" i="1" s="1"/>
  <c r="DT24" i="1"/>
  <c r="EB24" i="1"/>
  <c r="DW25" i="1"/>
  <c r="DZ25" i="1"/>
  <c r="EC27" i="1"/>
  <c r="EB28" i="1"/>
  <c r="DW29" i="1"/>
  <c r="DU30" i="1"/>
  <c r="DX30" i="1"/>
  <c r="DU31" i="1"/>
  <c r="DX31" i="1"/>
  <c r="DV32" i="1"/>
  <c r="DT33" i="1"/>
  <c r="EB33" i="1"/>
  <c r="DW34" i="1"/>
  <c r="DY34" i="1"/>
  <c r="DU35" i="1"/>
  <c r="DX35" i="1"/>
  <c r="DU36" i="1"/>
  <c r="EC36" i="1"/>
  <c r="DW38" i="1"/>
  <c r="DZ38" i="1"/>
  <c r="DU40" i="1"/>
  <c r="DX40" i="1"/>
  <c r="GT40" i="1"/>
  <c r="DY44" i="1"/>
  <c r="M48" i="1"/>
  <c r="DZ48" i="1"/>
  <c r="EB64" i="1"/>
  <c r="DW70" i="1"/>
  <c r="DZ72" i="1"/>
  <c r="DX73" i="1"/>
  <c r="DU8" i="1"/>
  <c r="DY9" i="1"/>
  <c r="DU10" i="1"/>
  <c r="GT11" i="1"/>
  <c r="GP11" i="1" s="1"/>
  <c r="GO11" i="1" s="1"/>
  <c r="DX12" i="1"/>
  <c r="DT14" i="1"/>
  <c r="EB14" i="1"/>
  <c r="DT16" i="1"/>
  <c r="EB16" i="1"/>
  <c r="DW17" i="1"/>
  <c r="DX18" i="1"/>
  <c r="EB18" i="1"/>
  <c r="DU19" i="1"/>
  <c r="EC19" i="1"/>
  <c r="BC20" i="1"/>
  <c r="EA20" i="1"/>
  <c r="DY21" i="1"/>
  <c r="DX22" i="1"/>
  <c r="DU24" i="1"/>
  <c r="M25" i="1"/>
  <c r="BC25" i="1"/>
  <c r="L25" i="1" s="1"/>
  <c r="EA28" i="1"/>
  <c r="M29" i="1"/>
  <c r="BC29" i="1"/>
  <c r="L29" i="1" s="1"/>
  <c r="DY30" i="1"/>
  <c r="GT30" i="1"/>
  <c r="GP30" i="1" s="1"/>
  <c r="GO30" i="1" s="1"/>
  <c r="EC32" i="1"/>
  <c r="BC34" i="1"/>
  <c r="L34" i="1" s="1"/>
  <c r="EB36" i="1"/>
  <c r="M37" i="1"/>
  <c r="AW37" i="1"/>
  <c r="AX37" i="1" s="1"/>
  <c r="F37" i="1" s="1"/>
  <c r="DY37" i="1"/>
  <c r="M38" i="1"/>
  <c r="BC38" i="1"/>
  <c r="L38" i="1" s="1"/>
  <c r="DW39" i="1"/>
  <c r="DW42" i="1"/>
  <c r="DZ42" i="1"/>
  <c r="AW43" i="1"/>
  <c r="R43" i="1" s="1"/>
  <c r="DV43" i="1"/>
  <c r="DU55" i="1"/>
  <c r="DX55" i="1"/>
  <c r="DV80" i="1"/>
  <c r="DX23" i="1"/>
  <c r="EC23" i="1"/>
  <c r="DW26" i="1"/>
  <c r="DT29" i="1"/>
  <c r="DW30" i="1"/>
  <c r="DW31" i="1"/>
  <c r="DU32" i="1"/>
  <c r="DX32" i="1"/>
  <c r="DV33" i="1"/>
  <c r="DT34" i="1"/>
  <c r="M35" i="1"/>
  <c r="DW35" i="1"/>
  <c r="DT36" i="1"/>
  <c r="DW36" i="1"/>
  <c r="DW40" i="1"/>
  <c r="DT48" i="1"/>
  <c r="DW57" i="1"/>
  <c r="DY57" i="1"/>
  <c r="DT58" i="1"/>
  <c r="DW58" i="1"/>
  <c r="CW87" i="1"/>
  <c r="AW87" i="1"/>
  <c r="AX87" i="1" s="1"/>
  <c r="DZ10" i="1"/>
  <c r="DX13" i="1"/>
  <c r="DV14" i="1"/>
  <c r="DV15" i="1"/>
  <c r="DY15" i="1"/>
  <c r="EA16" i="1"/>
  <c r="M17" i="1"/>
  <c r="DT17" i="1"/>
  <c r="M18" i="1"/>
  <c r="GP19" i="1"/>
  <c r="GO19" i="1" s="1"/>
  <c r="DU20" i="1"/>
  <c r="EC20" i="1"/>
  <c r="BC21" i="1"/>
  <c r="EA21" i="1"/>
  <c r="CS21" i="1"/>
  <c r="DZ22" i="1"/>
  <c r="DW27" i="1"/>
  <c r="DZ27" i="1"/>
  <c r="BC30" i="1"/>
  <c r="L30" i="1" s="1"/>
  <c r="EA30" i="1"/>
  <c r="M31" i="1"/>
  <c r="BC31" i="1"/>
  <c r="L31" i="1" s="1"/>
  <c r="DY32" i="1"/>
  <c r="GT32" i="1"/>
  <c r="EA37" i="1"/>
  <c r="M39" i="1"/>
  <c r="DV39" i="1"/>
  <c r="DY39" i="1"/>
  <c r="BC40" i="1"/>
  <c r="EC41" i="1"/>
  <c r="DT42" i="1"/>
  <c r="EB42" i="1"/>
  <c r="EC42" i="1"/>
  <c r="EA43" i="1"/>
  <c r="DT47" i="1"/>
  <c r="EB50" i="1"/>
  <c r="BC54" i="1"/>
  <c r="DX54" i="1"/>
  <c r="DW55" i="1"/>
  <c r="EC72" i="1"/>
  <c r="CT75" i="1"/>
  <c r="AW75" i="1"/>
  <c r="AX75" i="1" s="1"/>
  <c r="F75" i="1" s="1"/>
  <c r="EA77" i="1"/>
  <c r="EC6" i="1"/>
  <c r="DW15" i="1"/>
  <c r="DW16" i="1"/>
  <c r="DU17" i="1"/>
  <c r="DV20" i="1"/>
  <c r="M21" i="1"/>
  <c r="DT21" i="1"/>
  <c r="EB21" i="1"/>
  <c r="DY23" i="1"/>
  <c r="L24" i="1"/>
  <c r="EB26" i="1"/>
  <c r="EA26" i="1"/>
  <c r="DY26" i="1"/>
  <c r="M27" i="1"/>
  <c r="DV29" i="1"/>
  <c r="DT30" i="1"/>
  <c r="DT31" i="1"/>
  <c r="EB31" i="1"/>
  <c r="EA31" i="1"/>
  <c r="DW32" i="1"/>
  <c r="DU33" i="1"/>
  <c r="DX33" i="1"/>
  <c r="DV34" i="1"/>
  <c r="AW34" i="1"/>
  <c r="AX34" i="1" s="1"/>
  <c r="F34" i="1" s="1"/>
  <c r="DT35" i="1"/>
  <c r="DV36" i="1"/>
  <c r="AW36" i="1"/>
  <c r="R36" i="1" s="1"/>
  <c r="DT37" i="1"/>
  <c r="EB37" i="1"/>
  <c r="DT40" i="1"/>
  <c r="M56" i="1"/>
  <c r="DT57" i="1"/>
  <c r="DV58" i="1"/>
  <c r="DV62" i="1"/>
  <c r="M66" i="1"/>
  <c r="DZ68" i="1"/>
  <c r="CW68" i="1"/>
  <c r="AW68" i="1"/>
  <c r="AX68" i="1" s="1"/>
  <c r="F68" i="1" s="1"/>
  <c r="M70" i="1"/>
  <c r="L70" i="1"/>
  <c r="M73" i="1"/>
  <c r="DT73" i="1"/>
  <c r="EA93" i="1"/>
  <c r="DX59" i="1"/>
  <c r="DW60" i="1"/>
  <c r="DX61" i="1"/>
  <c r="EA68" i="1"/>
  <c r="M69" i="1"/>
  <c r="DU70" i="1"/>
  <c r="DV71" i="1"/>
  <c r="DU73" i="1"/>
  <c r="M75" i="1"/>
  <c r="DX75" i="1"/>
  <c r="M76" i="1"/>
  <c r="DX78" i="1"/>
  <c r="DW80" i="1"/>
  <c r="EB81" i="1"/>
  <c r="DY82" i="1"/>
  <c r="L84" i="1"/>
  <c r="M84" i="1"/>
  <c r="AW86" i="1"/>
  <c r="R86" i="1" s="1"/>
  <c r="DW46" i="1"/>
  <c r="DZ46" i="1"/>
  <c r="BC48" i="1"/>
  <c r="L48" i="1" s="1"/>
  <c r="DY48" i="1"/>
  <c r="DU49" i="1"/>
  <c r="DX49" i="1"/>
  <c r="DU51" i="1"/>
  <c r="BC53" i="1"/>
  <c r="EA53" i="1"/>
  <c r="DU54" i="1"/>
  <c r="EB56" i="1"/>
  <c r="DZ56" i="1"/>
  <c r="BC57" i="1"/>
  <c r="L57" i="1" s="1"/>
  <c r="M59" i="1"/>
  <c r="GT59" i="1"/>
  <c r="GP59" i="1" s="1"/>
  <c r="GO59" i="1" s="1"/>
  <c r="BC61" i="1"/>
  <c r="DZ61" i="1"/>
  <c r="DX62" i="1"/>
  <c r="DT63" i="1"/>
  <c r="DU65" i="1"/>
  <c r="DT66" i="1"/>
  <c r="DW67" i="1"/>
  <c r="EB68" i="1"/>
  <c r="BC69" i="1"/>
  <c r="L69" i="1" s="1"/>
  <c r="DX69" i="1"/>
  <c r="EA69" i="1"/>
  <c r="DW71" i="1"/>
  <c r="DV73" i="1"/>
  <c r="AW73" i="1"/>
  <c r="AX73" i="1" s="1"/>
  <c r="EA73" i="1"/>
  <c r="M74" i="1"/>
  <c r="DZ75" i="1"/>
  <c r="DU77" i="1"/>
  <c r="EC79" i="1"/>
  <c r="DU80" i="1"/>
  <c r="DX80" i="1"/>
  <c r="AW80" i="1"/>
  <c r="AX80" i="1" s="1"/>
  <c r="F80" i="1" s="1"/>
  <c r="EA80" i="1"/>
  <c r="M82" i="1"/>
  <c r="DZ82" i="1"/>
  <c r="EA85" i="1"/>
  <c r="M91" i="1"/>
  <c r="EC94" i="1"/>
  <c r="DW41" i="1"/>
  <c r="DZ41" i="1"/>
  <c r="BC43" i="1"/>
  <c r="DV45" i="1"/>
  <c r="DY45" i="1"/>
  <c r="DW49" i="1"/>
  <c r="DZ49" i="1"/>
  <c r="DZ50" i="1"/>
  <c r="DT51" i="1"/>
  <c r="EB51" i="1"/>
  <c r="DU53" i="1"/>
  <c r="EC53" i="1"/>
  <c r="DT54" i="1"/>
  <c r="DW54" i="1"/>
  <c r="DV61" i="1"/>
  <c r="M62" i="1"/>
  <c r="DV63" i="1"/>
  <c r="M65" i="1"/>
  <c r="DT65" i="1"/>
  <c r="DW65" i="1"/>
  <c r="DV66" i="1"/>
  <c r="DT67" i="1"/>
  <c r="EB67" i="1"/>
  <c r="DV68" i="1"/>
  <c r="DU69" i="1"/>
  <c r="EC69" i="1"/>
  <c r="EA70" i="1"/>
  <c r="M71" i="1"/>
  <c r="DV74" i="1"/>
  <c r="EA75" i="1"/>
  <c r="DU76" i="1"/>
  <c r="EC76" i="1"/>
  <c r="DT77" i="1"/>
  <c r="DV78" i="1"/>
  <c r="DY78" i="1"/>
  <c r="AW79" i="1"/>
  <c r="AX79" i="1" s="1"/>
  <c r="N79" i="1" s="1"/>
  <c r="DV79" i="1"/>
  <c r="L80" i="1"/>
  <c r="EB82" i="1"/>
  <c r="EC83" i="1"/>
  <c r="DZ87" i="1"/>
  <c r="CT89" i="1"/>
  <c r="AW91" i="1"/>
  <c r="AX91" i="1" s="1"/>
  <c r="DY91" i="1"/>
  <c r="DU42" i="1"/>
  <c r="DX42" i="1"/>
  <c r="EC43" i="1"/>
  <c r="DV44" i="1"/>
  <c r="EC46" i="1"/>
  <c r="DU47" i="1"/>
  <c r="DX47" i="1"/>
  <c r="DV48" i="1"/>
  <c r="DX52" i="1"/>
  <c r="EA52" i="1"/>
  <c r="DT55" i="1"/>
  <c r="EB55" i="1"/>
  <c r="DV56" i="1"/>
  <c r="DY56" i="1"/>
  <c r="AW56" i="1"/>
  <c r="R56" i="1" s="1"/>
  <c r="DV57" i="1"/>
  <c r="BC58" i="1"/>
  <c r="L58" i="1" s="1"/>
  <c r="DX58" i="1"/>
  <c r="EA58" i="1"/>
  <c r="DT59" i="1"/>
  <c r="DX60" i="1"/>
  <c r="EA60" i="1"/>
  <c r="DT61" i="1"/>
  <c r="DX64" i="1"/>
  <c r="EA64" i="1"/>
  <c r="DU67" i="1"/>
  <c r="EC67" i="1"/>
  <c r="EA67" i="1"/>
  <c r="DV69" i="1"/>
  <c r="DT70" i="1"/>
  <c r="EB70" i="1"/>
  <c r="DZ71" i="1"/>
  <c r="DY71" i="1"/>
  <c r="DY73" i="1"/>
  <c r="DX77" i="1"/>
  <c r="DT78" i="1"/>
  <c r="DW78" i="1"/>
  <c r="DY81" i="1"/>
  <c r="M83" i="1"/>
  <c r="EA86" i="1"/>
  <c r="CT86" i="1"/>
  <c r="BC88" i="1"/>
  <c r="DY95" i="1"/>
  <c r="CV95" i="1"/>
  <c r="AW95" i="1"/>
  <c r="AX95" i="1" s="1"/>
  <c r="F95" i="1" s="1"/>
  <c r="DT41" i="1"/>
  <c r="EB41" i="1"/>
  <c r="M42" i="1"/>
  <c r="L45" i="1"/>
  <c r="EA45" i="1"/>
  <c r="DY47" i="1"/>
  <c r="EC48" i="1"/>
  <c r="L49" i="1"/>
  <c r="DT49" i="1"/>
  <c r="EB49" i="1"/>
  <c r="M51" i="1"/>
  <c r="DV51" i="1"/>
  <c r="DY51" i="1"/>
  <c r="DT53" i="1"/>
  <c r="DV54" i="1"/>
  <c r="DY54" i="1"/>
  <c r="EC59" i="1"/>
  <c r="L60" i="1"/>
  <c r="EB60" i="1"/>
  <c r="EB61" i="1"/>
  <c r="DT62" i="1"/>
  <c r="EB62" i="1"/>
  <c r="DX63" i="1"/>
  <c r="DT64" i="1"/>
  <c r="DV65" i="1"/>
  <c r="DX66" i="1"/>
  <c r="DT69" i="1"/>
  <c r="DW69" i="1"/>
  <c r="EA71" i="1"/>
  <c r="AW72" i="1"/>
  <c r="R72" i="1" s="1"/>
  <c r="DW73" i="1"/>
  <c r="DZ73" i="1"/>
  <c r="EC74" i="1"/>
  <c r="DV77" i="1"/>
  <c r="DY77" i="1"/>
  <c r="EA79" i="1"/>
  <c r="DT80" i="1"/>
  <c r="EB80" i="1"/>
  <c r="DZ81" i="1"/>
  <c r="EA83" i="1"/>
  <c r="CS83" i="1"/>
  <c r="EB86" i="1"/>
  <c r="DY42" i="1"/>
  <c r="GT42" i="1"/>
  <c r="GP42" i="1" s="1"/>
  <c r="GO42" i="1" s="1"/>
  <c r="EB43" i="1"/>
  <c r="EA44" i="1"/>
  <c r="DW47" i="1"/>
  <c r="DZ47" i="1"/>
  <c r="DU48" i="1"/>
  <c r="DX48" i="1"/>
  <c r="DY50" i="1"/>
  <c r="DU52" i="1"/>
  <c r="EC52" i="1"/>
  <c r="DV55" i="1"/>
  <c r="DX56" i="1"/>
  <c r="EA56" i="1"/>
  <c r="DU57" i="1"/>
  <c r="DX57" i="1"/>
  <c r="DU58" i="1"/>
  <c r="EC58" i="1"/>
  <c r="DV59" i="1"/>
  <c r="DY59" i="1"/>
  <c r="AW59" i="1"/>
  <c r="AX59" i="1" s="1"/>
  <c r="F59" i="1" s="1"/>
  <c r="DU60" i="1"/>
  <c r="EC60" i="1"/>
  <c r="M61" i="1"/>
  <c r="DY61" i="1"/>
  <c r="DU62" i="1"/>
  <c r="EC62" i="1"/>
  <c r="EC63" i="1"/>
  <c r="EC66" i="1"/>
  <c r="DY68" i="1"/>
  <c r="GT68" i="1"/>
  <c r="DV70" i="1"/>
  <c r="DT71" i="1"/>
  <c r="EB71" i="1"/>
  <c r="DV72" i="1"/>
  <c r="BC73" i="1"/>
  <c r="L73" i="1" s="1"/>
  <c r="DY74" i="1"/>
  <c r="DY75" i="1"/>
  <c r="DX76" i="1"/>
  <c r="M77" i="1"/>
  <c r="DW77" i="1"/>
  <c r="DZ77" i="1"/>
  <c r="DZ80" i="1"/>
  <c r="M81" i="1"/>
  <c r="BC81" i="1"/>
  <c r="DZ84" i="1"/>
  <c r="M86" i="1"/>
  <c r="EC86" i="1"/>
  <c r="M87" i="1"/>
  <c r="M89" i="1"/>
  <c r="M98" i="1"/>
  <c r="DZ94" i="1"/>
  <c r="EB98" i="1"/>
  <c r="M100" i="1"/>
  <c r="BC100" i="1"/>
  <c r="L100" i="1" s="1"/>
  <c r="EA100" i="1"/>
  <c r="M111" i="1"/>
  <c r="AW111" i="1"/>
  <c r="AX111" i="1" s="1"/>
  <c r="F111" i="1" s="1"/>
  <c r="M114" i="1"/>
  <c r="AW116" i="1"/>
  <c r="AX116" i="1" s="1"/>
  <c r="N116" i="1" s="1"/>
  <c r="DZ121" i="1"/>
  <c r="EC122" i="1"/>
  <c r="BC123" i="1"/>
  <c r="EA123" i="1"/>
  <c r="EA124" i="1"/>
  <c r="EA125" i="1"/>
  <c r="AW127" i="1"/>
  <c r="AX127" i="1" s="1"/>
  <c r="F127" i="1" s="1"/>
  <c r="AW120" i="1"/>
  <c r="AX120" i="1" s="1"/>
  <c r="N120" i="1" s="1"/>
  <c r="EA122" i="1"/>
  <c r="M123" i="1"/>
  <c r="M124" i="1"/>
  <c r="EB125" i="1"/>
  <c r="M126" i="1"/>
  <c r="DZ128" i="1"/>
  <c r="EC129" i="1"/>
  <c r="M93" i="1"/>
  <c r="M94" i="1"/>
  <c r="M95" i="1"/>
  <c r="DZ95" i="1"/>
  <c r="AW96" i="1"/>
  <c r="AX96" i="1" s="1"/>
  <c r="F96" i="1" s="1"/>
  <c r="BC97" i="1"/>
  <c r="EC100" i="1"/>
  <c r="EC104" i="1"/>
  <c r="DY107" i="1"/>
  <c r="EC108" i="1"/>
  <c r="EA109" i="1"/>
  <c r="DZ110" i="1"/>
  <c r="BC111" i="1"/>
  <c r="L111" i="1" s="1"/>
  <c r="DY112" i="1"/>
  <c r="AW112" i="1"/>
  <c r="AX112" i="1" s="1"/>
  <c r="F112" i="1" s="1"/>
  <c r="EB112" i="1"/>
  <c r="DZ113" i="1"/>
  <c r="EB114" i="1"/>
  <c r="M115" i="1"/>
  <c r="EC117" i="1"/>
  <c r="AW119" i="1"/>
  <c r="AX119" i="1" s="1"/>
  <c r="F119" i="1" s="1"/>
  <c r="DY120" i="1"/>
  <c r="EB121" i="1"/>
  <c r="EC123" i="1"/>
  <c r="EC124" i="1"/>
  <c r="DZ126" i="1"/>
  <c r="BC128" i="1"/>
  <c r="CS128" i="1"/>
  <c r="DY128" i="1"/>
  <c r="AW129" i="1"/>
  <c r="AX129" i="1" s="1"/>
  <c r="AW130" i="1"/>
  <c r="AX130" i="1" s="1"/>
  <c r="F130" i="1" s="1"/>
  <c r="EC98" i="1"/>
  <c r="EA103" i="1"/>
  <c r="M106" i="1"/>
  <c r="AW106" i="1"/>
  <c r="R106" i="1" s="1"/>
  <c r="DY109" i="1"/>
  <c r="L113" i="1"/>
  <c r="M117" i="1"/>
  <c r="AW117" i="1"/>
  <c r="R117" i="1" s="1"/>
  <c r="DY102" i="1"/>
  <c r="EB105" i="1"/>
  <c r="DZ106" i="1"/>
  <c r="DZ109" i="1"/>
  <c r="EC111" i="1"/>
  <c r="EA112" i="1"/>
  <c r="M116" i="1"/>
  <c r="AW118" i="1"/>
  <c r="R118" i="1" s="1"/>
  <c r="BC119" i="1"/>
  <c r="EC121" i="1"/>
  <c r="M122" i="1"/>
  <c r="EB126" i="1"/>
  <c r="EA130" i="1"/>
  <c r="EC85" i="1"/>
  <c r="BC87" i="1"/>
  <c r="L87" i="1" s="1"/>
  <c r="DZ91" i="1"/>
  <c r="EB92" i="1"/>
  <c r="EB95" i="1"/>
  <c r="DY98" i="1"/>
  <c r="EC99" i="1"/>
  <c r="EC103" i="1"/>
  <c r="DZ105" i="1"/>
  <c r="EA106" i="1"/>
  <c r="EB107" i="1"/>
  <c r="EA111" i="1"/>
  <c r="M112" i="1"/>
  <c r="EC113" i="1"/>
  <c r="DY114" i="1"/>
  <c r="AW114" i="1"/>
  <c r="AX114" i="1" s="1"/>
  <c r="F114" i="1" s="1"/>
  <c r="M125" i="1"/>
  <c r="L130" i="1"/>
  <c r="EB130" i="1"/>
  <c r="L131" i="1"/>
  <c r="N131" i="1"/>
  <c r="L83" i="1"/>
  <c r="DY84" i="1"/>
  <c r="AW85" i="1"/>
  <c r="AX85" i="1" s="1"/>
  <c r="F85" i="1" s="1"/>
  <c r="DZ86" i="1"/>
  <c r="EA92" i="1"/>
  <c r="M96" i="1"/>
  <c r="DZ98" i="1"/>
  <c r="DY100" i="1"/>
  <c r="EB101" i="1"/>
  <c r="BC102" i="1"/>
  <c r="L102" i="1" s="1"/>
  <c r="DY103" i="1"/>
  <c r="DY104" i="1"/>
  <c r="EC105" i="1"/>
  <c r="EA105" i="1"/>
  <c r="BC106" i="1"/>
  <c r="L106" i="1" s="1"/>
  <c r="EC107" i="1"/>
  <c r="DY108" i="1"/>
  <c r="EB109" i="1"/>
  <c r="AW110" i="1"/>
  <c r="AX110" i="1" s="1"/>
  <c r="F110" i="1" s="1"/>
  <c r="EA113" i="1"/>
  <c r="DZ114" i="1"/>
  <c r="AW115" i="1"/>
  <c r="R115" i="1" s="1"/>
  <c r="EB116" i="1"/>
  <c r="EA117" i="1"/>
  <c r="EC119" i="1"/>
  <c r="EC120" i="1"/>
  <c r="M121" i="1"/>
  <c r="AW121" i="1"/>
  <c r="AX121" i="1" s="1"/>
  <c r="N121" i="1" s="1"/>
  <c r="L122" i="1"/>
  <c r="DZ122" i="1"/>
  <c r="DY123" i="1"/>
  <c r="DY124" i="1"/>
  <c r="DY125" i="1"/>
  <c r="EA126" i="1"/>
  <c r="M127" i="1"/>
  <c r="EB127" i="1"/>
  <c r="EC130" i="1"/>
  <c r="DY89" i="1"/>
  <c r="EA96" i="1"/>
  <c r="BC98" i="1"/>
  <c r="L98" i="1" s="1"/>
  <c r="DZ100" i="1"/>
  <c r="DZ101" i="1"/>
  <c r="M102" i="1"/>
  <c r="EB102" i="1"/>
  <c r="M108" i="1"/>
  <c r="BC114" i="1"/>
  <c r="EA114" i="1"/>
  <c r="EB117" i="1"/>
  <c r="DY119" i="1"/>
  <c r="L125" i="1"/>
  <c r="L126" i="1"/>
  <c r="M128" i="1"/>
  <c r="L11" i="1"/>
  <c r="AX2" i="1"/>
  <c r="N2" i="1" s="1"/>
  <c r="O2" i="1" s="1"/>
  <c r="AX6" i="1"/>
  <c r="N6" i="1" s="1"/>
  <c r="AW3" i="1"/>
  <c r="R3" i="1" s="1"/>
  <c r="AW9" i="1"/>
  <c r="R9" i="1" s="1"/>
  <c r="CS9" i="1"/>
  <c r="AW11" i="1"/>
  <c r="R11" i="1" s="1"/>
  <c r="CS11" i="1"/>
  <c r="DW11" i="1"/>
  <c r="M13" i="1"/>
  <c r="CV2" i="1"/>
  <c r="K5" i="1"/>
  <c r="L8" i="1"/>
  <c r="DW12" i="1"/>
  <c r="DX14" i="1"/>
  <c r="DX16" i="1"/>
  <c r="L18" i="1"/>
  <c r="L22" i="1"/>
  <c r="DT8" i="1"/>
  <c r="DX9" i="1"/>
  <c r="DT10" i="1"/>
  <c r="DX11" i="1"/>
  <c r="L12" i="1"/>
  <c r="DT13" i="1"/>
  <c r="M14" i="1"/>
  <c r="AW15" i="1"/>
  <c r="R15" i="1" s="1"/>
  <c r="GT8" i="1"/>
  <c r="M9" i="1"/>
  <c r="GT10" i="1"/>
  <c r="GP10" i="1" s="1"/>
  <c r="GO10" i="1" s="1"/>
  <c r="M11" i="1"/>
  <c r="DY11" i="1"/>
  <c r="DT12" i="1"/>
  <c r="L17" i="1"/>
  <c r="CS10" i="1"/>
  <c r="AW10" i="1"/>
  <c r="R10" i="1" s="1"/>
  <c r="DU12" i="1"/>
  <c r="AW13" i="1"/>
  <c r="R13" i="1" s="1"/>
  <c r="L14" i="1"/>
  <c r="L16" i="1"/>
  <c r="CU5" i="1"/>
  <c r="CS7" i="1"/>
  <c r="M8" i="1"/>
  <c r="AW8" i="1"/>
  <c r="AX8" i="1" s="1"/>
  <c r="F8" i="1" s="1"/>
  <c r="CS12" i="1"/>
  <c r="AW12" i="1"/>
  <c r="R12" i="1" s="1"/>
  <c r="L20" i="1"/>
  <c r="DT7" i="1"/>
  <c r="EB7" i="1"/>
  <c r="DX8" i="1"/>
  <c r="DT9" i="1"/>
  <c r="M10" i="1"/>
  <c r="DX10" i="1"/>
  <c r="DT11" i="1"/>
  <c r="GP14" i="1"/>
  <c r="GO14" i="1" s="1"/>
  <c r="M15" i="1"/>
  <c r="N20" i="1"/>
  <c r="L9" i="1"/>
  <c r="CS14" i="1"/>
  <c r="AW14" i="1"/>
  <c r="R14" i="1" s="1"/>
  <c r="DU23" i="1"/>
  <c r="L21" i="1"/>
  <c r="K23" i="1"/>
  <c r="BC23" i="1"/>
  <c r="L23" i="1" s="1"/>
  <c r="DT23" i="1"/>
  <c r="DV25" i="1"/>
  <c r="CS25" i="1"/>
  <c r="AW25" i="1"/>
  <c r="R25" i="1" s="1"/>
  <c r="M26" i="1"/>
  <c r="DX26" i="1"/>
  <c r="GT26" i="1"/>
  <c r="GP26" i="1" s="1"/>
  <c r="GO26" i="1" s="1"/>
  <c r="DT28" i="1"/>
  <c r="M30" i="1"/>
  <c r="M32" i="1"/>
  <c r="CS17" i="1"/>
  <c r="AW18" i="1"/>
  <c r="AX18" i="1" s="1"/>
  <c r="F18" i="1" s="1"/>
  <c r="CS19" i="1"/>
  <c r="GT25" i="1"/>
  <c r="GP25" i="1" s="1"/>
  <c r="GO25" i="1" s="1"/>
  <c r="K28" i="1"/>
  <c r="GT35" i="1"/>
  <c r="GP35" i="1" s="1"/>
  <c r="GO35" i="1" s="1"/>
  <c r="CS13" i="1"/>
  <c r="CS15" i="1"/>
  <c r="AW16" i="1"/>
  <c r="R16" i="1" s="1"/>
  <c r="K24" i="1"/>
  <c r="DX25" i="1"/>
  <c r="BC27" i="1"/>
  <c r="L27" i="1" s="1"/>
  <c r="DT27" i="1"/>
  <c r="DV28" i="1"/>
  <c r="AW28" i="1"/>
  <c r="R28" i="1" s="1"/>
  <c r="CS28" i="1"/>
  <c r="GP28" i="1"/>
  <c r="GO28" i="1" s="1"/>
  <c r="GT29" i="1"/>
  <c r="GP29" i="1" s="1"/>
  <c r="GO29" i="1" s="1"/>
  <c r="GT31" i="1"/>
  <c r="GP31" i="1" s="1"/>
  <c r="GO31" i="1" s="1"/>
  <c r="GP32" i="1"/>
  <c r="GO32" i="1" s="1"/>
  <c r="EC33" i="1"/>
  <c r="M34" i="1"/>
  <c r="L37" i="1"/>
  <c r="DV24" i="1"/>
  <c r="AW24" i="1"/>
  <c r="R24" i="1" s="1"/>
  <c r="CS24" i="1"/>
  <c r="CS35" i="1"/>
  <c r="AW35" i="1"/>
  <c r="AX35" i="1" s="1"/>
  <c r="F35" i="1" s="1"/>
  <c r="AX36" i="1"/>
  <c r="GT22" i="1"/>
  <c r="GP22" i="1" s="1"/>
  <c r="GO22" i="1" s="1"/>
  <c r="GP23" i="1"/>
  <c r="GO23" i="1" s="1"/>
  <c r="BC26" i="1"/>
  <c r="L26" i="1" s="1"/>
  <c r="DT26" i="1"/>
  <c r="DV27" i="1"/>
  <c r="CS27" i="1"/>
  <c r="AW27" i="1"/>
  <c r="R27" i="1" s="1"/>
  <c r="M28" i="1"/>
  <c r="DX28" i="1"/>
  <c r="DV22" i="1"/>
  <c r="M24" i="1"/>
  <c r="DX24" i="1"/>
  <c r="K26" i="1"/>
  <c r="GT27" i="1"/>
  <c r="GP27" i="1" s="1"/>
  <c r="GO27" i="1" s="1"/>
  <c r="CS29" i="1"/>
  <c r="AW29" i="1"/>
  <c r="AX29" i="1" s="1"/>
  <c r="F29" i="1" s="1"/>
  <c r="EC29" i="1"/>
  <c r="AW30" i="1"/>
  <c r="AX30" i="1" s="1"/>
  <c r="F30" i="1" s="1"/>
  <c r="CS30" i="1"/>
  <c r="CS31" i="1"/>
  <c r="AW31" i="1"/>
  <c r="AX31" i="1" s="1"/>
  <c r="F31" i="1" s="1"/>
  <c r="EC31" i="1"/>
  <c r="AW32" i="1"/>
  <c r="AX32" i="1" s="1"/>
  <c r="F32" i="1" s="1"/>
  <c r="CS32" i="1"/>
  <c r="CS33" i="1"/>
  <c r="AW33" i="1"/>
  <c r="AX33" i="1" s="1"/>
  <c r="F33" i="1" s="1"/>
  <c r="GT21" i="1"/>
  <c r="GP21" i="1" s="1"/>
  <c r="GO21" i="1" s="1"/>
  <c r="M22" i="1"/>
  <c r="AW22" i="1"/>
  <c r="R22" i="1" s="1"/>
  <c r="DZ23" i="1"/>
  <c r="DT25" i="1"/>
  <c r="DV26" i="1"/>
  <c r="AW26" i="1"/>
  <c r="R26" i="1" s="1"/>
  <c r="CS26" i="1"/>
  <c r="DX27" i="1"/>
  <c r="GT33" i="1"/>
  <c r="GP33" i="1" s="1"/>
  <c r="GO33" i="1" s="1"/>
  <c r="EC35" i="1"/>
  <c r="L36" i="1"/>
  <c r="BC41" i="1"/>
  <c r="L41" i="1" s="1"/>
  <c r="CS42" i="1"/>
  <c r="AW42" i="1"/>
  <c r="R42" i="1" s="1"/>
  <c r="DW44" i="1"/>
  <c r="CS34" i="1"/>
  <c r="DX37" i="1"/>
  <c r="DX44" i="1"/>
  <c r="L50" i="1"/>
  <c r="AX51" i="1"/>
  <c r="F51" i="1" s="1"/>
  <c r="DT38" i="1"/>
  <c r="EB38" i="1"/>
  <c r="DU39" i="1"/>
  <c r="L40" i="1"/>
  <c r="AW41" i="1"/>
  <c r="R41" i="1" s="1"/>
  <c r="CS41" i="1"/>
  <c r="DU43" i="1"/>
  <c r="M44" i="1"/>
  <c r="AW44" i="1"/>
  <c r="R44" i="1" s="1"/>
  <c r="DU45" i="1"/>
  <c r="CV36" i="1"/>
  <c r="DZ37" i="1"/>
  <c r="K38" i="1"/>
  <c r="GT41" i="1"/>
  <c r="GP41" i="1" s="1"/>
  <c r="GO41" i="1" s="1"/>
  <c r="DZ45" i="1"/>
  <c r="GT46" i="1"/>
  <c r="GP46" i="1" s="1"/>
  <c r="GO46" i="1" s="1"/>
  <c r="CS48" i="1"/>
  <c r="AW48" i="1"/>
  <c r="R48" i="1" s="1"/>
  <c r="DV38" i="1"/>
  <c r="AW38" i="1"/>
  <c r="R38" i="1" s="1"/>
  <c r="L39" i="1"/>
  <c r="DW43" i="1"/>
  <c r="L44" i="1"/>
  <c r="DW45" i="1"/>
  <c r="DW50" i="1"/>
  <c r="CT50" i="1"/>
  <c r="AW50" i="1"/>
  <c r="AX50" i="1" s="1"/>
  <c r="F50" i="1" s="1"/>
  <c r="M40" i="1"/>
  <c r="AW40" i="1"/>
  <c r="AX40" i="1" s="1"/>
  <c r="F40" i="1" s="1"/>
  <c r="GP40" i="1"/>
  <c r="GO40" i="1" s="1"/>
  <c r="M41" i="1"/>
  <c r="L43" i="1"/>
  <c r="DX43" i="1"/>
  <c r="DX45" i="1"/>
  <c r="AX39" i="1"/>
  <c r="F39" i="1" s="1"/>
  <c r="M43" i="1"/>
  <c r="DU44" i="1"/>
  <c r="M45" i="1"/>
  <c r="DV50" i="1"/>
  <c r="GT37" i="1"/>
  <c r="GP37" i="1" s="1"/>
  <c r="GO37" i="1" s="1"/>
  <c r="K42" i="1"/>
  <c r="DZ43" i="1"/>
  <c r="K46" i="1"/>
  <c r="M50" i="1"/>
  <c r="AW49" i="1"/>
  <c r="R49" i="1" s="1"/>
  <c r="CS49" i="1"/>
  <c r="DW52" i="1"/>
  <c r="DW53" i="1"/>
  <c r="L54" i="1"/>
  <c r="M46" i="1"/>
  <c r="N52" i="1"/>
  <c r="N53" i="1"/>
  <c r="N58" i="1"/>
  <c r="F58" i="1"/>
  <c r="GT48" i="1"/>
  <c r="GP48" i="1" s="1"/>
  <c r="GO48" i="1" s="1"/>
  <c r="M49" i="1"/>
  <c r="DZ52" i="1"/>
  <c r="AW47" i="1"/>
  <c r="R47" i="1" s="1"/>
  <c r="CS47" i="1"/>
  <c r="DU50" i="1"/>
  <c r="DW51" i="1"/>
  <c r="L52" i="1"/>
  <c r="L53" i="1"/>
  <c r="DX53" i="1"/>
  <c r="CS55" i="1"/>
  <c r="AW55" i="1"/>
  <c r="AX55" i="1" s="1"/>
  <c r="F55" i="1" s="1"/>
  <c r="AX56" i="1"/>
  <c r="F56" i="1" s="1"/>
  <c r="DT46" i="1"/>
  <c r="EB46" i="1"/>
  <c r="GT47" i="1"/>
  <c r="GP47" i="1" s="1"/>
  <c r="GO47" i="1" s="1"/>
  <c r="AW54" i="1"/>
  <c r="AX54" i="1" s="1"/>
  <c r="F54" i="1" s="1"/>
  <c r="CV54" i="1"/>
  <c r="N61" i="1"/>
  <c r="F61" i="1"/>
  <c r="DV46" i="1"/>
  <c r="CS46" i="1"/>
  <c r="AW46" i="1"/>
  <c r="AX46" i="1" s="1"/>
  <c r="F46" i="1" s="1"/>
  <c r="M47" i="1"/>
  <c r="L56" i="1"/>
  <c r="AW57" i="1"/>
  <c r="AX57" i="1" s="1"/>
  <c r="F57" i="1" s="1"/>
  <c r="AW62" i="1"/>
  <c r="R62" i="1" s="1"/>
  <c r="DW62" i="1"/>
  <c r="DY63" i="1"/>
  <c r="AW64" i="1"/>
  <c r="R64" i="1" s="1"/>
  <c r="BC66" i="1"/>
  <c r="L66" i="1" s="1"/>
  <c r="L68" i="1"/>
  <c r="N68" i="1"/>
  <c r="DT72" i="1"/>
  <c r="F60" i="1"/>
  <c r="L62" i="1"/>
  <c r="BC64" i="1"/>
  <c r="L64" i="1" s="1"/>
  <c r="DX70" i="1"/>
  <c r="AW70" i="1"/>
  <c r="R70" i="1" s="1"/>
  <c r="CU70" i="1"/>
  <c r="GT70" i="1"/>
  <c r="GP70" i="1" s="1"/>
  <c r="GO70" i="1" s="1"/>
  <c r="K71" i="1"/>
  <c r="F73" i="1"/>
  <c r="K73" i="1"/>
  <c r="DW61" i="1"/>
  <c r="AW66" i="1"/>
  <c r="AX66" i="1" s="1"/>
  <c r="F66" i="1" s="1"/>
  <c r="CS66" i="1"/>
  <c r="DW72" i="1"/>
  <c r="CV56" i="1"/>
  <c r="EA62" i="1"/>
  <c r="L63" i="1"/>
  <c r="DU64" i="1"/>
  <c r="EC64" i="1"/>
  <c r="GT66" i="1"/>
  <c r="GP66" i="1" s="1"/>
  <c r="GO66" i="1" s="1"/>
  <c r="DV67" i="1"/>
  <c r="CS67" i="1"/>
  <c r="AW67" i="1"/>
  <c r="AX67" i="1" s="1"/>
  <c r="F67" i="1" s="1"/>
  <c r="AX72" i="1"/>
  <c r="F72" i="1" s="1"/>
  <c r="L61" i="1"/>
  <c r="AW63" i="1"/>
  <c r="AX63" i="1" s="1"/>
  <c r="F63" i="1" s="1"/>
  <c r="CS63" i="1"/>
  <c r="DV64" i="1"/>
  <c r="AW65" i="1"/>
  <c r="R65" i="1" s="1"/>
  <c r="DY65" i="1"/>
  <c r="DU66" i="1"/>
  <c r="GP68" i="1"/>
  <c r="GO68" i="1" s="1"/>
  <c r="AW69" i="1"/>
  <c r="R69" i="1" s="1"/>
  <c r="CU71" i="1"/>
  <c r="AW71" i="1"/>
  <c r="R71" i="1" s="1"/>
  <c r="CV59" i="1"/>
  <c r="DW64" i="1"/>
  <c r="DZ65" i="1"/>
  <c r="DY66" i="1"/>
  <c r="DX67" i="1"/>
  <c r="DW59" i="1"/>
  <c r="M63" i="1"/>
  <c r="GT64" i="1"/>
  <c r="GP64" i="1" s="1"/>
  <c r="GO64" i="1" s="1"/>
  <c r="EA65" i="1"/>
  <c r="DZ66" i="1"/>
  <c r="DY67" i="1"/>
  <c r="K70" i="1"/>
  <c r="EB73" i="1"/>
  <c r="AW74" i="1"/>
  <c r="AX74" i="1" s="1"/>
  <c r="F74" i="1" s="1"/>
  <c r="DU74" i="1"/>
  <c r="N75" i="1"/>
  <c r="DW75" i="1"/>
  <c r="EC73" i="1"/>
  <c r="DT79" i="1"/>
  <c r="EB79" i="1"/>
  <c r="M80" i="1"/>
  <c r="N80" i="1"/>
  <c r="F87" i="1"/>
  <c r="BC74" i="1"/>
  <c r="L74" i="1" s="1"/>
  <c r="L75" i="1"/>
  <c r="DW76" i="1"/>
  <c r="EC78" i="1"/>
  <c r="L82" i="1"/>
  <c r="AX86" i="1"/>
  <c r="EA76" i="1"/>
  <c r="DW79" i="1"/>
  <c r="DX72" i="1"/>
  <c r="DT75" i="1"/>
  <c r="EB76" i="1"/>
  <c r="DU79" i="1"/>
  <c r="K76" i="1"/>
  <c r="CS73" i="1"/>
  <c r="DT74" i="1"/>
  <c r="DV75" i="1"/>
  <c r="AW76" i="1"/>
  <c r="R76" i="1" s="1"/>
  <c r="M78" i="1"/>
  <c r="AW78" i="1"/>
  <c r="R78" i="1" s="1"/>
  <c r="DZ79" i="1"/>
  <c r="DX79" i="1"/>
  <c r="CW82" i="1"/>
  <c r="AW89" i="1"/>
  <c r="R89" i="1" s="1"/>
  <c r="CU89" i="1"/>
  <c r="CU80" i="1"/>
  <c r="L81" i="1"/>
  <c r="EC84" i="1"/>
  <c r="M88" i="1"/>
  <c r="L76" i="1"/>
  <c r="AW77" i="1"/>
  <c r="AX77" i="1" s="1"/>
  <c r="F77" i="1" s="1"/>
  <c r="K79" i="1"/>
  <c r="AW82" i="1"/>
  <c r="R82" i="1" s="1"/>
  <c r="AW83" i="1"/>
  <c r="AX83" i="1" s="1"/>
  <c r="F83" i="1" s="1"/>
  <c r="DY86" i="1"/>
  <c r="AW81" i="1"/>
  <c r="R81" i="1" s="1"/>
  <c r="AW84" i="1"/>
  <c r="R84" i="1" s="1"/>
  <c r="N87" i="1"/>
  <c r="N91" i="1"/>
  <c r="AW88" i="1"/>
  <c r="AX88" i="1" s="1"/>
  <c r="F88" i="1" s="1"/>
  <c r="CS88" i="1"/>
  <c r="K86" i="1"/>
  <c r="L97" i="1"/>
  <c r="K84" i="1"/>
  <c r="EB84" i="1"/>
  <c r="EA87" i="1"/>
  <c r="DY88" i="1"/>
  <c r="F91" i="1"/>
  <c r="DZ92" i="1"/>
  <c r="DZ97" i="1"/>
  <c r="AW93" i="1"/>
  <c r="R93" i="1" s="1"/>
  <c r="CU93" i="1"/>
  <c r="DY87" i="1"/>
  <c r="L88" i="1"/>
  <c r="EC89" i="1"/>
  <c r="DZ90" i="1"/>
  <c r="F92" i="1"/>
  <c r="BC96" i="1"/>
  <c r="L96" i="1" s="1"/>
  <c r="CS96" i="1"/>
  <c r="M97" i="1"/>
  <c r="CU104" i="1"/>
  <c r="AW104" i="1"/>
  <c r="R104" i="1" s="1"/>
  <c r="DZ88" i="1"/>
  <c r="L94" i="1"/>
  <c r="L99" i="1"/>
  <c r="M104" i="1"/>
  <c r="EB90" i="1"/>
  <c r="N92" i="1"/>
  <c r="AW97" i="1"/>
  <c r="AX97" i="1" s="1"/>
  <c r="F97" i="1" s="1"/>
  <c r="EB99" i="1"/>
  <c r="L91" i="1"/>
  <c r="L104" i="1"/>
  <c r="K93" i="1"/>
  <c r="K99" i="1"/>
  <c r="AW90" i="1"/>
  <c r="R90" i="1" s="1"/>
  <c r="L92" i="1"/>
  <c r="DY92" i="1"/>
  <c r="BC95" i="1"/>
  <c r="N95" i="1" s="1"/>
  <c r="EA95" i="1"/>
  <c r="K98" i="1"/>
  <c r="M101" i="1"/>
  <c r="EC97" i="1"/>
  <c r="EA98" i="1"/>
  <c r="K103" i="1"/>
  <c r="DZ104" i="1"/>
  <c r="AX106" i="1"/>
  <c r="L107" i="1"/>
  <c r="CS105" i="1"/>
  <c r="AW105" i="1"/>
  <c r="AX105" i="1" s="1"/>
  <c r="AW94" i="1"/>
  <c r="R94" i="1" s="1"/>
  <c r="K108" i="1"/>
  <c r="DY96" i="1"/>
  <c r="AW98" i="1"/>
  <c r="R98" i="1" s="1"/>
  <c r="M99" i="1"/>
  <c r="AW99" i="1"/>
  <c r="R99" i="1" s="1"/>
  <c r="CS102" i="1"/>
  <c r="AW102" i="1"/>
  <c r="R102" i="1" s="1"/>
  <c r="EA104" i="1"/>
  <c r="M105" i="1"/>
  <c r="K106" i="1"/>
  <c r="AW100" i="1"/>
  <c r="R100" i="1" s="1"/>
  <c r="L103" i="1"/>
  <c r="CS101" i="1"/>
  <c r="AW101" i="1"/>
  <c r="R101" i="1" s="1"/>
  <c r="N107" i="1"/>
  <c r="M109" i="1"/>
  <c r="N113" i="1"/>
  <c r="AW109" i="1"/>
  <c r="R109" i="1" s="1"/>
  <c r="CV109" i="1"/>
  <c r="DZ108" i="1"/>
  <c r="EA108" i="1"/>
  <c r="M110" i="1"/>
  <c r="AX118" i="1"/>
  <c r="F118" i="1" s="1"/>
  <c r="AX115" i="1"/>
  <c r="F115" i="1" s="1"/>
  <c r="AW108" i="1"/>
  <c r="R108" i="1" s="1"/>
  <c r="EA116" i="1"/>
  <c r="CS116" i="1"/>
  <c r="EB118" i="1"/>
  <c r="F129" i="1"/>
  <c r="L110" i="1"/>
  <c r="L112" i="1"/>
  <c r="DZ115" i="1"/>
  <c r="AX117" i="1"/>
  <c r="L115" i="1"/>
  <c r="N130" i="1"/>
  <c r="O131" i="1"/>
  <c r="L118" i="1"/>
  <c r="CV115" i="1"/>
  <c r="L128" i="1"/>
  <c r="CV112" i="1"/>
  <c r="CV114" i="1"/>
  <c r="L116" i="1"/>
  <c r="DY116" i="1"/>
  <c r="K117" i="1"/>
  <c r="M118" i="1"/>
  <c r="M119" i="1"/>
  <c r="K120" i="1"/>
  <c r="N123" i="1"/>
  <c r="N124" i="1"/>
  <c r="DY118" i="1"/>
  <c r="N128" i="1"/>
  <c r="L123" i="1"/>
  <c r="L124" i="1"/>
  <c r="AX125" i="1"/>
  <c r="L127" i="1"/>
  <c r="K128" i="1"/>
  <c r="CV130" i="1"/>
  <c r="K121" i="1"/>
  <c r="CV122" i="1"/>
  <c r="CS123" i="1"/>
  <c r="CS124" i="1"/>
  <c r="AW122" i="1"/>
  <c r="R122" i="1" s="1"/>
  <c r="N129" i="1"/>
  <c r="O129" i="1" s="1"/>
  <c r="F121" i="1"/>
  <c r="R77" i="1" l="1"/>
  <c r="R63" i="1"/>
  <c r="R92" i="1"/>
  <c r="R57" i="1"/>
  <c r="R31" i="1"/>
  <c r="R23" i="1"/>
  <c r="R37" i="1"/>
  <c r="R5" i="1"/>
  <c r="R112" i="1"/>
  <c r="R105" i="1"/>
  <c r="R91" i="1"/>
  <c r="R30" i="1"/>
  <c r="R124" i="1"/>
  <c r="R50" i="1"/>
  <c r="R46" i="1"/>
  <c r="R97" i="1"/>
  <c r="R111" i="1"/>
  <c r="N34" i="1"/>
  <c r="R75" i="1"/>
  <c r="R61" i="1"/>
  <c r="R55" i="1"/>
  <c r="R29" i="1"/>
  <c r="R21" i="1"/>
  <c r="R123" i="1"/>
  <c r="R18" i="1"/>
  <c r="R8" i="1"/>
  <c r="R96" i="1"/>
  <c r="R110" i="1"/>
  <c r="R74" i="1"/>
  <c r="R60" i="1"/>
  <c r="R68" i="1"/>
  <c r="R54" i="1"/>
  <c r="R20" i="1"/>
  <c r="R17" i="1"/>
  <c r="R4" i="1"/>
  <c r="R95" i="1"/>
  <c r="R130" i="1"/>
  <c r="R73" i="1"/>
  <c r="R59" i="1"/>
  <c r="R88" i="1"/>
  <c r="R58" i="1"/>
  <c r="R35" i="1"/>
  <c r="R19" i="1"/>
  <c r="R121" i="1"/>
  <c r="R129" i="1"/>
  <c r="R80" i="1"/>
  <c r="R87" i="1"/>
  <c r="R34" i="1"/>
  <c r="R128" i="1"/>
  <c r="R66" i="1"/>
  <c r="R40" i="1"/>
  <c r="R120" i="1"/>
  <c r="N119" i="1"/>
  <c r="R79" i="1"/>
  <c r="R83" i="1"/>
  <c r="R33" i="1"/>
  <c r="R127" i="1"/>
  <c r="R53" i="1"/>
  <c r="R7" i="1"/>
  <c r="R119" i="1"/>
  <c r="R114" i="1"/>
  <c r="R116" i="1"/>
  <c r="R107" i="1"/>
  <c r="R85" i="1"/>
  <c r="R67" i="1"/>
  <c r="R32" i="1"/>
  <c r="R126" i="1"/>
  <c r="R52" i="1"/>
  <c r="R113" i="1"/>
  <c r="O91" i="1"/>
  <c r="N7" i="1"/>
  <c r="O7" i="1" s="1"/>
  <c r="N19" i="1"/>
  <c r="F103" i="1"/>
  <c r="O60" i="1"/>
  <c r="F120" i="1"/>
  <c r="L119" i="1"/>
  <c r="O120" i="1"/>
  <c r="O6" i="1"/>
  <c r="O113" i="1"/>
  <c r="L19" i="1"/>
  <c r="O19" i="1" s="1"/>
  <c r="F7" i="1"/>
  <c r="O79" i="1"/>
  <c r="F79" i="1"/>
  <c r="O121" i="1"/>
  <c r="O4" i="1"/>
  <c r="N85" i="1"/>
  <c r="O85" i="1" s="1"/>
  <c r="O52" i="1"/>
  <c r="O61" i="1"/>
  <c r="N21" i="1"/>
  <c r="O21" i="1" s="1"/>
  <c r="N111" i="1"/>
  <c r="O111" i="1" s="1"/>
  <c r="N96" i="1"/>
  <c r="O96" i="1" s="1"/>
  <c r="N73" i="1"/>
  <c r="O73" i="1" s="1"/>
  <c r="O130" i="1"/>
  <c r="N112" i="1"/>
  <c r="O112" i="1" s="1"/>
  <c r="N127" i="1"/>
  <c r="O127" i="1" s="1"/>
  <c r="O87" i="1"/>
  <c r="O92" i="1"/>
  <c r="F105" i="1"/>
  <c r="N17" i="1"/>
  <c r="O17" i="1" s="1"/>
  <c r="F116" i="1"/>
  <c r="O124" i="1"/>
  <c r="O123" i="1"/>
  <c r="N67" i="1"/>
  <c r="O67" i="1" s="1"/>
  <c r="N66" i="1"/>
  <c r="O66" i="1" s="1"/>
  <c r="N72" i="1"/>
  <c r="O72" i="1" s="1"/>
  <c r="O68" i="1"/>
  <c r="N114" i="1"/>
  <c r="N31" i="1"/>
  <c r="O31" i="1" s="1"/>
  <c r="GU2" i="1"/>
  <c r="L114" i="1"/>
  <c r="O107" i="1"/>
  <c r="N77" i="1"/>
  <c r="O77" i="1" s="1"/>
  <c r="N110" i="1"/>
  <c r="O110" i="1" s="1"/>
  <c r="N59" i="1"/>
  <c r="O59" i="1" s="1"/>
  <c r="N97" i="1"/>
  <c r="N55" i="1"/>
  <c r="O55" i="1" s="1"/>
  <c r="N37" i="1"/>
  <c r="O37" i="1" s="1"/>
  <c r="O34" i="1"/>
  <c r="N18" i="1"/>
  <c r="O18" i="1" s="1"/>
  <c r="F4" i="1"/>
  <c r="O128" i="1"/>
  <c r="O116" i="1"/>
  <c r="N103" i="1"/>
  <c r="N125" i="1"/>
  <c r="O125" i="1" s="1"/>
  <c r="N118" i="1"/>
  <c r="O118" i="1" s="1"/>
  <c r="N106" i="1"/>
  <c r="N105" i="1"/>
  <c r="O105" i="1" s="1"/>
  <c r="O80" i="1"/>
  <c r="N54" i="1"/>
  <c r="O54" i="1" s="1"/>
  <c r="N32" i="1"/>
  <c r="O32" i="1" s="1"/>
  <c r="AX45" i="1"/>
  <c r="N45" i="1" s="1"/>
  <c r="O45" i="1" s="1"/>
  <c r="O75" i="1"/>
  <c r="N57" i="1"/>
  <c r="O57" i="1" s="1"/>
  <c r="O58" i="1"/>
  <c r="AX43" i="1"/>
  <c r="N43" i="1" s="1"/>
  <c r="O43" i="1" s="1"/>
  <c r="AX102" i="1"/>
  <c r="F102" i="1" s="1"/>
  <c r="AX100" i="1"/>
  <c r="F100" i="1" s="1"/>
  <c r="AX101" i="1"/>
  <c r="F101" i="1" s="1"/>
  <c r="AX47" i="1"/>
  <c r="F47" i="1" s="1"/>
  <c r="AX49" i="1"/>
  <c r="F49" i="1" s="1"/>
  <c r="AX94" i="1"/>
  <c r="N94" i="1" s="1"/>
  <c r="O94" i="1" s="1"/>
  <c r="AX69" i="1"/>
  <c r="F69" i="1" s="1"/>
  <c r="AX16" i="1"/>
  <c r="N16" i="1" s="1"/>
  <c r="O16" i="1" s="1"/>
  <c r="F36" i="1"/>
  <c r="AX25" i="1"/>
  <c r="N25" i="1" s="1"/>
  <c r="O25" i="1" s="1"/>
  <c r="N30" i="1"/>
  <c r="O30" i="1" s="1"/>
  <c r="AX12" i="1"/>
  <c r="F12" i="1" s="1"/>
  <c r="N23" i="1"/>
  <c r="O23" i="1" s="1"/>
  <c r="GP8" i="1"/>
  <c r="GO8" i="1" s="1"/>
  <c r="N126" i="1"/>
  <c r="O126" i="1" s="1"/>
  <c r="N115" i="1"/>
  <c r="O115" i="1" s="1"/>
  <c r="AX99" i="1"/>
  <c r="F99" i="1" s="1"/>
  <c r="L95" i="1"/>
  <c r="O95" i="1" s="1"/>
  <c r="AX93" i="1"/>
  <c r="N93" i="1" s="1"/>
  <c r="O93" i="1" s="1"/>
  <c r="F86" i="1"/>
  <c r="N74" i="1"/>
  <c r="O74" i="1" s="1"/>
  <c r="AX41" i="1"/>
  <c r="N41" i="1" s="1"/>
  <c r="O41" i="1" s="1"/>
  <c r="N36" i="1"/>
  <c r="O36" i="1" s="1"/>
  <c r="N29" i="1"/>
  <c r="O29" i="1" s="1"/>
  <c r="AX14" i="1"/>
  <c r="F14" i="1" s="1"/>
  <c r="F2" i="1"/>
  <c r="AX15" i="1"/>
  <c r="F15" i="1" s="1"/>
  <c r="F117" i="1"/>
  <c r="AX109" i="1"/>
  <c r="O106" i="1"/>
  <c r="AX81" i="1"/>
  <c r="F81" i="1" s="1"/>
  <c r="AX82" i="1"/>
  <c r="F82" i="1" s="1"/>
  <c r="AX78" i="1"/>
  <c r="F78" i="1" s="1"/>
  <c r="N86" i="1"/>
  <c r="O86" i="1" s="1"/>
  <c r="AX27" i="1"/>
  <c r="F27" i="1" s="1"/>
  <c r="AX13" i="1"/>
  <c r="F13" i="1" s="1"/>
  <c r="AX11" i="1"/>
  <c r="N11" i="1" s="1"/>
  <c r="O11" i="1" s="1"/>
  <c r="N5" i="1"/>
  <c r="O5" i="1" s="1"/>
  <c r="AX84" i="1"/>
  <c r="F84" i="1" s="1"/>
  <c r="AX48" i="1"/>
  <c r="F48" i="1" s="1"/>
  <c r="AX28" i="1"/>
  <c r="F28" i="1" s="1"/>
  <c r="AX10" i="1"/>
  <c r="F10" i="1" s="1"/>
  <c r="F106" i="1"/>
  <c r="AX98" i="1"/>
  <c r="F98" i="1" s="1"/>
  <c r="AX62" i="1"/>
  <c r="AX38" i="1"/>
  <c r="N38" i="1" s="1"/>
  <c r="O38" i="1" s="1"/>
  <c r="AX22" i="1"/>
  <c r="F22" i="1" s="1"/>
  <c r="N35" i="1"/>
  <c r="O35" i="1" s="1"/>
  <c r="AX70" i="1"/>
  <c r="F70" i="1" s="1"/>
  <c r="AX108" i="1"/>
  <c r="N108" i="1" s="1"/>
  <c r="O108" i="1" s="1"/>
  <c r="N117" i="1"/>
  <c r="O117" i="1" s="1"/>
  <c r="O103" i="1"/>
  <c r="AX76" i="1"/>
  <c r="N76" i="1" s="1"/>
  <c r="O76" i="1" s="1"/>
  <c r="N50" i="1"/>
  <c r="O50" i="1" s="1"/>
  <c r="N39" i="1"/>
  <c r="O39" i="1" s="1"/>
  <c r="AX44" i="1"/>
  <c r="N44" i="1" s="1"/>
  <c r="O44" i="1" s="1"/>
  <c r="N88" i="1"/>
  <c r="O88" i="1" s="1"/>
  <c r="AX64" i="1"/>
  <c r="F64" i="1" s="1"/>
  <c r="O119" i="1"/>
  <c r="F125" i="1"/>
  <c r="AX104" i="1"/>
  <c r="N104" i="1" s="1"/>
  <c r="O104" i="1" s="1"/>
  <c r="O97" i="1"/>
  <c r="AX89" i="1"/>
  <c r="AX71" i="1"/>
  <c r="AX65" i="1"/>
  <c r="N63" i="1"/>
  <c r="O63" i="1" s="1"/>
  <c r="N51" i="1"/>
  <c r="O51" i="1" s="1"/>
  <c r="O53" i="1"/>
  <c r="AX26" i="1"/>
  <c r="N26" i="1" s="1"/>
  <c r="O26" i="1" s="1"/>
  <c r="N40" i="1"/>
  <c r="O40" i="1" s="1"/>
  <c r="N33" i="1"/>
  <c r="O33" i="1" s="1"/>
  <c r="AX9" i="1"/>
  <c r="N8" i="1"/>
  <c r="O8" i="1" s="1"/>
  <c r="AX122" i="1"/>
  <c r="AX90" i="1"/>
  <c r="F90" i="1" s="1"/>
  <c r="N83" i="1"/>
  <c r="O83" i="1" s="1"/>
  <c r="N56" i="1"/>
  <c r="O56" i="1" s="1"/>
  <c r="N46" i="1"/>
  <c r="O46" i="1" s="1"/>
  <c r="AX42" i="1"/>
  <c r="N42" i="1" s="1"/>
  <c r="O42" i="1" s="1"/>
  <c r="AX24" i="1"/>
  <c r="F24" i="1" s="1"/>
  <c r="O20" i="1"/>
  <c r="F6" i="1"/>
  <c r="AX3" i="1"/>
  <c r="F3" i="1" s="1"/>
  <c r="O114" i="1" l="1"/>
  <c r="GL2" i="1"/>
  <c r="GK2" i="1" s="1"/>
  <c r="GJ2" i="1" s="1"/>
  <c r="GI2" i="1" s="1"/>
  <c r="GH2" i="1" s="1"/>
  <c r="GL4" i="1"/>
  <c r="GK4" i="1" s="1"/>
  <c r="GJ4" i="1" s="1"/>
  <c r="GI4" i="1" s="1"/>
  <c r="GH4" i="1" s="1"/>
  <c r="GL6" i="1"/>
  <c r="GK6" i="1" s="1"/>
  <c r="GJ6" i="1" s="1"/>
  <c r="GI6" i="1" s="1"/>
  <c r="GH6" i="1" s="1"/>
  <c r="GL8" i="1"/>
  <c r="GK8" i="1" s="1"/>
  <c r="GJ8" i="1" s="1"/>
  <c r="GI8" i="1" s="1"/>
  <c r="GH8" i="1" s="1"/>
  <c r="GL10" i="1"/>
  <c r="GK10" i="1" s="1"/>
  <c r="GJ10" i="1" s="1"/>
  <c r="GI10" i="1" s="1"/>
  <c r="GH10" i="1" s="1"/>
  <c r="GL12" i="1"/>
  <c r="GK12" i="1" s="1"/>
  <c r="GJ12" i="1" s="1"/>
  <c r="GI12" i="1" s="1"/>
  <c r="GH12" i="1" s="1"/>
  <c r="GL14" i="1"/>
  <c r="GK14" i="1" s="1"/>
  <c r="GJ14" i="1" s="1"/>
  <c r="GI14" i="1" s="1"/>
  <c r="GH14" i="1" s="1"/>
  <c r="GL16" i="1"/>
  <c r="GK16" i="1" s="1"/>
  <c r="GJ16" i="1" s="1"/>
  <c r="GI16" i="1" s="1"/>
  <c r="GH16" i="1" s="1"/>
  <c r="GL18" i="1"/>
  <c r="GK18" i="1" s="1"/>
  <c r="GJ18" i="1" s="1"/>
  <c r="GI18" i="1" s="1"/>
  <c r="GH18" i="1" s="1"/>
  <c r="GL20" i="1"/>
  <c r="GK20" i="1" s="1"/>
  <c r="GJ20" i="1" s="1"/>
  <c r="GI20" i="1" s="1"/>
  <c r="GH20" i="1" s="1"/>
  <c r="GL22" i="1"/>
  <c r="GK22" i="1" s="1"/>
  <c r="GJ22" i="1" s="1"/>
  <c r="GI22" i="1" s="1"/>
  <c r="GH22" i="1" s="1"/>
  <c r="GL24" i="1"/>
  <c r="GK24" i="1" s="1"/>
  <c r="GJ24" i="1" s="1"/>
  <c r="GI24" i="1" s="1"/>
  <c r="GH24" i="1" s="1"/>
  <c r="GL26" i="1"/>
  <c r="GK26" i="1" s="1"/>
  <c r="GJ26" i="1" s="1"/>
  <c r="GI26" i="1" s="1"/>
  <c r="GH26" i="1" s="1"/>
  <c r="GL28" i="1"/>
  <c r="GK28" i="1" s="1"/>
  <c r="GJ28" i="1" s="1"/>
  <c r="GI28" i="1" s="1"/>
  <c r="GH28" i="1" s="1"/>
  <c r="GL30" i="1"/>
  <c r="GK30" i="1" s="1"/>
  <c r="GJ30" i="1" s="1"/>
  <c r="GI30" i="1" s="1"/>
  <c r="GH30" i="1" s="1"/>
  <c r="GL32" i="1"/>
  <c r="GK32" i="1" s="1"/>
  <c r="GJ32" i="1" s="1"/>
  <c r="GI32" i="1" s="1"/>
  <c r="GH32" i="1" s="1"/>
  <c r="GL34" i="1"/>
  <c r="GK34" i="1" s="1"/>
  <c r="GJ34" i="1" s="1"/>
  <c r="GI34" i="1" s="1"/>
  <c r="GH34" i="1" s="1"/>
  <c r="GL36" i="1"/>
  <c r="GK36" i="1" s="1"/>
  <c r="GJ36" i="1" s="1"/>
  <c r="GI36" i="1" s="1"/>
  <c r="GH36" i="1" s="1"/>
  <c r="GL38" i="1"/>
  <c r="GK38" i="1" s="1"/>
  <c r="GJ38" i="1" s="1"/>
  <c r="GI38" i="1" s="1"/>
  <c r="GH38" i="1" s="1"/>
  <c r="GL40" i="1"/>
  <c r="GK40" i="1" s="1"/>
  <c r="GJ40" i="1" s="1"/>
  <c r="GI40" i="1" s="1"/>
  <c r="GH40" i="1" s="1"/>
  <c r="GL42" i="1"/>
  <c r="GK42" i="1" s="1"/>
  <c r="GJ42" i="1" s="1"/>
  <c r="GI42" i="1" s="1"/>
  <c r="GH42" i="1" s="1"/>
  <c r="GL44" i="1"/>
  <c r="GK44" i="1" s="1"/>
  <c r="GJ44" i="1" s="1"/>
  <c r="GI44" i="1" s="1"/>
  <c r="GH44" i="1" s="1"/>
  <c r="GL46" i="1"/>
  <c r="GK46" i="1" s="1"/>
  <c r="GJ46" i="1" s="1"/>
  <c r="GI46" i="1" s="1"/>
  <c r="GH46" i="1" s="1"/>
  <c r="GL48" i="1"/>
  <c r="GK48" i="1" s="1"/>
  <c r="GJ48" i="1" s="1"/>
  <c r="GI48" i="1" s="1"/>
  <c r="GH48" i="1" s="1"/>
  <c r="GL50" i="1"/>
  <c r="GK50" i="1" s="1"/>
  <c r="GJ50" i="1" s="1"/>
  <c r="GI50" i="1" s="1"/>
  <c r="GH50" i="1" s="1"/>
  <c r="GL52" i="1"/>
  <c r="GK52" i="1" s="1"/>
  <c r="GJ52" i="1" s="1"/>
  <c r="GI52" i="1" s="1"/>
  <c r="GH52" i="1" s="1"/>
  <c r="GL54" i="1"/>
  <c r="GK54" i="1" s="1"/>
  <c r="GJ54" i="1" s="1"/>
  <c r="GI54" i="1" s="1"/>
  <c r="GH54" i="1" s="1"/>
  <c r="GL56" i="1"/>
  <c r="GK56" i="1" s="1"/>
  <c r="GJ56" i="1" s="1"/>
  <c r="GI56" i="1" s="1"/>
  <c r="GH56" i="1" s="1"/>
  <c r="GL58" i="1"/>
  <c r="GK58" i="1" s="1"/>
  <c r="GJ58" i="1" s="1"/>
  <c r="GI58" i="1" s="1"/>
  <c r="GH58" i="1" s="1"/>
  <c r="GL60" i="1"/>
  <c r="GK60" i="1" s="1"/>
  <c r="GJ60" i="1" s="1"/>
  <c r="GI60" i="1" s="1"/>
  <c r="GH60" i="1" s="1"/>
  <c r="GL62" i="1"/>
  <c r="GK62" i="1" s="1"/>
  <c r="GJ62" i="1" s="1"/>
  <c r="GI62" i="1" s="1"/>
  <c r="GH62" i="1" s="1"/>
  <c r="GL64" i="1"/>
  <c r="GK64" i="1" s="1"/>
  <c r="GJ64" i="1" s="1"/>
  <c r="GI64" i="1" s="1"/>
  <c r="GH64" i="1" s="1"/>
  <c r="GL66" i="1"/>
  <c r="GK66" i="1" s="1"/>
  <c r="GJ66" i="1" s="1"/>
  <c r="GI66" i="1" s="1"/>
  <c r="GH66" i="1" s="1"/>
  <c r="GL68" i="1"/>
  <c r="GK68" i="1" s="1"/>
  <c r="GJ68" i="1" s="1"/>
  <c r="GI68" i="1" s="1"/>
  <c r="GH68" i="1" s="1"/>
  <c r="GL70" i="1"/>
  <c r="GK70" i="1" s="1"/>
  <c r="GJ70" i="1" s="1"/>
  <c r="GI70" i="1" s="1"/>
  <c r="GH70" i="1" s="1"/>
  <c r="GL72" i="1"/>
  <c r="GK72" i="1" s="1"/>
  <c r="GJ72" i="1" s="1"/>
  <c r="GI72" i="1" s="1"/>
  <c r="GH72" i="1" s="1"/>
  <c r="GL74" i="1"/>
  <c r="GK74" i="1" s="1"/>
  <c r="GJ74" i="1" s="1"/>
  <c r="GI74" i="1" s="1"/>
  <c r="GH74" i="1" s="1"/>
  <c r="GL76" i="1"/>
  <c r="GK76" i="1" s="1"/>
  <c r="GJ76" i="1" s="1"/>
  <c r="GI76" i="1" s="1"/>
  <c r="GH76" i="1" s="1"/>
  <c r="GL78" i="1"/>
  <c r="GK78" i="1" s="1"/>
  <c r="GJ78" i="1" s="1"/>
  <c r="GI78" i="1" s="1"/>
  <c r="GH78" i="1" s="1"/>
  <c r="GL80" i="1"/>
  <c r="GK80" i="1" s="1"/>
  <c r="GJ80" i="1" s="1"/>
  <c r="GI80" i="1" s="1"/>
  <c r="GH80" i="1" s="1"/>
  <c r="GL82" i="1"/>
  <c r="GK82" i="1" s="1"/>
  <c r="GJ82" i="1" s="1"/>
  <c r="GI82" i="1" s="1"/>
  <c r="GH82" i="1" s="1"/>
  <c r="GL84" i="1"/>
  <c r="GK84" i="1" s="1"/>
  <c r="GJ84" i="1" s="1"/>
  <c r="GI84" i="1" s="1"/>
  <c r="GH84" i="1" s="1"/>
  <c r="GL86" i="1"/>
  <c r="GK86" i="1" s="1"/>
  <c r="GJ86" i="1" s="1"/>
  <c r="GI86" i="1" s="1"/>
  <c r="GH86" i="1" s="1"/>
  <c r="GL53" i="1"/>
  <c r="GK53" i="1" s="1"/>
  <c r="GJ53" i="1" s="1"/>
  <c r="GI53" i="1" s="1"/>
  <c r="GH53" i="1" s="1"/>
  <c r="GL69" i="1"/>
  <c r="GK69" i="1" s="1"/>
  <c r="GJ69" i="1" s="1"/>
  <c r="GI69" i="1" s="1"/>
  <c r="GH69" i="1" s="1"/>
  <c r="GL83" i="1"/>
  <c r="GK83" i="1" s="1"/>
  <c r="GJ83" i="1" s="1"/>
  <c r="GI83" i="1" s="1"/>
  <c r="GH83" i="1" s="1"/>
  <c r="GL55" i="1"/>
  <c r="GK55" i="1" s="1"/>
  <c r="GJ55" i="1" s="1"/>
  <c r="GI55" i="1" s="1"/>
  <c r="GH55" i="1" s="1"/>
  <c r="GL75" i="1"/>
  <c r="GK75" i="1" s="1"/>
  <c r="GJ75" i="1" s="1"/>
  <c r="GI75" i="1" s="1"/>
  <c r="GH75" i="1" s="1"/>
  <c r="GL88" i="1"/>
  <c r="GK88" i="1" s="1"/>
  <c r="GJ88" i="1" s="1"/>
  <c r="GI88" i="1" s="1"/>
  <c r="GH88" i="1" s="1"/>
  <c r="GL90" i="1"/>
  <c r="GK90" i="1" s="1"/>
  <c r="GJ90" i="1" s="1"/>
  <c r="GI90" i="1" s="1"/>
  <c r="GH90" i="1" s="1"/>
  <c r="GL92" i="1"/>
  <c r="GK92" i="1" s="1"/>
  <c r="GJ92" i="1" s="1"/>
  <c r="GI92" i="1" s="1"/>
  <c r="GH92" i="1" s="1"/>
  <c r="GL94" i="1"/>
  <c r="GK94" i="1" s="1"/>
  <c r="GJ94" i="1" s="1"/>
  <c r="GI94" i="1" s="1"/>
  <c r="GH94" i="1" s="1"/>
  <c r="GL96" i="1"/>
  <c r="GK96" i="1" s="1"/>
  <c r="GJ96" i="1" s="1"/>
  <c r="GI96" i="1" s="1"/>
  <c r="GH96" i="1" s="1"/>
  <c r="GL98" i="1"/>
  <c r="GK98" i="1" s="1"/>
  <c r="GJ98" i="1" s="1"/>
  <c r="GI98" i="1" s="1"/>
  <c r="GH98" i="1" s="1"/>
  <c r="GL100" i="1"/>
  <c r="GK100" i="1" s="1"/>
  <c r="GJ100" i="1" s="1"/>
  <c r="GI100" i="1" s="1"/>
  <c r="GH100" i="1" s="1"/>
  <c r="GL102" i="1"/>
  <c r="GK102" i="1" s="1"/>
  <c r="GJ102" i="1" s="1"/>
  <c r="GI102" i="1" s="1"/>
  <c r="GH102" i="1" s="1"/>
  <c r="GL104" i="1"/>
  <c r="GK104" i="1" s="1"/>
  <c r="GJ104" i="1" s="1"/>
  <c r="GI104" i="1" s="1"/>
  <c r="GH104" i="1" s="1"/>
  <c r="GL106" i="1"/>
  <c r="GK106" i="1" s="1"/>
  <c r="GJ106" i="1" s="1"/>
  <c r="GI106" i="1" s="1"/>
  <c r="GH106" i="1" s="1"/>
  <c r="GL108" i="1"/>
  <c r="GK108" i="1" s="1"/>
  <c r="GJ108" i="1" s="1"/>
  <c r="GI108" i="1" s="1"/>
  <c r="GH108" i="1" s="1"/>
  <c r="GL110" i="1"/>
  <c r="GK110" i="1" s="1"/>
  <c r="GJ110" i="1" s="1"/>
  <c r="GI110" i="1" s="1"/>
  <c r="GH110" i="1" s="1"/>
  <c r="GL112" i="1"/>
  <c r="GK112" i="1" s="1"/>
  <c r="GJ112" i="1" s="1"/>
  <c r="GI112" i="1" s="1"/>
  <c r="GH112" i="1" s="1"/>
  <c r="GL114" i="1"/>
  <c r="GK114" i="1" s="1"/>
  <c r="GJ114" i="1" s="1"/>
  <c r="GI114" i="1" s="1"/>
  <c r="GH114" i="1" s="1"/>
  <c r="GL116" i="1"/>
  <c r="GK116" i="1" s="1"/>
  <c r="GJ116" i="1" s="1"/>
  <c r="GI116" i="1" s="1"/>
  <c r="GH116" i="1" s="1"/>
  <c r="GL118" i="1"/>
  <c r="GK118" i="1" s="1"/>
  <c r="GJ118" i="1" s="1"/>
  <c r="GI118" i="1" s="1"/>
  <c r="GH118" i="1" s="1"/>
  <c r="GL120" i="1"/>
  <c r="GK120" i="1" s="1"/>
  <c r="GJ120" i="1" s="1"/>
  <c r="GI120" i="1" s="1"/>
  <c r="GH120" i="1" s="1"/>
  <c r="GL122" i="1"/>
  <c r="GK122" i="1" s="1"/>
  <c r="GJ122" i="1" s="1"/>
  <c r="GI122" i="1" s="1"/>
  <c r="GH122" i="1" s="1"/>
  <c r="GL124" i="1"/>
  <c r="GK124" i="1" s="1"/>
  <c r="GJ124" i="1" s="1"/>
  <c r="GI124" i="1" s="1"/>
  <c r="GH124" i="1" s="1"/>
  <c r="GL126" i="1"/>
  <c r="GK126" i="1" s="1"/>
  <c r="GJ126" i="1" s="1"/>
  <c r="GI126" i="1" s="1"/>
  <c r="GH126" i="1" s="1"/>
  <c r="GL128" i="1"/>
  <c r="GK128" i="1" s="1"/>
  <c r="GJ128" i="1" s="1"/>
  <c r="GI128" i="1" s="1"/>
  <c r="GH128" i="1" s="1"/>
  <c r="GL130" i="1"/>
  <c r="GK130" i="1" s="1"/>
  <c r="GJ130" i="1" s="1"/>
  <c r="GI130" i="1" s="1"/>
  <c r="GH130" i="1" s="1"/>
  <c r="GL57" i="1"/>
  <c r="GK57" i="1" s="1"/>
  <c r="GJ57" i="1" s="1"/>
  <c r="GI57" i="1" s="1"/>
  <c r="GH57" i="1" s="1"/>
  <c r="GL81" i="1"/>
  <c r="GK81" i="1" s="1"/>
  <c r="GJ81" i="1" s="1"/>
  <c r="GI81" i="1" s="1"/>
  <c r="GH81" i="1" s="1"/>
  <c r="GL59" i="1"/>
  <c r="GK59" i="1" s="1"/>
  <c r="GJ59" i="1" s="1"/>
  <c r="GI59" i="1" s="1"/>
  <c r="GH59" i="1" s="1"/>
  <c r="GL71" i="1"/>
  <c r="GK71" i="1" s="1"/>
  <c r="GJ71" i="1" s="1"/>
  <c r="GI71" i="1" s="1"/>
  <c r="GH71" i="1" s="1"/>
  <c r="GL61" i="1"/>
  <c r="GK61" i="1" s="1"/>
  <c r="GJ61" i="1" s="1"/>
  <c r="GI61" i="1" s="1"/>
  <c r="GH61" i="1" s="1"/>
  <c r="GL79" i="1"/>
  <c r="GK79" i="1" s="1"/>
  <c r="GJ79" i="1" s="1"/>
  <c r="GI79" i="1" s="1"/>
  <c r="GH79" i="1" s="1"/>
  <c r="GL63" i="1"/>
  <c r="GK63" i="1" s="1"/>
  <c r="GJ63" i="1" s="1"/>
  <c r="GI63" i="1" s="1"/>
  <c r="GH63" i="1" s="1"/>
  <c r="GL87" i="1"/>
  <c r="GK87" i="1" s="1"/>
  <c r="GJ87" i="1" s="1"/>
  <c r="GI87" i="1" s="1"/>
  <c r="GH87" i="1" s="1"/>
  <c r="GL89" i="1"/>
  <c r="GK89" i="1" s="1"/>
  <c r="GJ89" i="1" s="1"/>
  <c r="GI89" i="1" s="1"/>
  <c r="GH89" i="1" s="1"/>
  <c r="GL91" i="1"/>
  <c r="GK91" i="1" s="1"/>
  <c r="GJ91" i="1" s="1"/>
  <c r="GI91" i="1" s="1"/>
  <c r="GH91" i="1" s="1"/>
  <c r="GL93" i="1"/>
  <c r="GK93" i="1" s="1"/>
  <c r="GJ93" i="1" s="1"/>
  <c r="GI93" i="1" s="1"/>
  <c r="GH93" i="1" s="1"/>
  <c r="GL95" i="1"/>
  <c r="GK95" i="1" s="1"/>
  <c r="GJ95" i="1" s="1"/>
  <c r="GI95" i="1" s="1"/>
  <c r="GH95" i="1" s="1"/>
  <c r="GL97" i="1"/>
  <c r="GK97" i="1" s="1"/>
  <c r="GJ97" i="1" s="1"/>
  <c r="GI97" i="1" s="1"/>
  <c r="GH97" i="1" s="1"/>
  <c r="GL99" i="1"/>
  <c r="GK99" i="1" s="1"/>
  <c r="GJ99" i="1" s="1"/>
  <c r="GI99" i="1" s="1"/>
  <c r="GH99" i="1" s="1"/>
  <c r="GL101" i="1"/>
  <c r="GK101" i="1" s="1"/>
  <c r="GJ101" i="1" s="1"/>
  <c r="GI101" i="1" s="1"/>
  <c r="GH101" i="1" s="1"/>
  <c r="GL103" i="1"/>
  <c r="GK103" i="1" s="1"/>
  <c r="GJ103" i="1" s="1"/>
  <c r="GI103" i="1" s="1"/>
  <c r="GH103" i="1" s="1"/>
  <c r="GL105" i="1"/>
  <c r="GK105" i="1" s="1"/>
  <c r="GJ105" i="1" s="1"/>
  <c r="GI105" i="1" s="1"/>
  <c r="GH105" i="1" s="1"/>
  <c r="GL107" i="1"/>
  <c r="GK107" i="1" s="1"/>
  <c r="GJ107" i="1" s="1"/>
  <c r="GI107" i="1" s="1"/>
  <c r="GH107" i="1" s="1"/>
  <c r="GL109" i="1"/>
  <c r="GK109" i="1" s="1"/>
  <c r="GJ109" i="1" s="1"/>
  <c r="GI109" i="1" s="1"/>
  <c r="GH109" i="1" s="1"/>
  <c r="GL111" i="1"/>
  <c r="GK111" i="1" s="1"/>
  <c r="GJ111" i="1" s="1"/>
  <c r="GI111" i="1" s="1"/>
  <c r="GH111" i="1" s="1"/>
  <c r="GL113" i="1"/>
  <c r="GK113" i="1" s="1"/>
  <c r="GJ113" i="1" s="1"/>
  <c r="GI113" i="1" s="1"/>
  <c r="GH113" i="1" s="1"/>
  <c r="GL115" i="1"/>
  <c r="GK115" i="1" s="1"/>
  <c r="GJ115" i="1" s="1"/>
  <c r="GI115" i="1" s="1"/>
  <c r="GH115" i="1" s="1"/>
  <c r="GL117" i="1"/>
  <c r="GK117" i="1" s="1"/>
  <c r="GJ117" i="1" s="1"/>
  <c r="GI117" i="1" s="1"/>
  <c r="GH117" i="1" s="1"/>
  <c r="GL119" i="1"/>
  <c r="GK119" i="1" s="1"/>
  <c r="GJ119" i="1" s="1"/>
  <c r="GI119" i="1" s="1"/>
  <c r="GH119" i="1" s="1"/>
  <c r="GL121" i="1"/>
  <c r="GK121" i="1" s="1"/>
  <c r="GJ121" i="1" s="1"/>
  <c r="GI121" i="1" s="1"/>
  <c r="GH121" i="1" s="1"/>
  <c r="GL123" i="1"/>
  <c r="GK123" i="1" s="1"/>
  <c r="GJ123" i="1" s="1"/>
  <c r="GI123" i="1" s="1"/>
  <c r="GH123" i="1" s="1"/>
  <c r="GL125" i="1"/>
  <c r="GK125" i="1" s="1"/>
  <c r="GJ125" i="1" s="1"/>
  <c r="GI125" i="1" s="1"/>
  <c r="GH125" i="1" s="1"/>
  <c r="GL127" i="1"/>
  <c r="GK127" i="1" s="1"/>
  <c r="GJ127" i="1" s="1"/>
  <c r="GI127" i="1" s="1"/>
  <c r="GH127" i="1" s="1"/>
  <c r="GL129" i="1"/>
  <c r="GK129" i="1" s="1"/>
  <c r="GJ129" i="1" s="1"/>
  <c r="GI129" i="1" s="1"/>
  <c r="GH129" i="1" s="1"/>
  <c r="GL131" i="1"/>
  <c r="GK131" i="1" s="1"/>
  <c r="GJ131" i="1" s="1"/>
  <c r="GI131" i="1" s="1"/>
  <c r="GH131" i="1" s="1"/>
  <c r="GL65" i="1"/>
  <c r="GK65" i="1" s="1"/>
  <c r="GJ65" i="1" s="1"/>
  <c r="GI65" i="1" s="1"/>
  <c r="GH65" i="1" s="1"/>
  <c r="GL73" i="1"/>
  <c r="GK73" i="1" s="1"/>
  <c r="GJ73" i="1" s="1"/>
  <c r="GI73" i="1" s="1"/>
  <c r="GH73" i="1" s="1"/>
  <c r="GL77" i="1"/>
  <c r="GK77" i="1" s="1"/>
  <c r="GJ77" i="1" s="1"/>
  <c r="GI77" i="1" s="1"/>
  <c r="GH77" i="1" s="1"/>
  <c r="GL85" i="1"/>
  <c r="GK85" i="1" s="1"/>
  <c r="GJ85" i="1" s="1"/>
  <c r="GI85" i="1" s="1"/>
  <c r="GH85" i="1" s="1"/>
  <c r="GL3" i="1"/>
  <c r="GK3" i="1" s="1"/>
  <c r="GJ3" i="1" s="1"/>
  <c r="GI3" i="1" s="1"/>
  <c r="GH3" i="1" s="1"/>
  <c r="GL5" i="1"/>
  <c r="GK5" i="1" s="1"/>
  <c r="GJ5" i="1" s="1"/>
  <c r="GI5" i="1" s="1"/>
  <c r="GH5" i="1" s="1"/>
  <c r="GL7" i="1"/>
  <c r="GK7" i="1" s="1"/>
  <c r="GJ7" i="1" s="1"/>
  <c r="GI7" i="1" s="1"/>
  <c r="GH7" i="1" s="1"/>
  <c r="GL9" i="1"/>
  <c r="GK9" i="1" s="1"/>
  <c r="GJ9" i="1" s="1"/>
  <c r="GI9" i="1" s="1"/>
  <c r="GH9" i="1" s="1"/>
  <c r="GL11" i="1"/>
  <c r="GK11" i="1" s="1"/>
  <c r="GJ11" i="1" s="1"/>
  <c r="GI11" i="1" s="1"/>
  <c r="GH11" i="1" s="1"/>
  <c r="GL13" i="1"/>
  <c r="GK13" i="1" s="1"/>
  <c r="GJ13" i="1" s="1"/>
  <c r="GI13" i="1" s="1"/>
  <c r="GH13" i="1" s="1"/>
  <c r="GL15" i="1"/>
  <c r="GK15" i="1" s="1"/>
  <c r="GJ15" i="1" s="1"/>
  <c r="GI15" i="1" s="1"/>
  <c r="GH15" i="1" s="1"/>
  <c r="GL17" i="1"/>
  <c r="GK17" i="1" s="1"/>
  <c r="GJ17" i="1" s="1"/>
  <c r="GI17" i="1" s="1"/>
  <c r="GH17" i="1" s="1"/>
  <c r="GL19" i="1"/>
  <c r="GK19" i="1" s="1"/>
  <c r="GJ19" i="1" s="1"/>
  <c r="GI19" i="1" s="1"/>
  <c r="GH19" i="1" s="1"/>
  <c r="GL21" i="1"/>
  <c r="GK21" i="1" s="1"/>
  <c r="GJ21" i="1" s="1"/>
  <c r="GI21" i="1" s="1"/>
  <c r="GH21" i="1" s="1"/>
  <c r="GL23" i="1"/>
  <c r="GK23" i="1" s="1"/>
  <c r="GJ23" i="1" s="1"/>
  <c r="GI23" i="1" s="1"/>
  <c r="GH23" i="1" s="1"/>
  <c r="GL25" i="1"/>
  <c r="GK25" i="1" s="1"/>
  <c r="GJ25" i="1" s="1"/>
  <c r="GI25" i="1" s="1"/>
  <c r="GH25" i="1" s="1"/>
  <c r="GL27" i="1"/>
  <c r="GK27" i="1" s="1"/>
  <c r="GJ27" i="1" s="1"/>
  <c r="GI27" i="1" s="1"/>
  <c r="GH27" i="1" s="1"/>
  <c r="GL29" i="1"/>
  <c r="GK29" i="1" s="1"/>
  <c r="GJ29" i="1" s="1"/>
  <c r="GI29" i="1" s="1"/>
  <c r="GH29" i="1" s="1"/>
  <c r="GL31" i="1"/>
  <c r="GK31" i="1" s="1"/>
  <c r="GJ31" i="1" s="1"/>
  <c r="GI31" i="1" s="1"/>
  <c r="GH31" i="1" s="1"/>
  <c r="GL33" i="1"/>
  <c r="GK33" i="1" s="1"/>
  <c r="GJ33" i="1" s="1"/>
  <c r="GI33" i="1" s="1"/>
  <c r="GH33" i="1" s="1"/>
  <c r="GL35" i="1"/>
  <c r="GK35" i="1" s="1"/>
  <c r="GJ35" i="1" s="1"/>
  <c r="GI35" i="1" s="1"/>
  <c r="GH35" i="1" s="1"/>
  <c r="GL37" i="1"/>
  <c r="GK37" i="1" s="1"/>
  <c r="GJ37" i="1" s="1"/>
  <c r="GI37" i="1" s="1"/>
  <c r="GH37" i="1" s="1"/>
  <c r="GL39" i="1"/>
  <c r="GK39" i="1" s="1"/>
  <c r="GJ39" i="1" s="1"/>
  <c r="GI39" i="1" s="1"/>
  <c r="GH39" i="1" s="1"/>
  <c r="GL41" i="1"/>
  <c r="GK41" i="1" s="1"/>
  <c r="GJ41" i="1" s="1"/>
  <c r="GI41" i="1" s="1"/>
  <c r="GH41" i="1" s="1"/>
  <c r="GL43" i="1"/>
  <c r="GK43" i="1" s="1"/>
  <c r="GJ43" i="1" s="1"/>
  <c r="GI43" i="1" s="1"/>
  <c r="GH43" i="1" s="1"/>
  <c r="GL45" i="1"/>
  <c r="GK45" i="1" s="1"/>
  <c r="GJ45" i="1" s="1"/>
  <c r="GI45" i="1" s="1"/>
  <c r="GH45" i="1" s="1"/>
  <c r="GL47" i="1"/>
  <c r="GK47" i="1" s="1"/>
  <c r="GJ47" i="1" s="1"/>
  <c r="GI47" i="1" s="1"/>
  <c r="GH47" i="1" s="1"/>
  <c r="GL49" i="1"/>
  <c r="GK49" i="1" s="1"/>
  <c r="GJ49" i="1" s="1"/>
  <c r="GI49" i="1" s="1"/>
  <c r="GH49" i="1" s="1"/>
  <c r="GL51" i="1"/>
  <c r="GK51" i="1" s="1"/>
  <c r="GJ51" i="1" s="1"/>
  <c r="GI51" i="1" s="1"/>
  <c r="GH51" i="1" s="1"/>
  <c r="GL67" i="1"/>
  <c r="GK67" i="1" s="1"/>
  <c r="GJ67" i="1" s="1"/>
  <c r="GI67" i="1" s="1"/>
  <c r="GH67" i="1" s="1"/>
  <c r="N69" i="1"/>
  <c r="O69" i="1" s="1"/>
  <c r="N81" i="1"/>
  <c r="O81" i="1" s="1"/>
  <c r="N10" i="1"/>
  <c r="O10" i="1" s="1"/>
  <c r="N27" i="1"/>
  <c r="O27" i="1" s="1"/>
  <c r="F45" i="1"/>
  <c r="N49" i="1"/>
  <c r="O49" i="1" s="1"/>
  <c r="N98" i="1"/>
  <c r="O98" i="1" s="1"/>
  <c r="N82" i="1"/>
  <c r="O82" i="1" s="1"/>
  <c r="F43" i="1"/>
  <c r="N90" i="1"/>
  <c r="O90" i="1" s="1"/>
  <c r="N24" i="1"/>
  <c r="O24" i="1" s="1"/>
  <c r="F122" i="1"/>
  <c r="N64" i="1"/>
  <c r="O64" i="1" s="1"/>
  <c r="N70" i="1"/>
  <c r="O70" i="1" s="1"/>
  <c r="N15" i="1"/>
  <c r="O15" i="1" s="1"/>
  <c r="EH23" i="1"/>
  <c r="EM23" i="1" s="1"/>
  <c r="EH38" i="1"/>
  <c r="EM38" i="1" s="1"/>
  <c r="EH75" i="1"/>
  <c r="EM75" i="1" s="1"/>
  <c r="EH91" i="1"/>
  <c r="EM91" i="1" s="1"/>
  <c r="EH97" i="1"/>
  <c r="EM97" i="1" s="1"/>
  <c r="EH110" i="1"/>
  <c r="EM110" i="1" s="1"/>
  <c r="EH123" i="1"/>
  <c r="EM123" i="1" s="1"/>
  <c r="N3" i="1"/>
  <c r="O3" i="1" s="1"/>
  <c r="F9" i="1"/>
  <c r="F108" i="1"/>
  <c r="N84" i="1"/>
  <c r="O84" i="1" s="1"/>
  <c r="N13" i="1"/>
  <c r="O13" i="1" s="1"/>
  <c r="F25" i="1"/>
  <c r="N78" i="1"/>
  <c r="O78" i="1" s="1"/>
  <c r="EH9" i="1"/>
  <c r="EM9" i="1" s="1"/>
  <c r="EH28" i="1"/>
  <c r="EM28" i="1" s="1"/>
  <c r="EH80" i="1"/>
  <c r="EM80" i="1" s="1"/>
  <c r="EH104" i="1"/>
  <c r="EM104" i="1" s="1"/>
  <c r="EH98" i="1"/>
  <c r="EM98" i="1" s="1"/>
  <c r="EH126" i="1"/>
  <c r="EM126" i="1" s="1"/>
  <c r="F71" i="1"/>
  <c r="N122" i="1"/>
  <c r="O122" i="1" s="1"/>
  <c r="F89" i="1"/>
  <c r="N22" i="1"/>
  <c r="O22" i="1" s="1"/>
  <c r="F62" i="1"/>
  <c r="N47" i="1"/>
  <c r="O47" i="1" s="1"/>
  <c r="EH12" i="1"/>
  <c r="EM12" i="1" s="1"/>
  <c r="EH56" i="1"/>
  <c r="EM56" i="1" s="1"/>
  <c r="EH60" i="1"/>
  <c r="EM60" i="1" s="1"/>
  <c r="EH107" i="1"/>
  <c r="EM107" i="1" s="1"/>
  <c r="N100" i="1"/>
  <c r="O100" i="1" s="1"/>
  <c r="N102" i="1"/>
  <c r="O102" i="1" s="1"/>
  <c r="F76" i="1"/>
  <c r="F42" i="1"/>
  <c r="N89" i="1"/>
  <c r="O89" i="1" s="1"/>
  <c r="N62" i="1"/>
  <c r="O62" i="1" s="1"/>
  <c r="N28" i="1"/>
  <c r="O28" i="1" s="1"/>
  <c r="N14" i="1"/>
  <c r="O14" i="1" s="1"/>
  <c r="F41" i="1"/>
  <c r="EH2" i="1"/>
  <c r="EM2" i="1" s="1"/>
  <c r="EH32" i="1"/>
  <c r="EM32" i="1" s="1"/>
  <c r="EH29" i="1"/>
  <c r="EM29" i="1" s="1"/>
  <c r="EH68" i="1"/>
  <c r="EM68" i="1" s="1"/>
  <c r="EH70" i="1"/>
  <c r="EM70" i="1" s="1"/>
  <c r="EH94" i="1"/>
  <c r="EM94" i="1" s="1"/>
  <c r="EH108" i="1"/>
  <c r="EM108" i="1" s="1"/>
  <c r="EH115" i="1"/>
  <c r="EM115" i="1" s="1"/>
  <c r="EH130" i="1"/>
  <c r="EM130" i="1" s="1"/>
  <c r="F109" i="1"/>
  <c r="F16" i="1"/>
  <c r="F94" i="1"/>
  <c r="EH7" i="1"/>
  <c r="EM7" i="1" s="1"/>
  <c r="EH16" i="1"/>
  <c r="EM16" i="1" s="1"/>
  <c r="EH34" i="1"/>
  <c r="EM34" i="1" s="1"/>
  <c r="EH44" i="1"/>
  <c r="EM44" i="1" s="1"/>
  <c r="EH54" i="1"/>
  <c r="EM54" i="1" s="1"/>
  <c r="EH64" i="1"/>
  <c r="EM64" i="1" s="1"/>
  <c r="EH79" i="1"/>
  <c r="EM79" i="1" s="1"/>
  <c r="EH76" i="1"/>
  <c r="EM76" i="1" s="1"/>
  <c r="EH81" i="1"/>
  <c r="EM81" i="1" s="1"/>
  <c r="EH99" i="1"/>
  <c r="EM99" i="1" s="1"/>
  <c r="EH129" i="1"/>
  <c r="EM129" i="1" s="1"/>
  <c r="F65" i="1"/>
  <c r="N65" i="1"/>
  <c r="O65" i="1" s="1"/>
  <c r="F44" i="1"/>
  <c r="F38" i="1"/>
  <c r="N48" i="1"/>
  <c r="O48" i="1" s="1"/>
  <c r="N109" i="1"/>
  <c r="O109" i="1" s="1"/>
  <c r="N12" i="1"/>
  <c r="O12" i="1" s="1"/>
  <c r="EH4" i="1"/>
  <c r="EM4" i="1" s="1"/>
  <c r="EH18" i="1"/>
  <c r="EM18" i="1" s="1"/>
  <c r="EH36" i="1"/>
  <c r="EM36" i="1" s="1"/>
  <c r="EH52" i="1"/>
  <c r="EM52" i="1" s="1"/>
  <c r="EH45" i="1"/>
  <c r="EM45" i="1" s="1"/>
  <c r="EH61" i="1"/>
  <c r="EM61" i="1" s="1"/>
  <c r="EH86" i="1"/>
  <c r="EM86" i="1" s="1"/>
  <c r="EH83" i="1"/>
  <c r="EM83" i="1" s="1"/>
  <c r="EH102" i="1"/>
  <c r="EM102" i="1" s="1"/>
  <c r="EH111" i="1"/>
  <c r="EM111" i="1" s="1"/>
  <c r="EH120" i="1"/>
  <c r="EM120" i="1" s="1"/>
  <c r="N9" i="1"/>
  <c r="O9" i="1" s="1"/>
  <c r="F26" i="1"/>
  <c r="N71" i="1"/>
  <c r="O71" i="1" s="1"/>
  <c r="F11" i="1"/>
  <c r="F93" i="1"/>
  <c r="N99" i="1"/>
  <c r="O99" i="1" s="1"/>
  <c r="EH17" i="1"/>
  <c r="EM17" i="1" s="1"/>
  <c r="EH20" i="1"/>
  <c r="EM20" i="1" s="1"/>
  <c r="EH22" i="1"/>
  <c r="EM22" i="1" s="1"/>
  <c r="EH39" i="1"/>
  <c r="EM39" i="1" s="1"/>
  <c r="EH50" i="1"/>
  <c r="EM50" i="1" s="1"/>
  <c r="EH66" i="1"/>
  <c r="EM66" i="1" s="1"/>
  <c r="EH72" i="1"/>
  <c r="EM72" i="1" s="1"/>
  <c r="EH85" i="1"/>
  <c r="EM85" i="1" s="1"/>
  <c r="EH88" i="1"/>
  <c r="EM88" i="1" s="1"/>
  <c r="EH103" i="1"/>
  <c r="EM103" i="1" s="1"/>
  <c r="EH113" i="1"/>
  <c r="EM113" i="1" s="1"/>
  <c r="EH124" i="1"/>
  <c r="EM124" i="1" s="1"/>
  <c r="F104" i="1"/>
  <c r="N101" i="1"/>
  <c r="O101" i="1" s="1"/>
  <c r="EH6" i="1"/>
  <c r="EM6" i="1" s="1"/>
  <c r="EH24" i="1"/>
  <c r="EM24" i="1" s="1"/>
  <c r="EH40" i="1"/>
  <c r="EM40" i="1" s="1"/>
  <c r="EH53" i="1"/>
  <c r="EM53" i="1" s="1"/>
  <c r="EH73" i="1"/>
  <c r="EM73" i="1" s="1"/>
  <c r="EH92" i="1"/>
  <c r="EM92" i="1" s="1"/>
  <c r="EH106" i="1"/>
  <c r="EM106" i="1" s="1"/>
  <c r="EH114" i="1"/>
  <c r="EM114" i="1" s="1"/>
  <c r="EH122" i="1"/>
  <c r="EM122" i="1" s="1"/>
  <c r="EH67" i="1" l="1"/>
  <c r="EM67" i="1" s="1"/>
  <c r="EH13" i="1"/>
  <c r="EM13" i="1" s="1"/>
  <c r="EH46" i="1"/>
  <c r="EM46" i="1" s="1"/>
  <c r="EH30" i="1"/>
  <c r="EM30" i="1" s="1"/>
  <c r="EH78" i="1"/>
  <c r="EM78" i="1" s="1"/>
  <c r="EH26" i="1"/>
  <c r="EM26" i="1" s="1"/>
  <c r="EH11" i="1"/>
  <c r="EM11" i="1" s="1"/>
  <c r="EH96" i="1"/>
  <c r="EM96" i="1" s="1"/>
  <c r="EH63" i="1"/>
  <c r="EM63" i="1" s="1"/>
  <c r="EH42" i="1"/>
  <c r="EM42" i="1" s="1"/>
  <c r="EH69" i="1"/>
  <c r="EM69" i="1" s="1"/>
  <c r="EH74" i="1"/>
  <c r="EM74" i="1" s="1"/>
  <c r="EH117" i="1"/>
  <c r="EM117" i="1" s="1"/>
  <c r="EH58" i="1"/>
  <c r="EM58" i="1" s="1"/>
  <c r="EH43" i="1"/>
  <c r="EM43" i="1" s="1"/>
  <c r="EH27" i="1"/>
  <c r="EM27" i="1" s="1"/>
  <c r="EH112" i="1"/>
  <c r="EM112" i="1" s="1"/>
  <c r="EH33" i="1"/>
  <c r="EM33" i="1" s="1"/>
  <c r="EH8" i="1"/>
  <c r="EM8" i="1" s="1"/>
  <c r="EH118" i="1"/>
  <c r="EM118" i="1" s="1"/>
  <c r="EH48" i="1"/>
  <c r="EM48" i="1" s="1"/>
  <c r="EH119" i="1"/>
  <c r="EM119" i="1" s="1"/>
  <c r="EH41" i="1"/>
  <c r="EM41" i="1" s="1"/>
  <c r="EH25" i="1"/>
  <c r="EM25" i="1" s="1"/>
  <c r="EH55" i="1"/>
  <c r="EM55" i="1" s="1"/>
  <c r="EH100" i="1"/>
  <c r="EM100" i="1" s="1"/>
  <c r="EH5" i="1"/>
  <c r="EM5" i="1" s="1"/>
  <c r="EH3" i="1"/>
  <c r="EM3" i="1" s="1"/>
  <c r="EH62" i="1"/>
  <c r="EM62" i="1" s="1"/>
  <c r="EH116" i="1"/>
  <c r="EM116" i="1" s="1"/>
  <c r="EH71" i="1"/>
  <c r="EM71" i="1" s="1"/>
  <c r="EH21" i="1"/>
  <c r="EM21" i="1" s="1"/>
  <c r="EH89" i="1"/>
  <c r="EM89" i="1" s="1"/>
  <c r="EH109" i="1"/>
  <c r="EM109" i="1" s="1"/>
  <c r="EH14" i="1"/>
  <c r="EM14" i="1" s="1"/>
  <c r="EH59" i="1"/>
  <c r="EM59" i="1" s="1"/>
  <c r="EH77" i="1"/>
  <c r="EM77" i="1" s="1"/>
  <c r="EH19" i="1"/>
  <c r="EM19" i="1" s="1"/>
  <c r="EH35" i="1"/>
  <c r="EM35" i="1" s="1"/>
  <c r="EH95" i="1"/>
  <c r="EM95" i="1" s="1"/>
  <c r="EH31" i="1"/>
  <c r="EM31" i="1" s="1"/>
  <c r="EH93" i="1"/>
  <c r="EM93" i="1" s="1"/>
  <c r="EH121" i="1"/>
  <c r="EM121" i="1" s="1"/>
  <c r="EH37" i="1"/>
  <c r="EM37" i="1" s="1"/>
  <c r="EH57" i="1"/>
  <c r="EM57" i="1" s="1"/>
  <c r="EH47" i="1"/>
  <c r="EM47" i="1" s="1"/>
  <c r="EH15" i="1"/>
  <c r="EM15" i="1" s="1"/>
  <c r="EH84" i="1"/>
  <c r="EM84" i="1" s="1"/>
  <c r="EH51" i="1"/>
  <c r="EM51" i="1" s="1"/>
  <c r="EH65" i="1"/>
  <c r="EM65" i="1" s="1"/>
  <c r="EH90" i="1"/>
  <c r="EM90" i="1" s="1"/>
  <c r="EH131" i="1"/>
  <c r="EM131" i="1" s="1"/>
  <c r="EH49" i="1"/>
  <c r="EM49" i="1" s="1"/>
  <c r="EH82" i="1"/>
  <c r="EM82" i="1" s="1"/>
  <c r="EH128" i="1"/>
  <c r="EM128" i="1" s="1"/>
  <c r="EH125" i="1"/>
  <c r="EM125" i="1" s="1"/>
  <c r="EH87" i="1"/>
  <c r="EM87" i="1" s="1"/>
  <c r="EH10" i="1"/>
  <c r="EM10" i="1" s="1"/>
  <c r="S110" i="1"/>
  <c r="EH127" i="1"/>
  <c r="EM127" i="1" s="1"/>
  <c r="EH101" i="1"/>
  <c r="EM101" i="1" s="1"/>
  <c r="S114" i="1"/>
  <c r="G11" i="1"/>
  <c r="P36" i="1"/>
  <c r="S56" i="1"/>
  <c r="G13" i="1"/>
  <c r="S51" i="1"/>
  <c r="G79" i="1"/>
  <c r="P99" i="1"/>
  <c r="S28" i="1"/>
  <c r="P90" i="1"/>
  <c r="EH105" i="1"/>
  <c r="EM105" i="1" s="1"/>
  <c r="S52" i="1"/>
  <c r="EG103" i="1"/>
  <c r="EL103" i="1" s="1"/>
  <c r="EG92" i="1"/>
  <c r="EL92" i="1" s="1"/>
  <c r="P101" i="1"/>
  <c r="S66" i="1"/>
  <c r="G103" i="1"/>
  <c r="G64" i="1"/>
  <c r="EG124" i="1"/>
  <c r="EL124" i="1" s="1"/>
  <c r="EG62" i="1"/>
  <c r="EL62" i="1" s="1"/>
  <c r="S33" i="1"/>
  <c r="S126" i="1"/>
  <c r="S112" i="1"/>
  <c r="P53" i="1"/>
  <c r="G115" i="1"/>
  <c r="EG86" i="1"/>
  <c r="EL86" i="1" s="1"/>
  <c r="S72" i="1"/>
  <c r="G4" i="1"/>
  <c r="G44" i="1"/>
  <c r="P8" i="1"/>
  <c r="P35" i="1"/>
  <c r="S22" i="1"/>
  <c r="G31" i="1"/>
  <c r="G43" i="1"/>
  <c r="P86" i="1"/>
  <c r="EG108" i="1"/>
  <c r="EL108" i="1" s="1"/>
  <c r="EG78" i="1"/>
  <c r="EL78" i="1" s="1"/>
  <c r="EG13" i="1"/>
  <c r="EL13" i="1" s="1"/>
  <c r="P18" i="1"/>
  <c r="G84" i="1"/>
  <c r="S123" i="1"/>
  <c r="G76" i="1"/>
  <c r="EG60" i="1"/>
  <c r="EL60" i="1" s="1"/>
  <c r="G55" i="1"/>
  <c r="G10" i="1"/>
  <c r="G77" i="1"/>
  <c r="S46" i="1"/>
  <c r="G7" i="1"/>
  <c r="EG98" i="1"/>
  <c r="EL98" i="1" s="1"/>
  <c r="EG25" i="1"/>
  <c r="EL25" i="1" s="1"/>
  <c r="EG3" i="1"/>
  <c r="EL3" i="1" s="1"/>
  <c r="S45" i="1"/>
  <c r="S95" i="1"/>
  <c r="G127" i="1"/>
  <c r="G123" i="1"/>
  <c r="G131" i="1"/>
  <c r="G2" i="1"/>
  <c r="G108" i="1"/>
  <c r="EG125" i="1"/>
  <c r="EL125" i="1" s="1"/>
  <c r="EG91" i="1"/>
  <c r="EL91" i="1" s="1"/>
  <c r="EG48" i="1"/>
  <c r="EL48" i="1" s="1"/>
  <c r="EG26" i="1"/>
  <c r="EL26" i="1" s="1"/>
  <c r="G46" i="1"/>
  <c r="S34" i="1"/>
  <c r="S120" i="1"/>
  <c r="P16" i="1"/>
  <c r="P74" i="1"/>
  <c r="P44" i="1"/>
  <c r="P49" i="1"/>
  <c r="EG122" i="1"/>
  <c r="EL122" i="1" s="1"/>
  <c r="EG53" i="1"/>
  <c r="EL53" i="1" s="1"/>
  <c r="EG51" i="1"/>
  <c r="EL51" i="1" s="1"/>
  <c r="G49" i="1"/>
  <c r="G15" i="1"/>
  <c r="S73" i="1"/>
  <c r="S104" i="1"/>
  <c r="EG72" i="1"/>
  <c r="EL72" i="1" s="1"/>
  <c r="EG50" i="1"/>
  <c r="EL50" i="1" s="1"/>
  <c r="G12" i="1"/>
  <c r="S23" i="1"/>
  <c r="P117" i="1"/>
  <c r="S26" i="1"/>
  <c r="G35" i="1"/>
  <c r="EG111" i="1"/>
  <c r="EL111" i="1" s="1"/>
  <c r="EG45" i="1"/>
  <c r="EL45" i="1" s="1"/>
  <c r="EG18" i="1"/>
  <c r="EL18" i="1" s="1"/>
  <c r="S40" i="1"/>
  <c r="S68" i="1"/>
  <c r="S8" i="1"/>
  <c r="P83" i="1"/>
  <c r="S131" i="1"/>
  <c r="S111" i="1"/>
  <c r="EG109" i="1"/>
  <c r="EL109" i="1" s="1"/>
  <c r="EG76" i="1"/>
  <c r="EL76" i="1" s="1"/>
  <c r="EG44" i="1"/>
  <c r="EL44" i="1" s="1"/>
  <c r="EG15" i="1"/>
  <c r="EL15" i="1" s="1"/>
  <c r="S16" i="1"/>
  <c r="G78" i="1"/>
  <c r="EG43" i="1"/>
  <c r="EL43" i="1" s="1"/>
  <c r="S41" i="1"/>
  <c r="P28" i="1"/>
  <c r="P89" i="1"/>
  <c r="S76" i="1"/>
  <c r="EG118" i="1"/>
  <c r="EL118" i="1" s="1"/>
  <c r="EG84" i="1"/>
  <c r="EL84" i="1" s="1"/>
  <c r="EG56" i="1"/>
  <c r="EL56" i="1" s="1"/>
  <c r="G36" i="1"/>
  <c r="G106" i="1"/>
  <c r="G45" i="1"/>
  <c r="S29" i="1"/>
  <c r="S12" i="1"/>
  <c r="EG126" i="1"/>
  <c r="EL126" i="1" s="1"/>
  <c r="EG59" i="1"/>
  <c r="EL59" i="1" s="1"/>
  <c r="S25" i="1"/>
  <c r="S92" i="1"/>
  <c r="G130" i="1"/>
  <c r="G68" i="1"/>
  <c r="G85" i="1"/>
  <c r="S54" i="1"/>
  <c r="P51" i="1"/>
  <c r="P72" i="1"/>
  <c r="P64" i="1"/>
  <c r="S107" i="1"/>
  <c r="P39" i="1"/>
  <c r="P63" i="1"/>
  <c r="P23" i="1"/>
  <c r="EG128" i="1"/>
  <c r="EL128" i="1" s="1"/>
  <c r="EG24" i="1"/>
  <c r="EL24" i="1" s="1"/>
  <c r="G69" i="1"/>
  <c r="G117" i="1"/>
  <c r="G67" i="1"/>
  <c r="G104" i="1"/>
  <c r="EG113" i="1"/>
  <c r="EL113" i="1" s="1"/>
  <c r="EG20" i="1"/>
  <c r="EL20" i="1" s="1"/>
  <c r="P126" i="1"/>
  <c r="S11" i="1"/>
  <c r="G87" i="1"/>
  <c r="G26" i="1"/>
  <c r="S81" i="1"/>
  <c r="EG100" i="1"/>
  <c r="EL100" i="1" s="1"/>
  <c r="EG63" i="1"/>
  <c r="EL63" i="1" s="1"/>
  <c r="EG33" i="1"/>
  <c r="EL33" i="1" s="1"/>
  <c r="P29" i="1"/>
  <c r="S38" i="1"/>
  <c r="S88" i="1"/>
  <c r="G50" i="1"/>
  <c r="S97" i="1"/>
  <c r="G88" i="1"/>
  <c r="EG95" i="1"/>
  <c r="EL95" i="1" s="1"/>
  <c r="EG79" i="1"/>
  <c r="EL79" i="1" s="1"/>
  <c r="EG31" i="1"/>
  <c r="EL31" i="1" s="1"/>
  <c r="G16" i="1"/>
  <c r="S102" i="1"/>
  <c r="EG70" i="1"/>
  <c r="EL70" i="1" s="1"/>
  <c r="EG29" i="1"/>
  <c r="EL29" i="1" s="1"/>
  <c r="G41" i="1"/>
  <c r="P62" i="1"/>
  <c r="S57" i="1"/>
  <c r="P102" i="1"/>
  <c r="EG12" i="1"/>
  <c r="EL12" i="1" s="1"/>
  <c r="S115" i="1"/>
  <c r="S80" i="1"/>
  <c r="S89" i="1"/>
  <c r="S127" i="1"/>
  <c r="G71" i="1"/>
  <c r="EG131" i="1"/>
  <c r="EL131" i="1" s="1"/>
  <c r="EG104" i="1"/>
  <c r="EL104" i="1" s="1"/>
  <c r="EG57" i="1"/>
  <c r="EL57" i="1" s="1"/>
  <c r="EG28" i="1"/>
  <c r="EL28" i="1" s="1"/>
  <c r="P78" i="1"/>
  <c r="G25" i="1"/>
  <c r="S43" i="1"/>
  <c r="G119" i="1"/>
  <c r="G59" i="1"/>
  <c r="G128" i="1"/>
  <c r="P13" i="1"/>
  <c r="S48" i="1"/>
  <c r="EG110" i="1"/>
  <c r="EL110" i="1" s="1"/>
  <c r="EG82" i="1"/>
  <c r="EL82" i="1" s="1"/>
  <c r="EG47" i="1"/>
  <c r="EL47" i="1" s="1"/>
  <c r="S47" i="1"/>
  <c r="S85" i="1"/>
  <c r="P93" i="1"/>
  <c r="P5" i="1"/>
  <c r="P27" i="1"/>
  <c r="P41" i="1"/>
  <c r="S17" i="1"/>
  <c r="P9" i="1"/>
  <c r="G74" i="1"/>
  <c r="EG4" i="1"/>
  <c r="EL4" i="1" s="1"/>
  <c r="G105" i="1"/>
  <c r="G38" i="1"/>
  <c r="G61" i="1"/>
  <c r="S24" i="1"/>
  <c r="G57" i="1"/>
  <c r="G80" i="1"/>
  <c r="S105" i="1"/>
  <c r="EG7" i="1"/>
  <c r="EL7" i="1" s="1"/>
  <c r="S4" i="1"/>
  <c r="G100" i="1"/>
  <c r="EG94" i="1"/>
  <c r="EL94" i="1" s="1"/>
  <c r="EG2" i="1"/>
  <c r="EL2" i="1" s="1"/>
  <c r="P14" i="1"/>
  <c r="S10" i="1"/>
  <c r="G116" i="1"/>
  <c r="P100" i="1"/>
  <c r="EG67" i="1"/>
  <c r="EL67" i="1" s="1"/>
  <c r="EG37" i="1"/>
  <c r="EL37" i="1" s="1"/>
  <c r="G86" i="1"/>
  <c r="G62" i="1"/>
  <c r="G89" i="1"/>
  <c r="S116" i="1"/>
  <c r="S71" i="1"/>
  <c r="P118" i="1"/>
  <c r="S103" i="1"/>
  <c r="S2" i="1"/>
  <c r="G111" i="1"/>
  <c r="G20" i="1"/>
  <c r="G112" i="1"/>
  <c r="P84" i="1"/>
  <c r="S9" i="1"/>
  <c r="S67" i="1"/>
  <c r="S130" i="1"/>
  <c r="EG8" i="1"/>
  <c r="EL8" i="1" s="1"/>
  <c r="S83" i="1"/>
  <c r="S58" i="1"/>
  <c r="S20" i="1"/>
  <c r="P40" i="1"/>
  <c r="P88" i="1"/>
  <c r="P42" i="1"/>
  <c r="P56" i="1"/>
  <c r="G56" i="1"/>
  <c r="EG114" i="1"/>
  <c r="EL114" i="1" s="1"/>
  <c r="EG77" i="1"/>
  <c r="EL77" i="1" s="1"/>
  <c r="EG40" i="1"/>
  <c r="EL40" i="1" s="1"/>
  <c r="P30" i="1"/>
  <c r="S50" i="1"/>
  <c r="S90" i="1"/>
  <c r="S93" i="1"/>
  <c r="G48" i="1"/>
  <c r="S64" i="1"/>
  <c r="S53" i="1"/>
  <c r="EG52" i="1"/>
  <c r="EL52" i="1" s="1"/>
  <c r="S129" i="1"/>
  <c r="P109" i="1"/>
  <c r="S18" i="1"/>
  <c r="S113" i="1"/>
  <c r="G3" i="1"/>
  <c r="G125" i="1"/>
  <c r="S3" i="1"/>
  <c r="EG34" i="1"/>
  <c r="EL34" i="1" s="1"/>
  <c r="G129" i="1"/>
  <c r="P95" i="1"/>
  <c r="EG130" i="1"/>
  <c r="EL130" i="1" s="1"/>
  <c r="EG68" i="1"/>
  <c r="EL68" i="1" s="1"/>
  <c r="EG32" i="1"/>
  <c r="EL32" i="1" s="1"/>
  <c r="S14" i="1"/>
  <c r="P106" i="1"/>
  <c r="G120" i="1"/>
  <c r="G90" i="1"/>
  <c r="G66" i="1"/>
  <c r="EG105" i="1"/>
  <c r="EL105" i="1" s="1"/>
  <c r="EG11" i="1"/>
  <c r="EL11" i="1" s="1"/>
  <c r="S63" i="1"/>
  <c r="S62" i="1"/>
  <c r="S55" i="1"/>
  <c r="S99" i="1"/>
  <c r="G83" i="1"/>
  <c r="EG112" i="1"/>
  <c r="EL112" i="1" s="1"/>
  <c r="EG49" i="1"/>
  <c r="EL49" i="1" s="1"/>
  <c r="S70" i="1"/>
  <c r="S128" i="1"/>
  <c r="S118" i="1"/>
  <c r="G53" i="1"/>
  <c r="G17" i="1"/>
  <c r="G21" i="1"/>
  <c r="P10" i="1"/>
  <c r="G9" i="1"/>
  <c r="EG96" i="1"/>
  <c r="EL96" i="1" s="1"/>
  <c r="EG38" i="1"/>
  <c r="EL38" i="1" s="1"/>
  <c r="EG21" i="1"/>
  <c r="EL21" i="1" s="1"/>
  <c r="S60" i="1"/>
  <c r="P70" i="1"/>
  <c r="S122" i="1"/>
  <c r="P94" i="1"/>
  <c r="P26" i="1"/>
  <c r="P82" i="1"/>
  <c r="EG17" i="1"/>
  <c r="EL17" i="1" s="1"/>
  <c r="S15" i="1"/>
  <c r="EG6" i="1"/>
  <c r="EL6" i="1" s="1"/>
  <c r="S117" i="1"/>
  <c r="G23" i="1"/>
  <c r="S77" i="1"/>
  <c r="EG119" i="1"/>
  <c r="EL119" i="1" s="1"/>
  <c r="G118" i="1"/>
  <c r="G93" i="1"/>
  <c r="S87" i="1"/>
  <c r="P119" i="1"/>
  <c r="S31" i="1"/>
  <c r="EG117" i="1"/>
  <c r="EL117" i="1" s="1"/>
  <c r="EG102" i="1"/>
  <c r="EL102" i="1" s="1"/>
  <c r="EG69" i="1"/>
  <c r="EL69" i="1" s="1"/>
  <c r="G8" i="1"/>
  <c r="G63" i="1"/>
  <c r="G91" i="1"/>
  <c r="P65" i="1"/>
  <c r="S125" i="1"/>
  <c r="S91" i="1"/>
  <c r="G24" i="1"/>
  <c r="EG99" i="1"/>
  <c r="EL99" i="1" s="1"/>
  <c r="EG64" i="1"/>
  <c r="EL64" i="1" s="1"/>
  <c r="G32" i="1"/>
  <c r="G14" i="1"/>
  <c r="EG93" i="1"/>
  <c r="EL93" i="1" s="1"/>
  <c r="S86" i="1"/>
  <c r="S78" i="1"/>
  <c r="S39" i="1"/>
  <c r="S42" i="1"/>
  <c r="EG74" i="1"/>
  <c r="EL74" i="1" s="1"/>
  <c r="EG27" i="1"/>
  <c r="EL27" i="1" s="1"/>
  <c r="EG5" i="1"/>
  <c r="EL5" i="1" s="1"/>
  <c r="S21" i="1"/>
  <c r="P22" i="1"/>
  <c r="S59" i="1"/>
  <c r="S79" i="1"/>
  <c r="S100" i="1"/>
  <c r="EG80" i="1"/>
  <c r="EL80" i="1" s="1"/>
  <c r="EG10" i="1"/>
  <c r="EL10" i="1" s="1"/>
  <c r="S36" i="1"/>
  <c r="S124" i="1"/>
  <c r="G54" i="1"/>
  <c r="G52" i="1"/>
  <c r="G34" i="1"/>
  <c r="G114" i="1"/>
  <c r="G98" i="1"/>
  <c r="P3" i="1"/>
  <c r="P127" i="1"/>
  <c r="P111" i="1"/>
  <c r="P79" i="1"/>
  <c r="P121" i="1"/>
  <c r="P80" i="1"/>
  <c r="P75" i="1"/>
  <c r="P6" i="1"/>
  <c r="P77" i="1"/>
  <c r="P113" i="1"/>
  <c r="P45" i="1"/>
  <c r="P114" i="1"/>
  <c r="P96" i="1"/>
  <c r="P105" i="1"/>
  <c r="P124" i="1"/>
  <c r="P120" i="1"/>
  <c r="P107" i="1"/>
  <c r="P31" i="1"/>
  <c r="P60" i="1"/>
  <c r="P68" i="1"/>
  <c r="P32" i="1"/>
  <c r="P92" i="1"/>
  <c r="P91" i="1"/>
  <c r="P19" i="1"/>
  <c r="P7" i="1"/>
  <c r="P17" i="1"/>
  <c r="P55" i="1"/>
  <c r="P128" i="1"/>
  <c r="P131" i="1"/>
  <c r="P130" i="1"/>
  <c r="P85" i="1"/>
  <c r="P61" i="1"/>
  <c r="P110" i="1"/>
  <c r="P43" i="1"/>
  <c r="P112" i="1"/>
  <c r="P57" i="1"/>
  <c r="P125" i="1"/>
  <c r="P59" i="1"/>
  <c r="P123" i="1"/>
  <c r="P52" i="1"/>
  <c r="P66" i="1"/>
  <c r="P67" i="1"/>
  <c r="P4" i="1"/>
  <c r="P58" i="1"/>
  <c r="P2" i="1"/>
  <c r="P54" i="1"/>
  <c r="P116" i="1"/>
  <c r="P129" i="1"/>
  <c r="P34" i="1"/>
  <c r="P21" i="1"/>
  <c r="P87" i="1"/>
  <c r="P37" i="1"/>
  <c r="P73" i="1"/>
  <c r="EG75" i="1"/>
  <c r="EL75" i="1" s="1"/>
  <c r="G30" i="1"/>
  <c r="S98" i="1"/>
  <c r="G122" i="1"/>
  <c r="P46" i="1"/>
  <c r="P108" i="1"/>
  <c r="P98" i="1"/>
  <c r="P50" i="1"/>
  <c r="EG66" i="1"/>
  <c r="EL66" i="1" s="1"/>
  <c r="G39" i="1"/>
  <c r="EG19" i="1"/>
  <c r="EL19" i="1" s="1"/>
  <c r="G99" i="1"/>
  <c r="S6" i="1"/>
  <c r="S30" i="1"/>
  <c r="EG88" i="1"/>
  <c r="EL88" i="1" s="1"/>
  <c r="EG55" i="1"/>
  <c r="EL55" i="1" s="1"/>
  <c r="EG39" i="1"/>
  <c r="EL39" i="1" s="1"/>
  <c r="S101" i="1"/>
  <c r="S37" i="1"/>
  <c r="S32" i="1"/>
  <c r="G97" i="1"/>
  <c r="S13" i="1"/>
  <c r="G73" i="1"/>
  <c r="G27" i="1"/>
  <c r="P69" i="1"/>
  <c r="G65" i="1"/>
  <c r="G60" i="1"/>
  <c r="P97" i="1"/>
  <c r="G102" i="1"/>
  <c r="EG54" i="1"/>
  <c r="EL54" i="1" s="1"/>
  <c r="S94" i="1"/>
  <c r="S109" i="1"/>
  <c r="EG115" i="1"/>
  <c r="EL115" i="1" s="1"/>
  <c r="EG65" i="1"/>
  <c r="EL65" i="1" s="1"/>
  <c r="G29" i="1"/>
  <c r="G58" i="1"/>
  <c r="S96" i="1"/>
  <c r="G42" i="1"/>
  <c r="EG127" i="1"/>
  <c r="EL127" i="1" s="1"/>
  <c r="EG107" i="1"/>
  <c r="EL107" i="1" s="1"/>
  <c r="G81" i="1"/>
  <c r="S5" i="1"/>
  <c r="S7" i="1"/>
  <c r="P33" i="1"/>
  <c r="G40" i="1"/>
  <c r="EG71" i="1"/>
  <c r="EL71" i="1" s="1"/>
  <c r="EG41" i="1"/>
  <c r="EL41" i="1" s="1"/>
  <c r="G47" i="1"/>
  <c r="S19" i="1"/>
  <c r="G51" i="1"/>
  <c r="G107" i="1"/>
  <c r="G75" i="1"/>
  <c r="G95" i="1"/>
  <c r="G22" i="1"/>
  <c r="EG97" i="1"/>
  <c r="EL97" i="1" s="1"/>
  <c r="EG23" i="1"/>
  <c r="EL23" i="1" s="1"/>
  <c r="G126" i="1"/>
  <c r="P15" i="1"/>
  <c r="S35" i="1"/>
  <c r="P24" i="1"/>
  <c r="P104" i="1"/>
  <c r="G33" i="1"/>
  <c r="P76" i="1"/>
  <c r="G121" i="1"/>
  <c r="EG89" i="1"/>
  <c r="EL89" i="1" s="1"/>
  <c r="EG46" i="1"/>
  <c r="EL46" i="1" s="1"/>
  <c r="EG35" i="1"/>
  <c r="EL35" i="1" s="1"/>
  <c r="G5" i="1"/>
  <c r="EG106" i="1"/>
  <c r="EL106" i="1" s="1"/>
  <c r="EG73" i="1"/>
  <c r="EL73" i="1" s="1"/>
  <c r="EG42" i="1"/>
  <c r="EL42" i="1" s="1"/>
  <c r="G92" i="1"/>
  <c r="S119" i="1"/>
  <c r="S27" i="1"/>
  <c r="EG85" i="1"/>
  <c r="EL85" i="1" s="1"/>
  <c r="EG22" i="1"/>
  <c r="EL22" i="1" s="1"/>
  <c r="S69" i="1"/>
  <c r="S106" i="1"/>
  <c r="G18" i="1"/>
  <c r="P71" i="1"/>
  <c r="G28" i="1"/>
  <c r="EG120" i="1"/>
  <c r="EL120" i="1" s="1"/>
  <c r="EG83" i="1"/>
  <c r="EL83" i="1" s="1"/>
  <c r="EG61" i="1"/>
  <c r="EL61" i="1" s="1"/>
  <c r="EG36" i="1"/>
  <c r="EL36" i="1" s="1"/>
  <c r="P12" i="1"/>
  <c r="P48" i="1"/>
  <c r="S44" i="1"/>
  <c r="S49" i="1"/>
  <c r="P38" i="1"/>
  <c r="S65" i="1"/>
  <c r="S82" i="1"/>
  <c r="EG116" i="1"/>
  <c r="EL116" i="1" s="1"/>
  <c r="EG81" i="1"/>
  <c r="EL81" i="1" s="1"/>
  <c r="EG16" i="1"/>
  <c r="EL16" i="1" s="1"/>
  <c r="G94" i="1"/>
  <c r="G109" i="1"/>
  <c r="EG87" i="1"/>
  <c r="EL87" i="1" s="1"/>
  <c r="EG14" i="1"/>
  <c r="EL14" i="1" s="1"/>
  <c r="S61" i="1"/>
  <c r="G37" i="1"/>
  <c r="P81" i="1"/>
  <c r="P20" i="1"/>
  <c r="EG121" i="1"/>
  <c r="EL121" i="1" s="1"/>
  <c r="EG90" i="1"/>
  <c r="EL90" i="1" s="1"/>
  <c r="EG30" i="1"/>
  <c r="EL30" i="1" s="1"/>
  <c r="P47" i="1"/>
  <c r="S84" i="1"/>
  <c r="P103" i="1"/>
  <c r="G70" i="1"/>
  <c r="P122" i="1"/>
  <c r="G72" i="1"/>
  <c r="EG101" i="1"/>
  <c r="EL101" i="1" s="1"/>
  <c r="EG9" i="1"/>
  <c r="EL9" i="1" s="1"/>
  <c r="S74" i="1"/>
  <c r="S121" i="1"/>
  <c r="G113" i="1"/>
  <c r="G124" i="1"/>
  <c r="G110" i="1"/>
  <c r="G19" i="1"/>
  <c r="S108" i="1"/>
  <c r="EG123" i="1"/>
  <c r="EL123" i="1" s="1"/>
  <c r="EG58" i="1"/>
  <c r="EL58" i="1" s="1"/>
  <c r="G101" i="1"/>
  <c r="G82" i="1"/>
  <c r="G96" i="1"/>
  <c r="G6" i="1"/>
  <c r="P115" i="1"/>
  <c r="P11" i="1"/>
  <c r="S75" i="1"/>
  <c r="P25" i="1"/>
  <c r="ER127" i="1" l="1"/>
  <c r="ER43" i="1"/>
  <c r="ER51" i="1"/>
  <c r="ER89" i="1"/>
  <c r="ER33" i="1"/>
  <c r="ER76" i="1"/>
  <c r="ER98" i="1"/>
  <c r="ER20" i="1"/>
  <c r="ER107" i="1"/>
  <c r="ER40" i="1"/>
  <c r="ER116" i="1"/>
  <c r="ER25" i="1"/>
  <c r="ER52" i="1"/>
  <c r="ER53" i="1"/>
  <c r="ER35" i="1"/>
  <c r="EQ9" i="1"/>
  <c r="ER110" i="1"/>
  <c r="ER14" i="1"/>
  <c r="ER93" i="1"/>
  <c r="EQ20" i="1"/>
  <c r="EQ75" i="1"/>
  <c r="EQ63" i="1"/>
  <c r="EQ45" i="1"/>
  <c r="EQ72" i="1"/>
  <c r="EQ48" i="1"/>
  <c r="EQ78" i="1"/>
  <c r="ER10" i="1"/>
  <c r="ER65" i="1"/>
  <c r="ER61" i="1"/>
  <c r="ER38" i="1"/>
  <c r="ER71" i="1"/>
  <c r="ER101" i="1"/>
  <c r="ER118" i="1"/>
  <c r="ER88" i="1"/>
  <c r="ER97" i="1"/>
  <c r="ER106" i="1"/>
  <c r="ER115" i="1"/>
  <c r="ER124" i="1"/>
  <c r="ER79" i="1"/>
  <c r="ER19" i="1"/>
  <c r="ER44" i="1"/>
  <c r="ER8" i="1"/>
  <c r="ER55" i="1"/>
  <c r="EQ30" i="1"/>
  <c r="EQ46" i="1"/>
  <c r="EQ7" i="1"/>
  <c r="EQ50" i="1"/>
  <c r="EQ62" i="1"/>
  <c r="ER109" i="1"/>
  <c r="ER105" i="1"/>
  <c r="ER123" i="1"/>
  <c r="ER36" i="1"/>
  <c r="EQ34" i="1"/>
  <c r="EQ52" i="1"/>
  <c r="EQ40" i="1"/>
  <c r="EQ29" i="1"/>
  <c r="EQ43" i="1"/>
  <c r="EQ3" i="1"/>
  <c r="EQ60" i="1"/>
  <c r="ER23" i="1"/>
  <c r="ER72" i="1"/>
  <c r="ER30" i="1"/>
  <c r="ER45" i="1"/>
  <c r="ER117" i="1"/>
  <c r="ER87" i="1"/>
  <c r="ER104" i="1"/>
  <c r="ER113" i="1"/>
  <c r="ER122" i="1"/>
  <c r="ER131" i="1"/>
  <c r="ER34" i="1"/>
  <c r="ER57" i="1"/>
  <c r="ER67" i="1"/>
  <c r="ER50" i="1"/>
  <c r="ER80" i="1"/>
  <c r="ER26" i="1"/>
  <c r="EQ65" i="1"/>
  <c r="EQ69" i="1"/>
  <c r="EQ33" i="1"/>
  <c r="EQ66" i="1"/>
  <c r="EQ47" i="1"/>
  <c r="ER77" i="1"/>
  <c r="EQ41" i="1"/>
  <c r="EQ73" i="1"/>
  <c r="EQ71" i="1"/>
  <c r="EQ54" i="1"/>
  <c r="EQ6" i="1"/>
  <c r="EQ77" i="1"/>
  <c r="EQ125" i="1"/>
  <c r="EQ117" i="1"/>
  <c r="EQ109" i="1"/>
  <c r="EQ101" i="1"/>
  <c r="EQ93" i="1"/>
  <c r="EQ85" i="1"/>
  <c r="EQ124" i="1"/>
  <c r="EQ116" i="1"/>
  <c r="EQ108" i="1"/>
  <c r="EQ100" i="1"/>
  <c r="EQ92" i="1"/>
  <c r="EQ84" i="1"/>
  <c r="EQ131" i="1"/>
  <c r="EQ123" i="1"/>
  <c r="EQ115" i="1"/>
  <c r="EQ107" i="1"/>
  <c r="EQ99" i="1"/>
  <c r="EQ91" i="1"/>
  <c r="EQ83" i="1"/>
  <c r="EQ130" i="1"/>
  <c r="EQ122" i="1"/>
  <c r="EQ114" i="1"/>
  <c r="EQ106" i="1"/>
  <c r="EQ98" i="1"/>
  <c r="EQ90" i="1"/>
  <c r="EQ82" i="1"/>
  <c r="EQ129" i="1"/>
  <c r="EQ121" i="1"/>
  <c r="EQ113" i="1"/>
  <c r="EQ105" i="1"/>
  <c r="EQ97" i="1"/>
  <c r="EQ89" i="1"/>
  <c r="EQ81" i="1"/>
  <c r="EQ128" i="1"/>
  <c r="EQ120" i="1"/>
  <c r="EQ112" i="1"/>
  <c r="EQ104" i="1"/>
  <c r="EQ96" i="1"/>
  <c r="EQ88" i="1"/>
  <c r="EQ127" i="1"/>
  <c r="EQ119" i="1"/>
  <c r="EQ111" i="1"/>
  <c r="EQ103" i="1"/>
  <c r="EQ95" i="1"/>
  <c r="EQ87" i="1"/>
  <c r="EQ126" i="1"/>
  <c r="EQ118" i="1"/>
  <c r="EQ110" i="1"/>
  <c r="EQ102" i="1"/>
  <c r="EQ94" i="1"/>
  <c r="EQ86" i="1"/>
  <c r="EQ70" i="1"/>
  <c r="EQ56" i="1"/>
  <c r="EQ25" i="1"/>
  <c r="ER28" i="1"/>
  <c r="ER46" i="1"/>
  <c r="ER70" i="1"/>
  <c r="ER47" i="1"/>
  <c r="ER125" i="1"/>
  <c r="ER95" i="1"/>
  <c r="ER112" i="1"/>
  <c r="ER121" i="1"/>
  <c r="ER130" i="1"/>
  <c r="ER84" i="1"/>
  <c r="ER4" i="1"/>
  <c r="ER37" i="1"/>
  <c r="ER66" i="1"/>
  <c r="ER6" i="1"/>
  <c r="ER5" i="1"/>
  <c r="ER9" i="1"/>
  <c r="EQ13" i="1"/>
  <c r="EQ39" i="1"/>
  <c r="ER54" i="1"/>
  <c r="ER96" i="1"/>
  <c r="ER42" i="1"/>
  <c r="EQ16" i="1"/>
  <c r="EQ36" i="1"/>
  <c r="EQ5" i="1"/>
  <c r="EQ21" i="1"/>
  <c r="EQ28" i="1"/>
  <c r="EQ59" i="1"/>
  <c r="ER12" i="1"/>
  <c r="ER21" i="1"/>
  <c r="ER16" i="1"/>
  <c r="ER41" i="1"/>
  <c r="ER86" i="1"/>
  <c r="ER103" i="1"/>
  <c r="ER120" i="1"/>
  <c r="ER129" i="1"/>
  <c r="ER83" i="1"/>
  <c r="ER92" i="1"/>
  <c r="ER63" i="1"/>
  <c r="ER13" i="1"/>
  <c r="ER58" i="1"/>
  <c r="ER75" i="1"/>
  <c r="ER74" i="1"/>
  <c r="ER11" i="1"/>
  <c r="EQ49" i="1"/>
  <c r="EQ18" i="1"/>
  <c r="EQ26" i="1"/>
  <c r="EQ55" i="1"/>
  <c r="ER126" i="1"/>
  <c r="ER114" i="1"/>
  <c r="ER78" i="1"/>
  <c r="ER3" i="1"/>
  <c r="EQ42" i="1"/>
  <c r="EQ61" i="1"/>
  <c r="EQ22" i="1"/>
  <c r="EQ10" i="1"/>
  <c r="EQ27" i="1"/>
  <c r="EQ17" i="1"/>
  <c r="EQ38" i="1"/>
  <c r="EQ32" i="1"/>
  <c r="EQ8" i="1"/>
  <c r="EQ37" i="1"/>
  <c r="EQ57" i="1"/>
  <c r="EQ12" i="1"/>
  <c r="EQ24" i="1"/>
  <c r="EQ15" i="1"/>
  <c r="EQ51" i="1"/>
  <c r="ER49" i="1"/>
  <c r="ER68" i="1"/>
  <c r="ER32" i="1"/>
  <c r="ER69" i="1"/>
  <c r="ER27" i="1"/>
  <c r="ER94" i="1"/>
  <c r="ER111" i="1"/>
  <c r="ER128" i="1"/>
  <c r="ER82" i="1"/>
  <c r="ER91" i="1"/>
  <c r="ER100" i="1"/>
  <c r="ER39" i="1"/>
  <c r="ER31" i="1"/>
  <c r="ER59" i="1"/>
  <c r="ER60" i="1"/>
  <c r="ER29" i="1"/>
  <c r="ER7" i="1"/>
  <c r="EQ4" i="1"/>
  <c r="EQ79" i="1"/>
  <c r="EQ76" i="1"/>
  <c r="EQ23" i="1"/>
  <c r="ER48" i="1"/>
  <c r="EQ58" i="1"/>
  <c r="EQ14" i="1"/>
  <c r="EQ35" i="1"/>
  <c r="EQ19" i="1"/>
  <c r="EQ80" i="1"/>
  <c r="EQ74" i="1"/>
  <c r="EQ64" i="1"/>
  <c r="EQ11" i="1"/>
  <c r="EQ68" i="1"/>
  <c r="EQ67" i="1"/>
  <c r="EQ31" i="1"/>
  <c r="EQ44" i="1"/>
  <c r="EQ53" i="1"/>
  <c r="ER15" i="1"/>
  <c r="ER62" i="1"/>
  <c r="ER22" i="1"/>
  <c r="ER85" i="1"/>
  <c r="ER102" i="1"/>
  <c r="ER119" i="1"/>
  <c r="ER81" i="1"/>
  <c r="ER90" i="1"/>
  <c r="ER99" i="1"/>
  <c r="ER108" i="1"/>
  <c r="ER73" i="1"/>
  <c r="ER18" i="1"/>
  <c r="ER56" i="1"/>
  <c r="ER24" i="1"/>
  <c r="ER64" i="1"/>
  <c r="ER17" i="1"/>
  <c r="ER2" i="1"/>
  <c r="EF9" i="1"/>
  <c r="EK9" i="1" s="1"/>
  <c r="EF14" i="1"/>
  <c r="EK14" i="1" s="1"/>
  <c r="EF23" i="1"/>
  <c r="EK23" i="1" s="1"/>
  <c r="EF54" i="1"/>
  <c r="EK54" i="1" s="1"/>
  <c r="EF39" i="1"/>
  <c r="EK39" i="1" s="1"/>
  <c r="EF10" i="1"/>
  <c r="EK10" i="1" s="1"/>
  <c r="EF6" i="1"/>
  <c r="EK6" i="1" s="1"/>
  <c r="EF38" i="1"/>
  <c r="EK38" i="1" s="1"/>
  <c r="EF112" i="1"/>
  <c r="EK112" i="1" s="1"/>
  <c r="EQ2" i="1"/>
  <c r="EF7" i="1"/>
  <c r="EK7" i="1" s="1"/>
  <c r="EF57" i="1"/>
  <c r="EK57" i="1" s="1"/>
  <c r="EF33" i="1"/>
  <c r="EK33" i="1" s="1"/>
  <c r="EF128" i="1"/>
  <c r="EK128" i="1" s="1"/>
  <c r="EF72" i="1"/>
  <c r="EK72" i="1" s="1"/>
  <c r="EF91" i="1"/>
  <c r="EK91" i="1" s="1"/>
  <c r="EF35" i="1"/>
  <c r="EK35" i="1" s="1"/>
  <c r="EF107" i="1"/>
  <c r="EK107" i="1" s="1"/>
  <c r="EF65" i="1"/>
  <c r="EK65" i="1" s="1"/>
  <c r="EF19" i="1"/>
  <c r="EK19" i="1" s="1"/>
  <c r="EF5" i="1"/>
  <c r="EK5" i="1" s="1"/>
  <c r="EF102" i="1"/>
  <c r="EK102" i="1" s="1"/>
  <c r="EF114" i="1"/>
  <c r="EK114" i="1" s="1"/>
  <c r="EF47" i="1"/>
  <c r="EK47" i="1" s="1"/>
  <c r="EF63" i="1"/>
  <c r="EK63" i="1" s="1"/>
  <c r="EF76" i="1"/>
  <c r="EK76" i="1" s="1"/>
  <c r="EF53" i="1"/>
  <c r="EK53" i="1" s="1"/>
  <c r="EF125" i="1"/>
  <c r="EK125" i="1" s="1"/>
  <c r="EF78" i="1"/>
  <c r="EK78" i="1" s="1"/>
  <c r="EF121" i="1"/>
  <c r="EK121" i="1" s="1"/>
  <c r="EF83" i="1"/>
  <c r="EK83" i="1" s="1"/>
  <c r="EF81" i="1"/>
  <c r="EK81" i="1" s="1"/>
  <c r="EF22" i="1"/>
  <c r="EK22" i="1" s="1"/>
  <c r="EF42" i="1"/>
  <c r="EK42" i="1" s="1"/>
  <c r="EF55" i="1"/>
  <c r="EK55" i="1" s="1"/>
  <c r="EF75" i="1"/>
  <c r="EK75" i="1" s="1"/>
  <c r="EF64" i="1"/>
  <c r="EK64" i="1" s="1"/>
  <c r="EF96" i="1"/>
  <c r="EK96" i="1" s="1"/>
  <c r="EF67" i="1"/>
  <c r="EK67" i="1" s="1"/>
  <c r="EF20" i="1"/>
  <c r="EK20" i="1" s="1"/>
  <c r="EF18" i="1"/>
  <c r="EK18" i="1" s="1"/>
  <c r="EF122" i="1"/>
  <c r="EK122" i="1" s="1"/>
  <c r="EF3" i="1"/>
  <c r="EK3" i="1" s="1"/>
  <c r="EF86" i="1"/>
  <c r="EK86" i="1" s="1"/>
  <c r="EF87" i="1"/>
  <c r="EK87" i="1" s="1"/>
  <c r="EF116" i="1"/>
  <c r="EK116" i="1" s="1"/>
  <c r="EF120" i="1"/>
  <c r="EK120" i="1" s="1"/>
  <c r="EF97" i="1"/>
  <c r="EK97" i="1" s="1"/>
  <c r="EF127" i="1"/>
  <c r="EK127" i="1" s="1"/>
  <c r="EF80" i="1"/>
  <c r="EK80" i="1" s="1"/>
  <c r="EF117" i="1"/>
  <c r="EK117" i="1" s="1"/>
  <c r="EF119" i="1"/>
  <c r="EK119" i="1" s="1"/>
  <c r="EF32" i="1"/>
  <c r="EK32" i="1" s="1"/>
  <c r="EF34" i="1"/>
  <c r="EK34" i="1" s="1"/>
  <c r="EF8" i="1"/>
  <c r="EK8" i="1" s="1"/>
  <c r="EF4" i="1"/>
  <c r="EK4" i="1" s="1"/>
  <c r="EF82" i="1"/>
  <c r="EK82" i="1" s="1"/>
  <c r="EF104" i="1"/>
  <c r="EK104" i="1" s="1"/>
  <c r="EF12" i="1"/>
  <c r="EK12" i="1" s="1"/>
  <c r="EF31" i="1"/>
  <c r="EK31" i="1" s="1"/>
  <c r="EF59" i="1"/>
  <c r="EK59" i="1" s="1"/>
  <c r="EF109" i="1"/>
  <c r="EK109" i="1" s="1"/>
  <c r="EF108" i="1"/>
  <c r="EK108" i="1" s="1"/>
  <c r="EF62" i="1"/>
  <c r="EK62" i="1" s="1"/>
  <c r="EF73" i="1"/>
  <c r="EK73" i="1" s="1"/>
  <c r="EF41" i="1"/>
  <c r="EK41" i="1" s="1"/>
  <c r="EF85" i="1"/>
  <c r="EK85" i="1" s="1"/>
  <c r="EF46" i="1"/>
  <c r="EK46" i="1" s="1"/>
  <c r="EF115" i="1"/>
  <c r="EK115" i="1" s="1"/>
  <c r="EF88" i="1"/>
  <c r="EK88" i="1" s="1"/>
  <c r="EF27" i="1"/>
  <c r="EK27" i="1" s="1"/>
  <c r="EF105" i="1"/>
  <c r="EK105" i="1" s="1"/>
  <c r="EF68" i="1"/>
  <c r="EK68" i="1" s="1"/>
  <c r="EF94" i="1"/>
  <c r="EK94" i="1" s="1"/>
  <c r="EF110" i="1"/>
  <c r="EK110" i="1" s="1"/>
  <c r="EF29" i="1"/>
  <c r="EK29" i="1" s="1"/>
  <c r="EF79" i="1"/>
  <c r="EK79" i="1" s="1"/>
  <c r="EF100" i="1"/>
  <c r="EK100" i="1" s="1"/>
  <c r="EF126" i="1"/>
  <c r="EK126" i="1" s="1"/>
  <c r="EF15" i="1"/>
  <c r="EK15" i="1" s="1"/>
  <c r="EF45" i="1"/>
  <c r="EK45" i="1" s="1"/>
  <c r="EF26" i="1"/>
  <c r="EK26" i="1" s="1"/>
  <c r="EF92" i="1"/>
  <c r="EK92" i="1" s="1"/>
  <c r="EF101" i="1"/>
  <c r="EK101" i="1" s="1"/>
  <c r="EF36" i="1"/>
  <c r="EK36" i="1" s="1"/>
  <c r="EF74" i="1"/>
  <c r="EK74" i="1" s="1"/>
  <c r="EF99" i="1"/>
  <c r="EK99" i="1" s="1"/>
  <c r="EF17" i="1"/>
  <c r="EK17" i="1" s="1"/>
  <c r="EF40" i="1"/>
  <c r="EK40" i="1" s="1"/>
  <c r="EF24" i="1"/>
  <c r="EK24" i="1" s="1"/>
  <c r="EF56" i="1"/>
  <c r="EK56" i="1" s="1"/>
  <c r="EF25" i="1"/>
  <c r="EK25" i="1" s="1"/>
  <c r="EF13" i="1"/>
  <c r="EK13" i="1" s="1"/>
  <c r="EF124" i="1"/>
  <c r="EK124" i="1" s="1"/>
  <c r="EF30" i="1"/>
  <c r="EK30" i="1" s="1"/>
  <c r="EF61" i="1"/>
  <c r="EK61" i="1" s="1"/>
  <c r="EF106" i="1"/>
  <c r="EK106" i="1" s="1"/>
  <c r="EF89" i="1"/>
  <c r="EK89" i="1" s="1"/>
  <c r="EF71" i="1"/>
  <c r="EK71" i="1" s="1"/>
  <c r="EF66" i="1"/>
  <c r="EK66" i="1" s="1"/>
  <c r="EF93" i="1"/>
  <c r="EK93" i="1" s="1"/>
  <c r="EF69" i="1"/>
  <c r="EK69" i="1" s="1"/>
  <c r="EF21" i="1"/>
  <c r="EK21" i="1" s="1"/>
  <c r="EF49" i="1"/>
  <c r="EK49" i="1" s="1"/>
  <c r="EF130" i="1"/>
  <c r="EK130" i="1" s="1"/>
  <c r="EF52" i="1"/>
  <c r="EK52" i="1" s="1"/>
  <c r="EF77" i="1"/>
  <c r="EK77" i="1" s="1"/>
  <c r="EF70" i="1"/>
  <c r="EK70" i="1" s="1"/>
  <c r="EF50" i="1"/>
  <c r="EK50" i="1" s="1"/>
  <c r="EF48" i="1"/>
  <c r="EK48" i="1" s="1"/>
  <c r="EF58" i="1"/>
  <c r="EK58" i="1" s="1"/>
  <c r="EF123" i="1"/>
  <c r="EK123" i="1" s="1"/>
  <c r="EF90" i="1"/>
  <c r="EK90" i="1" s="1"/>
  <c r="EF16" i="1"/>
  <c r="EK16" i="1" s="1"/>
  <c r="EF11" i="1"/>
  <c r="EK11" i="1" s="1"/>
  <c r="EF37" i="1"/>
  <c r="EK37" i="1" s="1"/>
  <c r="EF2" i="1"/>
  <c r="EK2" i="1" s="1"/>
  <c r="EF28" i="1"/>
  <c r="EK28" i="1" s="1"/>
  <c r="EF95" i="1"/>
  <c r="EK95" i="1" s="1"/>
  <c r="EF113" i="1"/>
  <c r="EK113" i="1" s="1"/>
  <c r="EF84" i="1"/>
  <c r="EK84" i="1" s="1"/>
  <c r="EF43" i="1"/>
  <c r="EK43" i="1" s="1"/>
  <c r="EF44" i="1"/>
  <c r="EK44" i="1" s="1"/>
  <c r="EF111" i="1"/>
  <c r="EK111" i="1" s="1"/>
  <c r="EF51" i="1"/>
  <c r="EK51" i="1" s="1"/>
  <c r="EF98" i="1"/>
  <c r="EK98" i="1" s="1"/>
  <c r="EF60" i="1"/>
  <c r="EK60" i="1" s="1"/>
  <c r="EF103" i="1"/>
  <c r="EK103" i="1" s="1"/>
  <c r="EP103" i="1" l="1"/>
  <c r="EP44" i="1"/>
  <c r="EP43" i="1"/>
  <c r="EP16" i="1"/>
  <c r="EP52" i="1"/>
  <c r="EP89" i="1"/>
  <c r="EP24" i="1"/>
  <c r="EP26" i="1"/>
  <c r="EP94" i="1"/>
  <c r="EP41" i="1"/>
  <c r="EP104" i="1"/>
  <c r="EP80" i="1"/>
  <c r="EP122" i="1"/>
  <c r="EP42" i="1"/>
  <c r="EP76" i="1"/>
  <c r="EP107" i="1"/>
  <c r="EP14" i="1"/>
  <c r="EP84" i="1"/>
  <c r="EP90" i="1"/>
  <c r="EP130" i="1"/>
  <c r="EP106" i="1"/>
  <c r="EP40" i="1"/>
  <c r="EP45" i="1"/>
  <c r="EP68" i="1"/>
  <c r="EP73" i="1"/>
  <c r="EP82" i="1"/>
  <c r="EP127" i="1"/>
  <c r="EP18" i="1"/>
  <c r="EP22" i="1"/>
  <c r="EP63" i="1"/>
  <c r="EP35" i="1"/>
  <c r="EP112" i="1"/>
  <c r="EP9" i="1"/>
  <c r="EP113" i="1"/>
  <c r="EP123" i="1"/>
  <c r="EP49" i="1"/>
  <c r="EP61" i="1"/>
  <c r="EP17" i="1"/>
  <c r="EP15" i="1"/>
  <c r="EP105" i="1"/>
  <c r="EP62" i="1"/>
  <c r="EP4" i="1"/>
  <c r="EP97" i="1"/>
  <c r="EP20" i="1"/>
  <c r="EP81" i="1"/>
  <c r="EP47" i="1"/>
  <c r="EP91" i="1"/>
  <c r="EP38" i="1"/>
  <c r="EP60" i="1"/>
  <c r="EP95" i="1"/>
  <c r="EP58" i="1"/>
  <c r="EP21" i="1"/>
  <c r="EP30" i="1"/>
  <c r="EP99" i="1"/>
  <c r="EP126" i="1"/>
  <c r="EP27" i="1"/>
  <c r="EP108" i="1"/>
  <c r="EP8" i="1"/>
  <c r="EP120" i="1"/>
  <c r="EP67" i="1"/>
  <c r="EP83" i="1"/>
  <c r="EP114" i="1"/>
  <c r="EP72" i="1"/>
  <c r="EP6" i="1"/>
  <c r="EP98" i="1"/>
  <c r="EP28" i="1"/>
  <c r="EP48" i="1"/>
  <c r="EP69" i="1"/>
  <c r="EP124" i="1"/>
  <c r="EP74" i="1"/>
  <c r="EP100" i="1"/>
  <c r="EP88" i="1"/>
  <c r="EP109" i="1"/>
  <c r="EP34" i="1"/>
  <c r="EP116" i="1"/>
  <c r="EP96" i="1"/>
  <c r="EP121" i="1"/>
  <c r="EP102" i="1"/>
  <c r="EP128" i="1"/>
  <c r="EP10" i="1"/>
  <c r="EP51" i="1"/>
  <c r="EP129" i="1"/>
  <c r="EP131" i="1"/>
  <c r="EP118" i="1"/>
  <c r="EP50" i="1"/>
  <c r="EP93" i="1"/>
  <c r="EP13" i="1"/>
  <c r="EP36" i="1"/>
  <c r="EP79" i="1"/>
  <c r="EP115" i="1"/>
  <c r="EP59" i="1"/>
  <c r="EP32" i="1"/>
  <c r="EP87" i="1"/>
  <c r="EP64" i="1"/>
  <c r="EP78" i="1"/>
  <c r="EP5" i="1"/>
  <c r="EP33" i="1"/>
  <c r="EP39" i="1"/>
  <c r="EP111" i="1"/>
  <c r="EP37" i="1"/>
  <c r="EP70" i="1"/>
  <c r="EP66" i="1"/>
  <c r="EP25" i="1"/>
  <c r="EP101" i="1"/>
  <c r="EP29" i="1"/>
  <c r="EP46" i="1"/>
  <c r="EP31" i="1"/>
  <c r="EP119" i="1"/>
  <c r="EP86" i="1"/>
  <c r="EP75" i="1"/>
  <c r="EP125" i="1"/>
  <c r="EP19" i="1"/>
  <c r="EP57" i="1"/>
  <c r="EP54" i="1"/>
  <c r="EP11" i="1"/>
  <c r="EP77" i="1"/>
  <c r="EP71" i="1"/>
  <c r="EP56" i="1"/>
  <c r="EP92" i="1"/>
  <c r="EP110" i="1"/>
  <c r="EP85" i="1"/>
  <c r="EP12" i="1"/>
  <c r="EP117" i="1"/>
  <c r="EP3" i="1"/>
  <c r="EP55" i="1"/>
  <c r="EP53" i="1"/>
  <c r="EP65" i="1"/>
  <c r="EP7" i="1"/>
  <c r="EP23" i="1"/>
  <c r="EE51" i="1"/>
  <c r="EJ51" i="1" s="1"/>
  <c r="ED51" i="1"/>
  <c r="EI51" i="1" s="1"/>
  <c r="ED11" i="1"/>
  <c r="EI11" i="1" s="1"/>
  <c r="EE11" i="1"/>
  <c r="EJ11" i="1" s="1"/>
  <c r="ED27" i="1"/>
  <c r="EI27" i="1" s="1"/>
  <c r="EE27" i="1"/>
  <c r="EJ27" i="1" s="1"/>
  <c r="ED3" i="1"/>
  <c r="EI3" i="1" s="1"/>
  <c r="EE3" i="1"/>
  <c r="EJ3" i="1" s="1"/>
  <c r="EE16" i="1"/>
  <c r="EJ16" i="1" s="1"/>
  <c r="ED16" i="1"/>
  <c r="EI16" i="1" s="1"/>
  <c r="EE94" i="1"/>
  <c r="EJ94" i="1" s="1"/>
  <c r="ED94" i="1"/>
  <c r="EI94" i="1" s="1"/>
  <c r="EE60" i="1"/>
  <c r="EJ60" i="1" s="1"/>
  <c r="ED60" i="1"/>
  <c r="EI60" i="1" s="1"/>
  <c r="EE111" i="1"/>
  <c r="EJ111" i="1" s="1"/>
  <c r="ED111" i="1"/>
  <c r="EI111" i="1" s="1"/>
  <c r="EE113" i="1"/>
  <c r="EJ113" i="1" s="1"/>
  <c r="ED113" i="1"/>
  <c r="EI113" i="1" s="1"/>
  <c r="EP2" i="1"/>
  <c r="ED48" i="1"/>
  <c r="EI48" i="1" s="1"/>
  <c r="EE48" i="1"/>
  <c r="EJ48" i="1" s="1"/>
  <c r="EE106" i="1"/>
  <c r="EJ106" i="1" s="1"/>
  <c r="ED106" i="1"/>
  <c r="EI106" i="1" s="1"/>
  <c r="ED13" i="1"/>
  <c r="EI13" i="1" s="1"/>
  <c r="EE13" i="1"/>
  <c r="EJ13" i="1" s="1"/>
  <c r="ED56" i="1"/>
  <c r="EI56" i="1" s="1"/>
  <c r="EE56" i="1"/>
  <c r="EJ56" i="1" s="1"/>
  <c r="EE126" i="1"/>
  <c r="EJ126" i="1" s="1"/>
  <c r="ED126" i="1"/>
  <c r="EI126" i="1" s="1"/>
  <c r="ED88" i="1"/>
  <c r="EI88" i="1" s="1"/>
  <c r="EE88" i="1"/>
  <c r="EJ88" i="1" s="1"/>
  <c r="ED85" i="1"/>
  <c r="EI85" i="1" s="1"/>
  <c r="EE85" i="1"/>
  <c r="EJ85" i="1" s="1"/>
  <c r="ED34" i="1"/>
  <c r="EI34" i="1" s="1"/>
  <c r="EE34" i="1"/>
  <c r="EJ34" i="1" s="1"/>
  <c r="EE97" i="1"/>
  <c r="EJ97" i="1" s="1"/>
  <c r="ED97" i="1"/>
  <c r="EI97" i="1" s="1"/>
  <c r="EE87" i="1"/>
  <c r="EJ87" i="1" s="1"/>
  <c r="ED87" i="1"/>
  <c r="EI87" i="1" s="1"/>
  <c r="ED125" i="1"/>
  <c r="EI125" i="1" s="1"/>
  <c r="EE125" i="1"/>
  <c r="EJ125" i="1" s="1"/>
  <c r="ED118" i="1"/>
  <c r="EI118" i="1" s="1"/>
  <c r="ED54" i="1"/>
  <c r="EI54" i="1" s="1"/>
  <c r="EE54" i="1"/>
  <c r="EJ54" i="1" s="1"/>
  <c r="ED66" i="1"/>
  <c r="EI66" i="1" s="1"/>
  <c r="EE66" i="1"/>
  <c r="EJ66" i="1" s="1"/>
  <c r="ED24" i="1"/>
  <c r="EI24" i="1" s="1"/>
  <c r="EE24" i="1"/>
  <c r="EJ24" i="1" s="1"/>
  <c r="ED74" i="1"/>
  <c r="EI74" i="1" s="1"/>
  <c r="EE74" i="1"/>
  <c r="EJ74" i="1" s="1"/>
  <c r="ED26" i="1"/>
  <c r="EI26" i="1" s="1"/>
  <c r="EE26" i="1"/>
  <c r="EJ26" i="1" s="1"/>
  <c r="EE108" i="1"/>
  <c r="EJ108" i="1" s="1"/>
  <c r="ED108" i="1"/>
  <c r="EI108" i="1" s="1"/>
  <c r="EE59" i="1"/>
  <c r="EJ59" i="1" s="1"/>
  <c r="ED59" i="1"/>
  <c r="EI59" i="1" s="1"/>
  <c r="EE104" i="1"/>
  <c r="EJ104" i="1" s="1"/>
  <c r="ED104" i="1"/>
  <c r="EI104" i="1" s="1"/>
  <c r="EE18" i="1"/>
  <c r="EJ18" i="1" s="1"/>
  <c r="ED18" i="1"/>
  <c r="EI18" i="1" s="1"/>
  <c r="ED67" i="1"/>
  <c r="EI67" i="1" s="1"/>
  <c r="EE67" i="1"/>
  <c r="EJ67" i="1" s="1"/>
  <c r="EE64" i="1"/>
  <c r="EJ64" i="1" s="1"/>
  <c r="ED64" i="1"/>
  <c r="EI64" i="1" s="1"/>
  <c r="ED83" i="1"/>
  <c r="EI83" i="1" s="1"/>
  <c r="EE83" i="1"/>
  <c r="EJ83" i="1" s="1"/>
  <c r="EE53" i="1"/>
  <c r="EJ53" i="1" s="1"/>
  <c r="ED53" i="1"/>
  <c r="EI53" i="1" s="1"/>
  <c r="ED47" i="1"/>
  <c r="EI47" i="1" s="1"/>
  <c r="EE47" i="1"/>
  <c r="EJ47" i="1" s="1"/>
  <c r="ED65" i="1"/>
  <c r="EI65" i="1" s="1"/>
  <c r="EE65" i="1"/>
  <c r="EJ65" i="1" s="1"/>
  <c r="ED38" i="1"/>
  <c r="EI38" i="1" s="1"/>
  <c r="EE38" i="1"/>
  <c r="EJ38" i="1" s="1"/>
  <c r="ED95" i="1"/>
  <c r="EI95" i="1" s="1"/>
  <c r="EE95" i="1"/>
  <c r="EJ95" i="1" s="1"/>
  <c r="ED25" i="1"/>
  <c r="EI25" i="1" s="1"/>
  <c r="EE25" i="1"/>
  <c r="EJ25" i="1" s="1"/>
  <c r="EE68" i="1"/>
  <c r="EJ68" i="1" s="1"/>
  <c r="ED68" i="1"/>
  <c r="EI68" i="1" s="1"/>
  <c r="ED115" i="1"/>
  <c r="EI115" i="1" s="1"/>
  <c r="EE115" i="1"/>
  <c r="EJ115" i="1" s="1"/>
  <c r="ED32" i="1"/>
  <c r="EI32" i="1" s="1"/>
  <c r="EE32" i="1"/>
  <c r="EJ32" i="1" s="1"/>
  <c r="EE80" i="1"/>
  <c r="EJ80" i="1" s="1"/>
  <c r="ED80" i="1"/>
  <c r="EI80" i="1" s="1"/>
  <c r="ED5" i="1"/>
  <c r="EI5" i="1" s="1"/>
  <c r="EE5" i="1"/>
  <c r="EJ5" i="1" s="1"/>
  <c r="ED91" i="1"/>
  <c r="EI91" i="1" s="1"/>
  <c r="EE91" i="1"/>
  <c r="EJ91" i="1" s="1"/>
  <c r="ED7" i="1"/>
  <c r="EI7" i="1" s="1"/>
  <c r="EE7" i="1"/>
  <c r="EJ7" i="1" s="1"/>
  <c r="EE6" i="1"/>
  <c r="EJ6" i="1" s="1"/>
  <c r="ED6" i="1"/>
  <c r="EI6" i="1" s="1"/>
  <c r="ED77" i="1"/>
  <c r="EI77" i="1" s="1"/>
  <c r="EE77" i="1"/>
  <c r="EJ77" i="1" s="1"/>
  <c r="EE61" i="1"/>
  <c r="EJ61" i="1" s="1"/>
  <c r="ED61" i="1"/>
  <c r="EI61" i="1" s="1"/>
  <c r="EE44" i="1"/>
  <c r="EJ44" i="1" s="1"/>
  <c r="ED44" i="1"/>
  <c r="EI44" i="1" s="1"/>
  <c r="ED21" i="1"/>
  <c r="EI21" i="1" s="1"/>
  <c r="EE21" i="1"/>
  <c r="EJ21" i="1" s="1"/>
  <c r="EE71" i="1"/>
  <c r="EJ71" i="1" s="1"/>
  <c r="ED71" i="1"/>
  <c r="EI71" i="1" s="1"/>
  <c r="EE36" i="1"/>
  <c r="EJ36" i="1" s="1"/>
  <c r="ED36" i="1"/>
  <c r="EI36" i="1" s="1"/>
  <c r="ED41" i="1"/>
  <c r="EI41" i="1" s="1"/>
  <c r="EE41" i="1"/>
  <c r="EJ41" i="1" s="1"/>
  <c r="ED31" i="1"/>
  <c r="EI31" i="1" s="1"/>
  <c r="EE31" i="1"/>
  <c r="EJ31" i="1" s="1"/>
  <c r="ED82" i="1"/>
  <c r="EI82" i="1" s="1"/>
  <c r="EE82" i="1"/>
  <c r="EJ82" i="1" s="1"/>
  <c r="ED121" i="1"/>
  <c r="EI121" i="1" s="1"/>
  <c r="EE121" i="1"/>
  <c r="EJ121" i="1" s="1"/>
  <c r="EE107" i="1"/>
  <c r="EJ107" i="1" s="1"/>
  <c r="ED107" i="1"/>
  <c r="EI107" i="1" s="1"/>
  <c r="ED128" i="1"/>
  <c r="EI128" i="1" s="1"/>
  <c r="EE128" i="1"/>
  <c r="EJ128" i="1" s="1"/>
  <c r="ED23" i="1"/>
  <c r="EI23" i="1" s="1"/>
  <c r="EE23" i="1"/>
  <c r="EJ23" i="1" s="1"/>
  <c r="ED37" i="1"/>
  <c r="EI37" i="1" s="1"/>
  <c r="EE37" i="1"/>
  <c r="EJ37" i="1" s="1"/>
  <c r="EE90" i="1"/>
  <c r="EJ90" i="1" s="1"/>
  <c r="ED90" i="1"/>
  <c r="EI90" i="1" s="1"/>
  <c r="ED98" i="1"/>
  <c r="EI98" i="1" s="1"/>
  <c r="EE98" i="1"/>
  <c r="EJ98" i="1" s="1"/>
  <c r="EE123" i="1"/>
  <c r="EJ123" i="1" s="1"/>
  <c r="ED123" i="1"/>
  <c r="EI123" i="1" s="1"/>
  <c r="EE43" i="1"/>
  <c r="EJ43" i="1" s="1"/>
  <c r="ED43" i="1"/>
  <c r="EI43" i="1" s="1"/>
  <c r="ED28" i="1"/>
  <c r="EI28" i="1" s="1"/>
  <c r="EE28" i="1"/>
  <c r="EJ28" i="1" s="1"/>
  <c r="EE50" i="1"/>
  <c r="EJ50" i="1" s="1"/>
  <c r="ED50" i="1"/>
  <c r="EI50" i="1" s="1"/>
  <c r="ED52" i="1"/>
  <c r="EI52" i="1" s="1"/>
  <c r="EE52" i="1"/>
  <c r="EJ52" i="1" s="1"/>
  <c r="ED30" i="1"/>
  <c r="EI30" i="1" s="1"/>
  <c r="EE30" i="1"/>
  <c r="EJ30" i="1" s="1"/>
  <c r="EE101" i="1"/>
  <c r="EJ101" i="1" s="1"/>
  <c r="ED101" i="1"/>
  <c r="EI101" i="1" s="1"/>
  <c r="EE45" i="1"/>
  <c r="EJ45" i="1" s="1"/>
  <c r="ED45" i="1"/>
  <c r="EI45" i="1" s="1"/>
  <c r="EE100" i="1"/>
  <c r="EJ100" i="1" s="1"/>
  <c r="ED100" i="1"/>
  <c r="EI100" i="1" s="1"/>
  <c r="EE110" i="1"/>
  <c r="EJ110" i="1" s="1"/>
  <c r="ED110" i="1"/>
  <c r="EI110" i="1" s="1"/>
  <c r="EE105" i="1"/>
  <c r="EJ105" i="1" s="1"/>
  <c r="ED105" i="1"/>
  <c r="EI105" i="1" s="1"/>
  <c r="ED46" i="1"/>
  <c r="EI46" i="1" s="1"/>
  <c r="EE46" i="1"/>
  <c r="EJ46" i="1" s="1"/>
  <c r="EE4" i="1"/>
  <c r="EJ4" i="1" s="1"/>
  <c r="ED4" i="1"/>
  <c r="EI4" i="1" s="1"/>
  <c r="EE119" i="1"/>
  <c r="EJ119" i="1" s="1"/>
  <c r="ED119" i="1"/>
  <c r="EI119" i="1" s="1"/>
  <c r="EE120" i="1"/>
  <c r="EJ120" i="1" s="1"/>
  <c r="ED120" i="1"/>
  <c r="EI120" i="1" s="1"/>
  <c r="ED86" i="1"/>
  <c r="EI86" i="1" s="1"/>
  <c r="EE86" i="1"/>
  <c r="EJ86" i="1" s="1"/>
  <c r="EE20" i="1"/>
  <c r="EJ20" i="1" s="1"/>
  <c r="ED20" i="1"/>
  <c r="EI20" i="1" s="1"/>
  <c r="EE75" i="1"/>
  <c r="EJ75" i="1" s="1"/>
  <c r="ED75" i="1"/>
  <c r="EI75" i="1" s="1"/>
  <c r="EE42" i="1"/>
  <c r="EJ42" i="1" s="1"/>
  <c r="ED42" i="1"/>
  <c r="EI42" i="1" s="1"/>
  <c r="ED76" i="1"/>
  <c r="EI76" i="1" s="1"/>
  <c r="EE76" i="1"/>
  <c r="EJ76" i="1" s="1"/>
  <c r="EE35" i="1"/>
  <c r="EJ35" i="1" s="1"/>
  <c r="ED35" i="1"/>
  <c r="EI35" i="1" s="1"/>
  <c r="ED72" i="1"/>
  <c r="EI72" i="1" s="1"/>
  <c r="EE72" i="1"/>
  <c r="EJ72" i="1" s="1"/>
  <c r="EE33" i="1"/>
  <c r="EJ33" i="1" s="1"/>
  <c r="ED33" i="1"/>
  <c r="EI33" i="1" s="1"/>
  <c r="ED10" i="1"/>
  <c r="EI10" i="1" s="1"/>
  <c r="EE10" i="1"/>
  <c r="EJ10" i="1" s="1"/>
  <c r="EE14" i="1"/>
  <c r="EJ14" i="1" s="1"/>
  <c r="ED14" i="1"/>
  <c r="EI14" i="1" s="1"/>
  <c r="ED22" i="1"/>
  <c r="EI22" i="1" s="1"/>
  <c r="EE22" i="1"/>
  <c r="EJ22" i="1" s="1"/>
  <c r="ED114" i="1"/>
  <c r="EI114" i="1" s="1"/>
  <c r="EE114" i="1"/>
  <c r="EJ114" i="1" s="1"/>
  <c r="ED19" i="1"/>
  <c r="EI19" i="1" s="1"/>
  <c r="EE19" i="1"/>
  <c r="EJ19" i="1" s="1"/>
  <c r="EE130" i="1"/>
  <c r="EJ130" i="1" s="1"/>
  <c r="EE69" i="1"/>
  <c r="EJ69" i="1" s="1"/>
  <c r="ED69" i="1"/>
  <c r="EI69" i="1" s="1"/>
  <c r="EE127" i="1"/>
  <c r="EJ127" i="1" s="1"/>
  <c r="ED127" i="1"/>
  <c r="EI127" i="1" s="1"/>
  <c r="ED70" i="1"/>
  <c r="EI70" i="1" s="1"/>
  <c r="EE70" i="1"/>
  <c r="EJ70" i="1" s="1"/>
  <c r="EE99" i="1"/>
  <c r="EJ99" i="1" s="1"/>
  <c r="ED99" i="1"/>
  <c r="EI99" i="1" s="1"/>
  <c r="EE79" i="1"/>
  <c r="EJ79" i="1" s="1"/>
  <c r="ED79" i="1"/>
  <c r="EI79" i="1" s="1"/>
  <c r="ED73" i="1"/>
  <c r="EI73" i="1" s="1"/>
  <c r="EE73" i="1"/>
  <c r="EJ73" i="1" s="1"/>
  <c r="EE109" i="1"/>
  <c r="EJ109" i="1" s="1"/>
  <c r="ED109" i="1"/>
  <c r="EI109" i="1" s="1"/>
  <c r="EE12" i="1"/>
  <c r="EJ12" i="1" s="1"/>
  <c r="ED12" i="1"/>
  <c r="EI12" i="1" s="1"/>
  <c r="ED8" i="1"/>
  <c r="EI8" i="1" s="1"/>
  <c r="EE8" i="1"/>
  <c r="EJ8" i="1" s="1"/>
  <c r="ED117" i="1"/>
  <c r="EI117" i="1" s="1"/>
  <c r="EE117" i="1"/>
  <c r="EJ117" i="1" s="1"/>
  <c r="ED116" i="1"/>
  <c r="EI116" i="1" s="1"/>
  <c r="EE116" i="1"/>
  <c r="EJ116" i="1" s="1"/>
  <c r="ED96" i="1"/>
  <c r="EI96" i="1" s="1"/>
  <c r="EE96" i="1"/>
  <c r="EJ96" i="1" s="1"/>
  <c r="ED78" i="1"/>
  <c r="EI78" i="1" s="1"/>
  <c r="EE78" i="1"/>
  <c r="EJ78" i="1" s="1"/>
  <c r="ED63" i="1"/>
  <c r="EI63" i="1" s="1"/>
  <c r="EE63" i="1"/>
  <c r="EJ63" i="1" s="1"/>
  <c r="EE57" i="1"/>
  <c r="EJ57" i="1" s="1"/>
  <c r="ED57" i="1"/>
  <c r="EI57" i="1" s="1"/>
  <c r="EE112" i="1"/>
  <c r="EJ112" i="1" s="1"/>
  <c r="ED112" i="1"/>
  <c r="EI112" i="1" s="1"/>
  <c r="ED9" i="1"/>
  <c r="EI9" i="1" s="1"/>
  <c r="EE9" i="1"/>
  <c r="EJ9" i="1" s="1"/>
  <c r="EE58" i="1"/>
  <c r="EJ58" i="1" s="1"/>
  <c r="ED58" i="1"/>
  <c r="EI58" i="1" s="1"/>
  <c r="ED40" i="1"/>
  <c r="EI40" i="1" s="1"/>
  <c r="EE40" i="1"/>
  <c r="EJ40" i="1" s="1"/>
  <c r="ED17" i="1"/>
  <c r="EI17" i="1" s="1"/>
  <c r="EE17" i="1"/>
  <c r="EJ17" i="1" s="1"/>
  <c r="ED15" i="1"/>
  <c r="EI15" i="1" s="1"/>
  <c r="EE15" i="1"/>
  <c r="EJ15" i="1" s="1"/>
  <c r="ED84" i="1"/>
  <c r="EI84" i="1" s="1"/>
  <c r="EE84" i="1"/>
  <c r="EJ84" i="1" s="1"/>
  <c r="EE89" i="1"/>
  <c r="EJ89" i="1" s="1"/>
  <c r="ED89" i="1"/>
  <c r="EI89" i="1" s="1"/>
  <c r="ED103" i="1"/>
  <c r="EI103" i="1" s="1"/>
  <c r="EE103" i="1"/>
  <c r="EJ103" i="1" s="1"/>
  <c r="EE2" i="1"/>
  <c r="EJ2" i="1" s="1"/>
  <c r="ED2" i="1"/>
  <c r="EI2" i="1" s="1"/>
  <c r="ED49" i="1"/>
  <c r="EI49" i="1" s="1"/>
  <c r="EE49" i="1"/>
  <c r="EJ49" i="1" s="1"/>
  <c r="ED93" i="1"/>
  <c r="EI93" i="1" s="1"/>
  <c r="EE93" i="1"/>
  <c r="EJ93" i="1" s="1"/>
  <c r="EE124" i="1"/>
  <c r="EJ124" i="1" s="1"/>
  <c r="ED124" i="1"/>
  <c r="EI124" i="1" s="1"/>
  <c r="ED92" i="1"/>
  <c r="EI92" i="1" s="1"/>
  <c r="EE92" i="1"/>
  <c r="EJ92" i="1" s="1"/>
  <c r="ED29" i="1"/>
  <c r="EI29" i="1" s="1"/>
  <c r="EE29" i="1"/>
  <c r="EJ29" i="1" s="1"/>
  <c r="EE62" i="1"/>
  <c r="EJ62" i="1" s="1"/>
  <c r="ED62" i="1"/>
  <c r="EI62" i="1" s="1"/>
  <c r="EE122" i="1"/>
  <c r="EJ122" i="1" s="1"/>
  <c r="ED122" i="1"/>
  <c r="EI122" i="1" s="1"/>
  <c r="EE55" i="1"/>
  <c r="EJ55" i="1" s="1"/>
  <c r="ED55" i="1"/>
  <c r="EI55" i="1" s="1"/>
  <c r="EE81" i="1"/>
  <c r="EJ81" i="1" s="1"/>
  <c r="ED81" i="1"/>
  <c r="EI81" i="1" s="1"/>
  <c r="EE102" i="1"/>
  <c r="EJ102" i="1" s="1"/>
  <c r="ED102" i="1"/>
  <c r="EI102" i="1" s="1"/>
  <c r="ED39" i="1"/>
  <c r="EI39" i="1" s="1"/>
  <c r="EE39" i="1"/>
  <c r="EJ39" i="1" s="1"/>
  <c r="EO55" i="1" l="1"/>
  <c r="EO39" i="1"/>
  <c r="EN102" i="1"/>
  <c r="EO102" i="1"/>
  <c r="EO62" i="1"/>
  <c r="EO81" i="1"/>
  <c r="EN49" i="1"/>
  <c r="EN84" i="1"/>
  <c r="EO58" i="1"/>
  <c r="EN63" i="1"/>
  <c r="EN117" i="1"/>
  <c r="EN73" i="1"/>
  <c r="EO127" i="1"/>
  <c r="EO22" i="1"/>
  <c r="EO72" i="1"/>
  <c r="EN75" i="1"/>
  <c r="EN119" i="1"/>
  <c r="EN110" i="1"/>
  <c r="EO30" i="1"/>
  <c r="EN43" i="1"/>
  <c r="EO37" i="1"/>
  <c r="EO121" i="1"/>
  <c r="EN36" i="1"/>
  <c r="EN61" i="1"/>
  <c r="EO91" i="1"/>
  <c r="EO115" i="1"/>
  <c r="EO38" i="1"/>
  <c r="EO83" i="1"/>
  <c r="EN104" i="1"/>
  <c r="EO74" i="1"/>
  <c r="EN118" i="1"/>
  <c r="EN34" i="1"/>
  <c r="EN56" i="1"/>
  <c r="EN113" i="1"/>
  <c r="EN16" i="1"/>
  <c r="EN51" i="1"/>
  <c r="EN29" i="1"/>
  <c r="EN55" i="1"/>
  <c r="EO92" i="1"/>
  <c r="EN129" i="1"/>
  <c r="EN130" i="1"/>
  <c r="EN131" i="1"/>
  <c r="EO15" i="1"/>
  <c r="EO9" i="1"/>
  <c r="EO78" i="1"/>
  <c r="EO8" i="1"/>
  <c r="EN79" i="1"/>
  <c r="EN69" i="1"/>
  <c r="EN22" i="1"/>
  <c r="EN72" i="1"/>
  <c r="EO75" i="1"/>
  <c r="EO119" i="1"/>
  <c r="EO110" i="1"/>
  <c r="EN30" i="1"/>
  <c r="EO43" i="1"/>
  <c r="EN37" i="1"/>
  <c r="EN121" i="1"/>
  <c r="EO36" i="1"/>
  <c r="EO61" i="1"/>
  <c r="EN91" i="1"/>
  <c r="EN115" i="1"/>
  <c r="EN38" i="1"/>
  <c r="EN83" i="1"/>
  <c r="EO104" i="1"/>
  <c r="EN74" i="1"/>
  <c r="EO125" i="1"/>
  <c r="EO85" i="1"/>
  <c r="EO13" i="1"/>
  <c r="EO113" i="1"/>
  <c r="EO16" i="1"/>
  <c r="EO51" i="1"/>
  <c r="EN92" i="1"/>
  <c r="EO118" i="1"/>
  <c r="EO129" i="1"/>
  <c r="EO131" i="1"/>
  <c r="EN15" i="1"/>
  <c r="EN9" i="1"/>
  <c r="EN78" i="1"/>
  <c r="EN8" i="1"/>
  <c r="EO79" i="1"/>
  <c r="EO69" i="1"/>
  <c r="EN14" i="1"/>
  <c r="EN35" i="1"/>
  <c r="EN20" i="1"/>
  <c r="EN4" i="1"/>
  <c r="EN100" i="1"/>
  <c r="EO52" i="1"/>
  <c r="EN123" i="1"/>
  <c r="EO23" i="1"/>
  <c r="EO82" i="1"/>
  <c r="EN71" i="1"/>
  <c r="EO77" i="1"/>
  <c r="EO5" i="1"/>
  <c r="EN68" i="1"/>
  <c r="EO65" i="1"/>
  <c r="EN64" i="1"/>
  <c r="EN59" i="1"/>
  <c r="EO24" i="1"/>
  <c r="EN125" i="1"/>
  <c r="EN85" i="1"/>
  <c r="EN13" i="1"/>
  <c r="EN111" i="1"/>
  <c r="EO3" i="1"/>
  <c r="EN122" i="1"/>
  <c r="EN124" i="1"/>
  <c r="EO103" i="1"/>
  <c r="EO17" i="1"/>
  <c r="EN112" i="1"/>
  <c r="EO96" i="1"/>
  <c r="EN12" i="1"/>
  <c r="EN99" i="1"/>
  <c r="EO130" i="1"/>
  <c r="EO14" i="1"/>
  <c r="EO35" i="1"/>
  <c r="EO20" i="1"/>
  <c r="EO4" i="1"/>
  <c r="EO100" i="1"/>
  <c r="EN52" i="1"/>
  <c r="EO123" i="1"/>
  <c r="EN23" i="1"/>
  <c r="EN82" i="1"/>
  <c r="EO71" i="1"/>
  <c r="EN77" i="1"/>
  <c r="EN5" i="1"/>
  <c r="EO68" i="1"/>
  <c r="EN65" i="1"/>
  <c r="EO64" i="1"/>
  <c r="EO59" i="1"/>
  <c r="EN24" i="1"/>
  <c r="EN87" i="1"/>
  <c r="EO88" i="1"/>
  <c r="EN106" i="1"/>
  <c r="EO111" i="1"/>
  <c r="EN3" i="1"/>
  <c r="EN39" i="1"/>
  <c r="EO122" i="1"/>
  <c r="EO124" i="1"/>
  <c r="EN103" i="1"/>
  <c r="EN17" i="1"/>
  <c r="EO112" i="1"/>
  <c r="EN96" i="1"/>
  <c r="EO12" i="1"/>
  <c r="EO99" i="1"/>
  <c r="EO19" i="1"/>
  <c r="EO10" i="1"/>
  <c r="EO76" i="1"/>
  <c r="EO86" i="1"/>
  <c r="EO46" i="1"/>
  <c r="EN45" i="1"/>
  <c r="EN50" i="1"/>
  <c r="EO98" i="1"/>
  <c r="EO128" i="1"/>
  <c r="EO31" i="1"/>
  <c r="EO21" i="1"/>
  <c r="EN6" i="1"/>
  <c r="EN80" i="1"/>
  <c r="EO25" i="1"/>
  <c r="EO47" i="1"/>
  <c r="EO67" i="1"/>
  <c r="EN108" i="1"/>
  <c r="EO66" i="1"/>
  <c r="EO87" i="1"/>
  <c r="EN88" i="1"/>
  <c r="EO106" i="1"/>
  <c r="EN60" i="1"/>
  <c r="EO27" i="1"/>
  <c r="EN62" i="1"/>
  <c r="EO93" i="1"/>
  <c r="EN89" i="1"/>
  <c r="EO40" i="1"/>
  <c r="EN57" i="1"/>
  <c r="EO116" i="1"/>
  <c r="EN109" i="1"/>
  <c r="EO70" i="1"/>
  <c r="EN19" i="1"/>
  <c r="EN10" i="1"/>
  <c r="EN76" i="1"/>
  <c r="EN86" i="1"/>
  <c r="EN46" i="1"/>
  <c r="EO45" i="1"/>
  <c r="EO50" i="1"/>
  <c r="EN98" i="1"/>
  <c r="EN128" i="1"/>
  <c r="EN31" i="1"/>
  <c r="EN21" i="1"/>
  <c r="EO6" i="1"/>
  <c r="EO80" i="1"/>
  <c r="EN25" i="1"/>
  <c r="EN47" i="1"/>
  <c r="EN67" i="1"/>
  <c r="EO108" i="1"/>
  <c r="EN66" i="1"/>
  <c r="EN97" i="1"/>
  <c r="EN126" i="1"/>
  <c r="EO48" i="1"/>
  <c r="EO60" i="1"/>
  <c r="EN27" i="1"/>
  <c r="EN93" i="1"/>
  <c r="EO89" i="1"/>
  <c r="EN40" i="1"/>
  <c r="EO57" i="1"/>
  <c r="EN116" i="1"/>
  <c r="EO109" i="1"/>
  <c r="EN70" i="1"/>
  <c r="EO114" i="1"/>
  <c r="EN33" i="1"/>
  <c r="EN42" i="1"/>
  <c r="EN120" i="1"/>
  <c r="EN105" i="1"/>
  <c r="EN101" i="1"/>
  <c r="EO28" i="1"/>
  <c r="EN90" i="1"/>
  <c r="EN107" i="1"/>
  <c r="EO41" i="1"/>
  <c r="EN44" i="1"/>
  <c r="EO7" i="1"/>
  <c r="EO32" i="1"/>
  <c r="EO95" i="1"/>
  <c r="EN53" i="1"/>
  <c r="EN18" i="1"/>
  <c r="EO26" i="1"/>
  <c r="EO54" i="1"/>
  <c r="EO97" i="1"/>
  <c r="EO126" i="1"/>
  <c r="EN48" i="1"/>
  <c r="EN94" i="1"/>
  <c r="EO11" i="1"/>
  <c r="EN81" i="1"/>
  <c r="EO29" i="1"/>
  <c r="EO49" i="1"/>
  <c r="EO84" i="1"/>
  <c r="EN58" i="1"/>
  <c r="EO63" i="1"/>
  <c r="EO117" i="1"/>
  <c r="EO73" i="1"/>
  <c r="EN127" i="1"/>
  <c r="EN114" i="1"/>
  <c r="EO33" i="1"/>
  <c r="EO42" i="1"/>
  <c r="EO120" i="1"/>
  <c r="EO105" i="1"/>
  <c r="EO101" i="1"/>
  <c r="EN28" i="1"/>
  <c r="EO90" i="1"/>
  <c r="EO107" i="1"/>
  <c r="EN41" i="1"/>
  <c r="EO44" i="1"/>
  <c r="EN7" i="1"/>
  <c r="EN32" i="1"/>
  <c r="EN95" i="1"/>
  <c r="EO53" i="1"/>
  <c r="EO18" i="1"/>
  <c r="EN26" i="1"/>
  <c r="EN54" i="1"/>
  <c r="EO34" i="1"/>
  <c r="EO56" i="1"/>
  <c r="EO94" i="1"/>
  <c r="EN11" i="1"/>
  <c r="EO2" i="1"/>
  <c r="EN2" i="1"/>
</calcChain>
</file>

<file path=xl/sharedStrings.xml><?xml version="1.0" encoding="utf-8"?>
<sst xmlns="http://schemas.openxmlformats.org/spreadsheetml/2006/main" count="844" uniqueCount="468">
  <si>
    <t>School</t>
  </si>
  <si>
    <t>Initial Regression Score</t>
  </si>
  <si>
    <t>Rank</t>
  </si>
  <si>
    <t>Football Revenue Score</t>
  </si>
  <si>
    <t>National Championships Score</t>
  </si>
  <si>
    <t>Revenue Share</t>
  </si>
  <si>
    <t>Program Score</t>
  </si>
  <si>
    <t>On-Field Score</t>
  </si>
  <si>
    <t>Brand Score</t>
  </si>
  <si>
    <t>Total Score (600)</t>
  </si>
  <si>
    <t>Significant Regression Score (600)</t>
  </si>
  <si>
    <t>Conference</t>
  </si>
  <si>
    <t>Conference Network</t>
  </si>
  <si>
    <t>AVG Football Revenue</t>
  </si>
  <si>
    <t>AVG Operating Expenses</t>
  </si>
  <si>
    <t>Recruiting Expenses AVG</t>
  </si>
  <si>
    <t>Football Recruiting Expenses AVG</t>
  </si>
  <si>
    <t>% of Football Recruiting to Overall</t>
  </si>
  <si>
    <t>AVG Operating Profit</t>
  </si>
  <si>
    <t>% of Overall Athletics Revenue</t>
  </si>
  <si>
    <t>Conference Revenue Share</t>
  </si>
  <si>
    <t>Head Coach</t>
  </si>
  <si>
    <t>Head Coach Salary</t>
  </si>
  <si>
    <t>Facebook Followers</t>
  </si>
  <si>
    <t>Twitter Followers</t>
  </si>
  <si>
    <t>Instagram Followers</t>
  </si>
  <si>
    <t>Total Social Followers</t>
  </si>
  <si>
    <t>Total National Championship Claims</t>
  </si>
  <si>
    <t>National Championships in Last Ten Years</t>
  </si>
  <si>
    <t>Heisman Trophy Winners</t>
  </si>
  <si>
    <t>Heismans in Last Ten Years</t>
  </si>
  <si>
    <t>CFP Appearances</t>
  </si>
  <si>
    <t>New Year's Six / BCS Appearances</t>
  </si>
  <si>
    <t>Conference Championships in Last Ten Years</t>
  </si>
  <si>
    <t>Total Wins in Last 10 Years</t>
  </si>
  <si>
    <t>Total Losses in Last 10 Years</t>
  </si>
  <si>
    <t>Winning % in Last Ten Years</t>
  </si>
  <si>
    <t>Bowl Wins in Last 10 Years</t>
  </si>
  <si>
    <t>Bowl Appearances in Last 10 Years</t>
  </si>
  <si>
    <t># of National Broadcasted Games</t>
  </si>
  <si>
    <t>Avg. National Broadcast Ratings</t>
  </si>
  <si>
    <t>Apparel Company</t>
  </si>
  <si>
    <t>Apparel Revenue per Year</t>
  </si>
  <si>
    <t>AVG Attendance in Last 10 Years</t>
  </si>
  <si>
    <t>Stadium Capacity</t>
  </si>
  <si>
    <t>AVG Capacity Filled</t>
  </si>
  <si>
    <t>Preseason Top 25 Appearances in Last 10 Years</t>
  </si>
  <si>
    <t>Final Top 25 Appearances in Last 10 Years</t>
  </si>
  <si>
    <t>Top 25 Wins</t>
  </si>
  <si>
    <t>10 Year Total Draft Picks</t>
  </si>
  <si>
    <t>AVG Assistant Salary</t>
  </si>
  <si>
    <t>2014 Revenues</t>
  </si>
  <si>
    <t>2015 Revenues</t>
  </si>
  <si>
    <t>2016 Revenues</t>
  </si>
  <si>
    <t>2017 Revenues</t>
  </si>
  <si>
    <t>2018 Revenues</t>
  </si>
  <si>
    <t>2014 % Of Total Revenues</t>
  </si>
  <si>
    <t>2015 % Of Total Revenues</t>
  </si>
  <si>
    <t>2016 % Of Total Revenues</t>
  </si>
  <si>
    <t>2017 % Of Total Revenues</t>
  </si>
  <si>
    <t>2018 % Of Total Revenues</t>
  </si>
  <si>
    <t>2014 Recruiting Expenses</t>
  </si>
  <si>
    <t>2015 Recruiting Expenses</t>
  </si>
  <si>
    <t>2016 Recruiting Expenses</t>
  </si>
  <si>
    <t>2017 Recruiting Expenses</t>
  </si>
  <si>
    <t>2018 Recruiting Expenses</t>
  </si>
  <si>
    <t>2014 Conference Share</t>
  </si>
  <si>
    <t>2015 Conference Share</t>
  </si>
  <si>
    <t>2016 Conference Share</t>
  </si>
  <si>
    <t>2017 Conference Share</t>
  </si>
  <si>
    <t>2018 Conference Share</t>
  </si>
  <si>
    <t>Total Titles 2014</t>
  </si>
  <si>
    <t>Total Titles 2015</t>
  </si>
  <si>
    <t>Total Titles 2016</t>
  </si>
  <si>
    <t>Total Titles 2017</t>
  </si>
  <si>
    <t>Total Titles 2018</t>
  </si>
  <si>
    <t>2014 Wins</t>
  </si>
  <si>
    <t>2015 Wins</t>
  </si>
  <si>
    <t>2016 Wins</t>
  </si>
  <si>
    <t>2017 Wins</t>
  </si>
  <si>
    <t>2018 Wins</t>
  </si>
  <si>
    <t>2014 National Broadcasts</t>
  </si>
  <si>
    <t>2015 National Broadcasts</t>
  </si>
  <si>
    <t>2016 National Broadcasts</t>
  </si>
  <si>
    <t>2017 National Broadcasts</t>
  </si>
  <si>
    <t>2018 National Broadcasts</t>
  </si>
  <si>
    <t>2014 AVG TV Ratings</t>
  </si>
  <si>
    <t>2015 AVG TV Ratings</t>
  </si>
  <si>
    <t>2016 AVG TV Ratings</t>
  </si>
  <si>
    <t>2017 AVG TV Ratings</t>
  </si>
  <si>
    <t>2018 AVG TV Ratings</t>
  </si>
  <si>
    <t>2014 AVG Attendance</t>
  </si>
  <si>
    <t>2015 AVG Attendance</t>
  </si>
  <si>
    <t>2016 AVG Attendance</t>
  </si>
  <si>
    <t>2017 AVG Attendance</t>
  </si>
  <si>
    <t>2018 AVG Attendance</t>
  </si>
  <si>
    <t>2014 Revenue Score</t>
  </si>
  <si>
    <t>2015 Revenue Score</t>
  </si>
  <si>
    <t>2016 Revenue Score</t>
  </si>
  <si>
    <t>2017 Revenue Score</t>
  </si>
  <si>
    <t>2018 Revenue Score</t>
  </si>
  <si>
    <t>2014 Conference Share Score</t>
  </si>
  <si>
    <t>2015 Conference Share Score</t>
  </si>
  <si>
    <t>2016 Conference Share Score</t>
  </si>
  <si>
    <t>2017 Conference Share Score</t>
  </si>
  <si>
    <t>2018 Conference Share Score</t>
  </si>
  <si>
    <t>2014 National Champ</t>
  </si>
  <si>
    <t>2015 National Champ</t>
  </si>
  <si>
    <t>2016 National Champ</t>
  </si>
  <si>
    <t>2017 National Champ</t>
  </si>
  <si>
    <t>2018 National Champ</t>
  </si>
  <si>
    <t>2014 Program Score</t>
  </si>
  <si>
    <t>2015 Program Score</t>
  </si>
  <si>
    <t>2016 Program Score</t>
  </si>
  <si>
    <t>2017 Program Score</t>
  </si>
  <si>
    <t>2018 Program Score</t>
  </si>
  <si>
    <t>2014 On-Field Score</t>
  </si>
  <si>
    <t>2015 On-Field Score</t>
  </si>
  <si>
    <t>2016 On-Field Score</t>
  </si>
  <si>
    <t>2017 On-Field Score</t>
  </si>
  <si>
    <t>2018 On-Field Score</t>
  </si>
  <si>
    <t>2014 Brand Score</t>
  </si>
  <si>
    <t>2015 Brand Score</t>
  </si>
  <si>
    <t>2016 Brand Score</t>
  </si>
  <si>
    <t>2017 Brand Score</t>
  </si>
  <si>
    <t>2018 Brand Score</t>
  </si>
  <si>
    <t>2014 Individual Score</t>
  </si>
  <si>
    <t>2015 Individual Score</t>
  </si>
  <si>
    <t>2016 Individual Score</t>
  </si>
  <si>
    <t>2017 Individual Score</t>
  </si>
  <si>
    <t>2018 Individual Score</t>
  </si>
  <si>
    <t>2014 Rank</t>
  </si>
  <si>
    <t>2015 Rank</t>
  </si>
  <si>
    <t>2016 Rank</t>
  </si>
  <si>
    <t>2017 Rank</t>
  </si>
  <si>
    <t>2018 Rank</t>
  </si>
  <si>
    <t>2014 Bowl Win</t>
  </si>
  <si>
    <t>2015 Bowl Win</t>
  </si>
  <si>
    <t>2016 Bowl Win</t>
  </si>
  <si>
    <t>2017 Bowl Win</t>
  </si>
  <si>
    <t>2018 Bowl Win</t>
  </si>
  <si>
    <t>2014 Bowl Appearance</t>
  </si>
  <si>
    <t>2015 Bowl Appearance</t>
  </si>
  <si>
    <t>2016 Bowl Appearance</t>
  </si>
  <si>
    <t>2017 Bowl Appearance</t>
  </si>
  <si>
    <t>2018 Bowl Appearance</t>
  </si>
  <si>
    <t>2014 Top 25 Wins</t>
  </si>
  <si>
    <t>2015 Top 25 Wins</t>
  </si>
  <si>
    <t>2016 Top 25 Wins</t>
  </si>
  <si>
    <t>2017 Top 25 Wins</t>
  </si>
  <si>
    <t>2018 Top 25 Wins</t>
  </si>
  <si>
    <t>2014 CFP Appearance</t>
  </si>
  <si>
    <t>2015 CFP Appearance</t>
  </si>
  <si>
    <t>2016 CFP Appearance</t>
  </si>
  <si>
    <t>2017 CFP Appearance</t>
  </si>
  <si>
    <t>2018 CFP Appearance</t>
  </si>
  <si>
    <t>2014 New Year's Six Appearance</t>
  </si>
  <si>
    <t>2015 New Year's Six Appearance</t>
  </si>
  <si>
    <t>2016 New Year's Six Appearance</t>
  </si>
  <si>
    <t>2017 New Year's Six Appearance</t>
  </si>
  <si>
    <t>2018 New Year's Six Appearance</t>
  </si>
  <si>
    <t>2014 Conference Champion</t>
  </si>
  <si>
    <t>2015 Conference Champion</t>
  </si>
  <si>
    <t>2016 Conference Champion</t>
  </si>
  <si>
    <t>2017 Conference Champion</t>
  </si>
  <si>
    <t>2018 Conference Champion</t>
  </si>
  <si>
    <t>2014 Preseason Top 25</t>
  </si>
  <si>
    <t>2015 Preseason Top 25</t>
  </si>
  <si>
    <t>2016 Preseason Top 25</t>
  </si>
  <si>
    <t>2017 Preseason Top 25</t>
  </si>
  <si>
    <t>2018 Preseason Top 25</t>
  </si>
  <si>
    <t>2014 Top 25</t>
  </si>
  <si>
    <t>2015 Top 25</t>
  </si>
  <si>
    <t>2016 Top 25</t>
  </si>
  <si>
    <t>2017 Top 25</t>
  </si>
  <si>
    <t>2018 Top 25</t>
  </si>
  <si>
    <t>Estimated Social after 2014</t>
  </si>
  <si>
    <t>Estimated Social after 2015</t>
  </si>
  <si>
    <t>Estimated Social after 2016</t>
  </si>
  <si>
    <t>Estimated Social after 2017</t>
  </si>
  <si>
    <t>Estimated Social after 2018</t>
  </si>
  <si>
    <t>Social after 2019</t>
  </si>
  <si>
    <t>Social Followers after 2014</t>
  </si>
  <si>
    <t>Social Followers after 2015</t>
  </si>
  <si>
    <t>Social Followers after 2016</t>
  </si>
  <si>
    <t>Social Followers after 2017</t>
  </si>
  <si>
    <t>Social Followers after 2018</t>
  </si>
  <si>
    <t>AVG Social Growth</t>
  </si>
  <si>
    <t>AVG Assistant Salary %</t>
  </si>
  <si>
    <t>Alabama</t>
  </si>
  <si>
    <t>SEC</t>
  </si>
  <si>
    <t>Yes</t>
  </si>
  <si>
    <t>Nick Saban</t>
  </si>
  <si>
    <t>Nike</t>
  </si>
  <si>
    <t>Michigan</t>
  </si>
  <si>
    <t>Big Ten</t>
  </si>
  <si>
    <t>Jim Harbaugh</t>
  </si>
  <si>
    <t>Ohio State</t>
  </si>
  <si>
    <t>Ryan Day</t>
  </si>
  <si>
    <t>Georgia</t>
  </si>
  <si>
    <t>Kirby Smart</t>
  </si>
  <si>
    <t>Notre Dame</t>
  </si>
  <si>
    <t>Independent</t>
  </si>
  <si>
    <t>No</t>
  </si>
  <si>
    <t>Brian Kelly</t>
  </si>
  <si>
    <t>Under Armour</t>
  </si>
  <si>
    <t>Oklahoma</t>
  </si>
  <si>
    <t>Big 12</t>
  </si>
  <si>
    <t>Lincoln Riley</t>
  </si>
  <si>
    <t>LSU</t>
  </si>
  <si>
    <t>Ed Orgeron</t>
  </si>
  <si>
    <t>Texas</t>
  </si>
  <si>
    <t>Tom Herman</t>
  </si>
  <si>
    <t>Penn State</t>
  </si>
  <si>
    <t>James Franklin</t>
  </si>
  <si>
    <t>Tennessee</t>
  </si>
  <si>
    <t>Jeremy Pruitt</t>
  </si>
  <si>
    <t>Clemson</t>
  </si>
  <si>
    <t>ACC</t>
  </si>
  <si>
    <t>Dabo Swinney</t>
  </si>
  <si>
    <t>Auburn</t>
  </si>
  <si>
    <t>Gus Malzahn</t>
  </si>
  <si>
    <t>Florida</t>
  </si>
  <si>
    <t>Dan Mullen</t>
  </si>
  <si>
    <t>Michigan State</t>
  </si>
  <si>
    <t>Mel Tucker</t>
  </si>
  <si>
    <t>USC</t>
  </si>
  <si>
    <t>Pac-12</t>
  </si>
  <si>
    <t>Clay Helton</t>
  </si>
  <si>
    <t>Iowa</t>
  </si>
  <si>
    <t>Kirk Ferentz</t>
  </si>
  <si>
    <t>Nebraska</t>
  </si>
  <si>
    <t>Scott Frost</t>
  </si>
  <si>
    <t>Adidas</t>
  </si>
  <si>
    <t>Texas A&amp;M</t>
  </si>
  <si>
    <t>Jimbo Fisher</t>
  </si>
  <si>
    <t>Florida State</t>
  </si>
  <si>
    <t>Mike Norvell</t>
  </si>
  <si>
    <t>Wisconsin</t>
  </si>
  <si>
    <t>Paul Chryst</t>
  </si>
  <si>
    <t>Washington</t>
  </si>
  <si>
    <t>Jimmy Lake</t>
  </si>
  <si>
    <t>Minnesota</t>
  </si>
  <si>
    <t>P.J. Fleck</t>
  </si>
  <si>
    <t>Oklahoma State</t>
  </si>
  <si>
    <t>Mike Gundy</t>
  </si>
  <si>
    <t>Oregon</t>
  </si>
  <si>
    <t>Mario Cristobal</t>
  </si>
  <si>
    <t>Arkansas</t>
  </si>
  <si>
    <t>Sam Pittman</t>
  </si>
  <si>
    <t>TCU</t>
  </si>
  <si>
    <t>Gary Patterson</t>
  </si>
  <si>
    <t>Stanford</t>
  </si>
  <si>
    <t>David Shaw</t>
  </si>
  <si>
    <t>Miami (FL)</t>
  </si>
  <si>
    <t>Manny Diaz</t>
  </si>
  <si>
    <t>South Carolina</t>
  </si>
  <si>
    <t>Will Muschamp</t>
  </si>
  <si>
    <t>Baylor</t>
  </si>
  <si>
    <t>Dave Aranda</t>
  </si>
  <si>
    <t>Texas Tech</t>
  </si>
  <si>
    <t>Matt Wells</t>
  </si>
  <si>
    <t>Virginia Tech</t>
  </si>
  <si>
    <t>Justin Fuente</t>
  </si>
  <si>
    <t>Ole Miss</t>
  </si>
  <si>
    <t>Lane Kiffin</t>
  </si>
  <si>
    <t>Kansas State</t>
  </si>
  <si>
    <t>Chris Klieman</t>
  </si>
  <si>
    <t>Pittsburgh</t>
  </si>
  <si>
    <t>Pat Narduzzi</t>
  </si>
  <si>
    <t>Mississippi State</t>
  </si>
  <si>
    <t>Mike Leach </t>
  </si>
  <si>
    <t>Northwestern</t>
  </si>
  <si>
    <t>Pat Fitzgerald</t>
  </si>
  <si>
    <t>Illinois</t>
  </si>
  <si>
    <t>Lovie Smith</t>
  </si>
  <si>
    <t>West Virginia</t>
  </si>
  <si>
    <t>Neal Brown</t>
  </si>
  <si>
    <t>Utah</t>
  </si>
  <si>
    <t>Kyle Whittingham</t>
  </si>
  <si>
    <t>UCLA</t>
  </si>
  <si>
    <t>Chip Kelly</t>
  </si>
  <si>
    <t>Indiana</t>
  </si>
  <si>
    <t>Tom Allen</t>
  </si>
  <si>
    <t>Iowa State</t>
  </si>
  <si>
    <t>Matt Campbell</t>
  </si>
  <si>
    <t>California</t>
  </si>
  <si>
    <t>Justin Wilcox</t>
  </si>
  <si>
    <t>Kentucky</t>
  </si>
  <si>
    <t>Mark Stoops</t>
  </si>
  <si>
    <t>Louisville</t>
  </si>
  <si>
    <t>Scott Satterfield</t>
  </si>
  <si>
    <t>Missouri</t>
  </si>
  <si>
    <t>Eli Drinkwitz</t>
  </si>
  <si>
    <t>Georgia Tech</t>
  </si>
  <si>
    <t>Geoff Collins</t>
  </si>
  <si>
    <t>Arizona State</t>
  </si>
  <si>
    <t>Herm Edwards</t>
  </si>
  <si>
    <t>NC State</t>
  </si>
  <si>
    <t>Dave Doeren</t>
  </si>
  <si>
    <t>North Carolina</t>
  </si>
  <si>
    <t>Mack Brown</t>
  </si>
  <si>
    <t>Arizona</t>
  </si>
  <si>
    <t>Kevin Sumlin</t>
  </si>
  <si>
    <t>Purdue</t>
  </si>
  <si>
    <t>Jeff Brohm</t>
  </si>
  <si>
    <t>Duke</t>
  </si>
  <si>
    <t>David Cutcliffe</t>
  </si>
  <si>
    <t>Vanderbilt</t>
  </si>
  <si>
    <t>Derek Mason</t>
  </si>
  <si>
    <t>Washington State</t>
  </si>
  <si>
    <t>Nick Rolovich</t>
  </si>
  <si>
    <t>Syracuse</t>
  </si>
  <si>
    <t>Dino Babers</t>
  </si>
  <si>
    <t>Colorado</t>
  </si>
  <si>
    <t>Karl Dorrell</t>
  </si>
  <si>
    <t>Kansas</t>
  </si>
  <si>
    <t>Les Miles</t>
  </si>
  <si>
    <t>Boise State</t>
  </si>
  <si>
    <t>Mountain West</t>
  </si>
  <si>
    <t>Bryan Harsin</t>
  </si>
  <si>
    <t>Boston College</t>
  </si>
  <si>
    <t>Jeff Hafley</t>
  </si>
  <si>
    <t>Virginia</t>
  </si>
  <si>
    <t>Bronco Mendenhall</t>
  </si>
  <si>
    <t>Maryland</t>
  </si>
  <si>
    <t>Mike Locksley</t>
  </si>
  <si>
    <t>UCF</t>
  </si>
  <si>
    <t>American</t>
  </si>
  <si>
    <t>Josh Heupel</t>
  </si>
  <si>
    <t>Brigham Young</t>
  </si>
  <si>
    <t>Kalani Sitake</t>
  </si>
  <si>
    <t>Wake Forest</t>
  </si>
  <si>
    <t>Dave Clawson</t>
  </si>
  <si>
    <t>Oregon State</t>
  </si>
  <si>
    <t>Jonathan Smith</t>
  </si>
  <si>
    <t>Memphis</t>
  </si>
  <si>
    <t>Ryan Silverfield</t>
  </si>
  <si>
    <t>Houston</t>
  </si>
  <si>
    <t>Dana Holgorsen</t>
  </si>
  <si>
    <t>Cincinnati</t>
  </si>
  <si>
    <t>Luke Fickell</t>
  </si>
  <si>
    <t>Rutgers</t>
  </si>
  <si>
    <t>Greg Schiano</t>
  </si>
  <si>
    <t>Temple</t>
  </si>
  <si>
    <t>Rod Carey</t>
  </si>
  <si>
    <t>South Florida</t>
  </si>
  <si>
    <t xml:space="preserve">Jeff Scott </t>
  </si>
  <si>
    <t>SMU</t>
  </si>
  <si>
    <t>Sonny Dykes</t>
  </si>
  <si>
    <t>San Diego State</t>
  </si>
  <si>
    <t>Brady Hoke</t>
  </si>
  <si>
    <t>Toledo</t>
  </si>
  <si>
    <t>MAC</t>
  </si>
  <si>
    <t>Jason Candle</t>
  </si>
  <si>
    <t>Northern Illinois</t>
  </si>
  <si>
    <t>Thomas Hammock</t>
  </si>
  <si>
    <t>Ohio</t>
  </si>
  <si>
    <t>Frank Solich</t>
  </si>
  <si>
    <t>Tulsa</t>
  </si>
  <si>
    <t>Philip Montgomery</t>
  </si>
  <si>
    <t>Navy</t>
  </si>
  <si>
    <t>Ken Niumatalolo</t>
  </si>
  <si>
    <t>UConn</t>
  </si>
  <si>
    <t>Randy Edsall</t>
  </si>
  <si>
    <t>Fresno State</t>
  </si>
  <si>
    <t>Kalen DeBoer</t>
  </si>
  <si>
    <t>Utah State</t>
  </si>
  <si>
    <t>Gary Andersen</t>
  </si>
  <si>
    <t>Western Michigan</t>
  </si>
  <si>
    <t>Tim Lester</t>
  </si>
  <si>
    <t>Marshall</t>
  </si>
  <si>
    <t>C-USA</t>
  </si>
  <si>
    <t>Doc Holliday</t>
  </si>
  <si>
    <t>Colorado State</t>
  </si>
  <si>
    <t>Steve Addazio</t>
  </si>
  <si>
    <t>East Carolina</t>
  </si>
  <si>
    <t>Mike Houston</t>
  </si>
  <si>
    <t>Western Kentucky</t>
  </si>
  <si>
    <t>Tyson Helton</t>
  </si>
  <si>
    <t>Arkansas State</t>
  </si>
  <si>
    <t>Sun Belt</t>
  </si>
  <si>
    <t>Blake Anderson</t>
  </si>
  <si>
    <t>Wyoming</t>
  </si>
  <si>
    <t>Craig Bohl</t>
  </si>
  <si>
    <t>Louisiana Tech</t>
  </si>
  <si>
    <t>Skip Holtz</t>
  </si>
  <si>
    <t>Louisiana</t>
  </si>
  <si>
    <t>Billy Napier</t>
  </si>
  <si>
    <t>Appalachian State</t>
  </si>
  <si>
    <t>Shawn Clark </t>
  </si>
  <si>
    <t>Air Force</t>
  </si>
  <si>
    <t>Troy Calhoun</t>
  </si>
  <si>
    <t>Middle Tennessee</t>
  </si>
  <si>
    <t>Rick Stockstill</t>
  </si>
  <si>
    <t>Nevada</t>
  </si>
  <si>
    <t>Jay Norvell</t>
  </si>
  <si>
    <t>Southern Mississippi</t>
  </si>
  <si>
    <t>Jay Hopson</t>
  </si>
  <si>
    <t>Hawaii</t>
  </si>
  <si>
    <t>Todd Graham</t>
  </si>
  <si>
    <t>Central Michigan</t>
  </si>
  <si>
    <t>Jim McElwain</t>
  </si>
  <si>
    <t>Troy</t>
  </si>
  <si>
    <t>Chip Lindsey</t>
  </si>
  <si>
    <t>Army</t>
  </si>
  <si>
    <t>Jeff Monken</t>
  </si>
  <si>
    <t>Tulane</t>
  </si>
  <si>
    <t>Willie Fritz</t>
  </si>
  <si>
    <t>Bowling Green</t>
  </si>
  <si>
    <t>Scot Loeffler</t>
  </si>
  <si>
    <t>Buffalo</t>
  </si>
  <si>
    <t>Lance Leipold</t>
  </si>
  <si>
    <t>FIU</t>
  </si>
  <si>
    <t>Butch Davis</t>
  </si>
  <si>
    <t>New Mexico</t>
  </si>
  <si>
    <t>Danny Gonzales</t>
  </si>
  <si>
    <t>Miami (OH)</t>
  </si>
  <si>
    <t>Chuck Martin</t>
  </si>
  <si>
    <t>Rice</t>
  </si>
  <si>
    <t>Mike Bloomgren</t>
  </si>
  <si>
    <t>Florida Atlantic</t>
  </si>
  <si>
    <t>Willie Taggart</t>
  </si>
  <si>
    <t>UNLV</t>
  </si>
  <si>
    <t>Marcus Arroyo</t>
  </si>
  <si>
    <t>North Texas</t>
  </si>
  <si>
    <t>Seth Littrell</t>
  </si>
  <si>
    <t>UTSA</t>
  </si>
  <si>
    <t>Jeff Traylor </t>
  </si>
  <si>
    <t>San Jose State</t>
  </si>
  <si>
    <t>Brent Brennan</t>
  </si>
  <si>
    <t>Georgia Southern</t>
  </si>
  <si>
    <t>Chad Lunsford</t>
  </si>
  <si>
    <t>Kent State</t>
  </si>
  <si>
    <t>Sean Lewis</t>
  </si>
  <si>
    <t>Ball State</t>
  </si>
  <si>
    <t>Mike Neu</t>
  </si>
  <si>
    <t>UAB</t>
  </si>
  <si>
    <t>Bill Clark</t>
  </si>
  <si>
    <t>Eastern Michigan</t>
  </si>
  <si>
    <t>Chris Creighton</t>
  </si>
  <si>
    <t>Akron</t>
  </si>
  <si>
    <t>Tom Arth</t>
  </si>
  <si>
    <t>South Alabama</t>
  </si>
  <si>
    <t>Steve Campbell</t>
  </si>
  <si>
    <t>UTEP</t>
  </si>
  <si>
    <t>Dana Dimel</t>
  </si>
  <si>
    <t>Old Dominion</t>
  </si>
  <si>
    <t>Ricky Rahne</t>
  </si>
  <si>
    <t>Louisiana-Monroe</t>
  </si>
  <si>
    <t>Matt Viator</t>
  </si>
  <si>
    <t>Texas State</t>
  </si>
  <si>
    <t>Jake Spavital</t>
  </si>
  <si>
    <t>Georgia State</t>
  </si>
  <si>
    <t>Shawn Elliott</t>
  </si>
  <si>
    <t>New Mexico State</t>
  </si>
  <si>
    <t>Doug Martin</t>
  </si>
  <si>
    <t>UMass</t>
  </si>
  <si>
    <t>Walt Bell</t>
  </si>
  <si>
    <t>Liberty</t>
  </si>
  <si>
    <t>Hugh Freeze</t>
  </si>
  <si>
    <t>Charlotte</t>
  </si>
  <si>
    <t>Will Healy</t>
  </si>
  <si>
    <t>Coastal Carolina</t>
  </si>
  <si>
    <t>Jamey Chadwell</t>
  </si>
  <si>
    <t>City</t>
  </si>
  <si>
    <t>State</t>
  </si>
  <si>
    <t>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</si>
</sst>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1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FB%20Scores%20for%20Tableau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CAAF%20Recruting%20Expen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ge%20Football_Brand%20Valuation%20Cha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ennett/Downloads/University%20Athletics%20Data/Revenues_All_Sports_and_Men's_Women's_and_Coed_Teams_2018_2010_2011_2012_2013_2014_2015_2016_2017_2009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ennett/Downloads/University%20Athletics%20Data/Recruiting_Expenses_Men's_Women's_and_Coed_Teams_2018_2010_2011_2012_2013_2014_2015_2016_2017_2009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B Scores for Tableau"/>
    </sheetNames>
    <sheetDataSet>
      <sheetData sheetId="0">
        <row r="2">
          <cell r="A2" t="str">
            <v>Alabama</v>
          </cell>
          <cell r="B2" t="str">
            <v>Tuscaloosa</v>
          </cell>
          <cell r="C2" t="str">
            <v>Alabama</v>
          </cell>
          <cell r="D2">
            <v>35487</v>
          </cell>
        </row>
        <row r="3">
          <cell r="A3" t="str">
            <v>Michigan</v>
          </cell>
          <cell r="B3" t="str">
            <v>Ann Arbor</v>
          </cell>
          <cell r="C3" t="str">
            <v>Michigan</v>
          </cell>
          <cell r="D3">
            <v>48109</v>
          </cell>
        </row>
        <row r="4">
          <cell r="A4" t="str">
            <v>Ohio State</v>
          </cell>
          <cell r="B4" t="str">
            <v>Columbus</v>
          </cell>
          <cell r="C4" t="str">
            <v>Ohio</v>
          </cell>
          <cell r="D4">
            <v>43210</v>
          </cell>
        </row>
        <row r="5">
          <cell r="A5" t="str">
            <v>Oklahoma</v>
          </cell>
          <cell r="B5" t="str">
            <v>Norman</v>
          </cell>
          <cell r="C5" t="str">
            <v>Oklahoma</v>
          </cell>
          <cell r="D5">
            <v>73019</v>
          </cell>
        </row>
        <row r="6">
          <cell r="A6" t="str">
            <v>Georgia</v>
          </cell>
          <cell r="B6" t="str">
            <v>Athens</v>
          </cell>
          <cell r="C6" t="str">
            <v>Georgia</v>
          </cell>
          <cell r="D6">
            <v>30602</v>
          </cell>
        </row>
        <row r="7">
          <cell r="A7" t="str">
            <v>Notre Dame</v>
          </cell>
          <cell r="B7" t="str">
            <v>South Bend</v>
          </cell>
          <cell r="C7" t="str">
            <v>Indiana</v>
          </cell>
          <cell r="D7">
            <v>46556</v>
          </cell>
        </row>
        <row r="8">
          <cell r="A8" t="str">
            <v>LSU</v>
          </cell>
          <cell r="B8" t="str">
            <v>Baton Rouge</v>
          </cell>
          <cell r="C8" t="str">
            <v>Louisiana</v>
          </cell>
          <cell r="D8">
            <v>70803</v>
          </cell>
        </row>
        <row r="9">
          <cell r="A9" t="str">
            <v>Texas</v>
          </cell>
          <cell r="B9" t="str">
            <v>Austin</v>
          </cell>
          <cell r="C9" t="str">
            <v>Texas</v>
          </cell>
          <cell r="D9">
            <v>78712</v>
          </cell>
        </row>
        <row r="10">
          <cell r="A10" t="str">
            <v>Penn State</v>
          </cell>
          <cell r="B10" t="str">
            <v>University Park</v>
          </cell>
          <cell r="C10" t="str">
            <v>Pennsylvania</v>
          </cell>
          <cell r="D10">
            <v>16802</v>
          </cell>
        </row>
        <row r="11">
          <cell r="A11" t="str">
            <v>Auburn</v>
          </cell>
          <cell r="B11" t="str">
            <v>Auburn</v>
          </cell>
          <cell r="C11" t="str">
            <v>Alabama</v>
          </cell>
          <cell r="D11">
            <v>36849</v>
          </cell>
        </row>
        <row r="12">
          <cell r="A12" t="str">
            <v>Tennessee</v>
          </cell>
          <cell r="B12" t="str">
            <v>Knoxville</v>
          </cell>
          <cell r="C12" t="str">
            <v>Tennessee</v>
          </cell>
          <cell r="D12">
            <v>37996</v>
          </cell>
        </row>
        <row r="13">
          <cell r="A13" t="str">
            <v>Michigan State</v>
          </cell>
          <cell r="B13" t="str">
            <v>East Lansing</v>
          </cell>
          <cell r="C13" t="str">
            <v>Michigan</v>
          </cell>
          <cell r="D13">
            <v>48824</v>
          </cell>
        </row>
        <row r="14">
          <cell r="A14" t="str">
            <v>Clemson</v>
          </cell>
          <cell r="B14" t="str">
            <v>Clemson</v>
          </cell>
          <cell r="C14" t="str">
            <v>South Carolina</v>
          </cell>
          <cell r="D14">
            <v>29634</v>
          </cell>
        </row>
        <row r="15">
          <cell r="A15" t="str">
            <v>Nebraska</v>
          </cell>
          <cell r="B15" t="str">
            <v>Lincoln</v>
          </cell>
          <cell r="C15" t="str">
            <v>Nebraska</v>
          </cell>
          <cell r="D15">
            <v>68588</v>
          </cell>
        </row>
        <row r="16">
          <cell r="A16" t="str">
            <v>Florida</v>
          </cell>
          <cell r="B16" t="str">
            <v>Gainesville</v>
          </cell>
          <cell r="C16" t="str">
            <v>Florida</v>
          </cell>
          <cell r="D16">
            <v>32611</v>
          </cell>
        </row>
        <row r="17">
          <cell r="A17" t="str">
            <v>USC</v>
          </cell>
          <cell r="B17" t="str">
            <v>Los Angeles</v>
          </cell>
          <cell r="C17" t="str">
            <v>California</v>
          </cell>
          <cell r="D17">
            <v>90089</v>
          </cell>
        </row>
        <row r="18">
          <cell r="A18" t="str">
            <v>Iowa</v>
          </cell>
          <cell r="B18" t="str">
            <v>Iowa City</v>
          </cell>
          <cell r="C18" t="str">
            <v>Iowa</v>
          </cell>
          <cell r="D18">
            <v>52242</v>
          </cell>
        </row>
        <row r="19">
          <cell r="A19" t="str">
            <v>Texas A&amp;M</v>
          </cell>
          <cell r="B19" t="str">
            <v>College Station</v>
          </cell>
          <cell r="C19" t="str">
            <v>Texas</v>
          </cell>
          <cell r="D19">
            <v>77840</v>
          </cell>
        </row>
        <row r="20">
          <cell r="A20" t="str">
            <v>Wisconsin</v>
          </cell>
          <cell r="B20" t="str">
            <v>Madison</v>
          </cell>
          <cell r="C20" t="str">
            <v>Wisconsin</v>
          </cell>
          <cell r="D20">
            <v>53706</v>
          </cell>
        </row>
        <row r="21">
          <cell r="A21" t="str">
            <v>Florida State</v>
          </cell>
          <cell r="B21" t="str">
            <v>Tallahassee</v>
          </cell>
          <cell r="C21" t="str">
            <v>Florida</v>
          </cell>
          <cell r="D21">
            <v>32306</v>
          </cell>
        </row>
        <row r="22">
          <cell r="A22" t="str">
            <v>Washington</v>
          </cell>
          <cell r="B22" t="str">
            <v>Seattle</v>
          </cell>
          <cell r="C22" t="str">
            <v>Washington</v>
          </cell>
          <cell r="D22">
            <v>98195</v>
          </cell>
        </row>
        <row r="23">
          <cell r="A23" t="str">
            <v>Minnesota</v>
          </cell>
          <cell r="B23" t="str">
            <v>Minneapolis</v>
          </cell>
          <cell r="C23" t="str">
            <v>Minnesota</v>
          </cell>
          <cell r="D23">
            <v>55455</v>
          </cell>
        </row>
        <row r="24">
          <cell r="A24" t="str">
            <v>Oklahoma State</v>
          </cell>
          <cell r="B24" t="str">
            <v>Stillwater</v>
          </cell>
          <cell r="C24" t="str">
            <v>Oklahoma</v>
          </cell>
          <cell r="D24">
            <v>74078</v>
          </cell>
        </row>
        <row r="25">
          <cell r="A25" t="str">
            <v>TCU</v>
          </cell>
          <cell r="B25" t="str">
            <v>Fort Worth</v>
          </cell>
          <cell r="C25" t="str">
            <v>Texas</v>
          </cell>
          <cell r="D25">
            <v>76109</v>
          </cell>
        </row>
        <row r="26">
          <cell r="A26" t="str">
            <v>Arkansas</v>
          </cell>
          <cell r="B26" t="str">
            <v>Fayetteville</v>
          </cell>
          <cell r="C26" t="str">
            <v>Arkansas</v>
          </cell>
          <cell r="D26">
            <v>72701</v>
          </cell>
        </row>
        <row r="27">
          <cell r="A27" t="str">
            <v>Oregon</v>
          </cell>
          <cell r="B27" t="str">
            <v>Eugene</v>
          </cell>
          <cell r="C27" t="str">
            <v>Oregon</v>
          </cell>
          <cell r="D27">
            <v>97403</v>
          </cell>
        </row>
        <row r="28">
          <cell r="A28" t="str">
            <v>Stanford</v>
          </cell>
          <cell r="B28" t="str">
            <v>Stanford</v>
          </cell>
          <cell r="C28" t="str">
            <v>California</v>
          </cell>
          <cell r="D28">
            <v>94305</v>
          </cell>
        </row>
        <row r="29">
          <cell r="A29" t="str">
            <v>Baylor</v>
          </cell>
          <cell r="B29" t="str">
            <v>Waco</v>
          </cell>
          <cell r="C29" t="str">
            <v>Texas</v>
          </cell>
          <cell r="D29">
            <v>76798</v>
          </cell>
        </row>
        <row r="30">
          <cell r="A30" t="str">
            <v>South Carolina</v>
          </cell>
          <cell r="B30" t="str">
            <v>Columbia</v>
          </cell>
          <cell r="C30" t="str">
            <v>South Carolina</v>
          </cell>
          <cell r="D30">
            <v>29225</v>
          </cell>
        </row>
        <row r="31">
          <cell r="A31" t="str">
            <v>Ole Miss</v>
          </cell>
          <cell r="B31" t="str">
            <v>Oxford</v>
          </cell>
          <cell r="C31" t="str">
            <v>Mississippi</v>
          </cell>
          <cell r="D31">
            <v>38655</v>
          </cell>
        </row>
        <row r="32">
          <cell r="A32" t="str">
            <v>Miami (FL)</v>
          </cell>
          <cell r="B32" t="str">
            <v>Coral Gables[n 4]</v>
          </cell>
          <cell r="C32" t="str">
            <v>Florida</v>
          </cell>
          <cell r="D32">
            <v>33124</v>
          </cell>
        </row>
        <row r="33">
          <cell r="A33" t="str">
            <v>Texas Tech</v>
          </cell>
          <cell r="B33" t="str">
            <v>Lubbock</v>
          </cell>
          <cell r="C33" t="str">
            <v>Texas</v>
          </cell>
          <cell r="D33">
            <v>79409</v>
          </cell>
        </row>
        <row r="34">
          <cell r="A34" t="str">
            <v>Kansas State</v>
          </cell>
          <cell r="B34" t="str">
            <v>Manhattan</v>
          </cell>
          <cell r="C34" t="str">
            <v>Kansas</v>
          </cell>
          <cell r="D34">
            <v>66506</v>
          </cell>
        </row>
        <row r="35">
          <cell r="A35" t="str">
            <v>West Virginia</v>
          </cell>
          <cell r="B35" t="str">
            <v>Morgantown</v>
          </cell>
          <cell r="C35" t="str">
            <v>West Virginia</v>
          </cell>
          <cell r="D35">
            <v>26506</v>
          </cell>
        </row>
        <row r="36">
          <cell r="A36" t="str">
            <v>Northwestern</v>
          </cell>
          <cell r="B36" t="str">
            <v>Evanston</v>
          </cell>
          <cell r="C36" t="str">
            <v>Illinois</v>
          </cell>
          <cell r="D36">
            <v>60201</v>
          </cell>
        </row>
        <row r="37">
          <cell r="A37" t="str">
            <v>Illinois</v>
          </cell>
          <cell r="B37" t="str">
            <v>Urbana–Champaign</v>
          </cell>
          <cell r="C37" t="str">
            <v>Illinois</v>
          </cell>
          <cell r="D37">
            <v>61820</v>
          </cell>
        </row>
        <row r="38">
          <cell r="A38" t="str">
            <v>Virginia Tech</v>
          </cell>
          <cell r="B38" t="str">
            <v>Blacksburg</v>
          </cell>
          <cell r="C38" t="str">
            <v>Virginia</v>
          </cell>
          <cell r="D38">
            <v>24061</v>
          </cell>
        </row>
        <row r="39">
          <cell r="A39" t="str">
            <v>Mississippi State</v>
          </cell>
          <cell r="B39" t="str">
            <v>Starkville</v>
          </cell>
          <cell r="C39" t="str">
            <v>Mississippi</v>
          </cell>
          <cell r="D39">
            <v>39762</v>
          </cell>
        </row>
        <row r="40">
          <cell r="A40" t="str">
            <v>Pittsburgh</v>
          </cell>
          <cell r="B40" t="str">
            <v>Pittsburgh</v>
          </cell>
          <cell r="C40" t="str">
            <v>Pennsylvania</v>
          </cell>
          <cell r="D40">
            <v>15213</v>
          </cell>
        </row>
        <row r="41">
          <cell r="A41" t="str">
            <v>Utah</v>
          </cell>
          <cell r="B41" t="str">
            <v>Salt Lake City</v>
          </cell>
          <cell r="C41" t="str">
            <v>Utah</v>
          </cell>
          <cell r="D41">
            <v>84112</v>
          </cell>
        </row>
        <row r="42">
          <cell r="A42" t="str">
            <v>Indiana</v>
          </cell>
          <cell r="B42" t="str">
            <v>Bloomington</v>
          </cell>
          <cell r="C42" t="str">
            <v>Indiana</v>
          </cell>
          <cell r="D42">
            <v>47405</v>
          </cell>
        </row>
        <row r="43">
          <cell r="A43" t="str">
            <v>Iowa State</v>
          </cell>
          <cell r="B43" t="str">
            <v>Ames</v>
          </cell>
          <cell r="C43" t="str">
            <v>Iowa</v>
          </cell>
          <cell r="D43">
            <v>50011</v>
          </cell>
        </row>
        <row r="44">
          <cell r="A44" t="str">
            <v>UCLA</v>
          </cell>
          <cell r="B44" t="str">
            <v>Los Angeles</v>
          </cell>
          <cell r="C44" t="str">
            <v>California</v>
          </cell>
          <cell r="D44">
            <v>90095</v>
          </cell>
        </row>
        <row r="45">
          <cell r="A45" t="str">
            <v>Kentucky</v>
          </cell>
          <cell r="B45" t="str">
            <v>Lexington</v>
          </cell>
          <cell r="C45" t="str">
            <v>Kentucky</v>
          </cell>
          <cell r="D45">
            <v>40506</v>
          </cell>
        </row>
        <row r="46">
          <cell r="A46" t="str">
            <v>California</v>
          </cell>
          <cell r="B46" t="str">
            <v>Berkeley</v>
          </cell>
          <cell r="C46" t="str">
            <v>California</v>
          </cell>
          <cell r="D46">
            <v>94720</v>
          </cell>
        </row>
        <row r="47">
          <cell r="A47" t="str">
            <v>Missouri</v>
          </cell>
          <cell r="B47" t="str">
            <v>Columbia</v>
          </cell>
          <cell r="C47" t="str">
            <v>Missouri</v>
          </cell>
          <cell r="D47">
            <v>65211</v>
          </cell>
        </row>
        <row r="48">
          <cell r="A48" t="str">
            <v>Louisville</v>
          </cell>
          <cell r="B48" t="str">
            <v>Louisville</v>
          </cell>
          <cell r="C48" t="str">
            <v>Kentucky</v>
          </cell>
          <cell r="D48">
            <v>40292</v>
          </cell>
        </row>
        <row r="49">
          <cell r="A49" t="str">
            <v>Georgia Tech</v>
          </cell>
          <cell r="B49" t="str">
            <v>Atlanta</v>
          </cell>
          <cell r="C49" t="str">
            <v>Georgia</v>
          </cell>
          <cell r="D49">
            <v>30332</v>
          </cell>
        </row>
        <row r="50">
          <cell r="A50" t="str">
            <v>Arizona State</v>
          </cell>
          <cell r="B50" t="str">
            <v>Tempe</v>
          </cell>
          <cell r="C50" t="str">
            <v>Arizona</v>
          </cell>
          <cell r="D50">
            <v>85281</v>
          </cell>
        </row>
        <row r="51">
          <cell r="A51" t="str">
            <v>NC State</v>
          </cell>
          <cell r="B51" t="str">
            <v>Raleigh</v>
          </cell>
          <cell r="C51" t="str">
            <v>North Carolina</v>
          </cell>
          <cell r="D51">
            <v>27607</v>
          </cell>
        </row>
        <row r="52">
          <cell r="A52" t="str">
            <v>North Carolina</v>
          </cell>
          <cell r="B52" t="str">
            <v>Chapel Hill</v>
          </cell>
          <cell r="C52" t="str">
            <v>North Carolina</v>
          </cell>
          <cell r="D52">
            <v>27599</v>
          </cell>
        </row>
        <row r="53">
          <cell r="A53" t="str">
            <v>Purdue</v>
          </cell>
          <cell r="B53" t="str">
            <v>West Lafayette</v>
          </cell>
          <cell r="C53" t="str">
            <v>Indiana</v>
          </cell>
          <cell r="D53">
            <v>47907</v>
          </cell>
        </row>
        <row r="54">
          <cell r="A54" t="str">
            <v>Arizona</v>
          </cell>
          <cell r="B54" t="str">
            <v>Tucson</v>
          </cell>
          <cell r="C54" t="str">
            <v>Arizona</v>
          </cell>
          <cell r="D54">
            <v>85721</v>
          </cell>
        </row>
        <row r="55">
          <cell r="A55" t="str">
            <v>Maryland</v>
          </cell>
          <cell r="B55" t="str">
            <v>College Park</v>
          </cell>
          <cell r="C55" t="str">
            <v>Maryland</v>
          </cell>
          <cell r="D55">
            <v>20742</v>
          </cell>
        </row>
        <row r="56">
          <cell r="A56" t="str">
            <v>Vanderbilt</v>
          </cell>
          <cell r="B56" t="str">
            <v>Nashville</v>
          </cell>
          <cell r="C56" t="str">
            <v>Tennessee</v>
          </cell>
          <cell r="D56">
            <v>37235</v>
          </cell>
        </row>
        <row r="57">
          <cell r="A57" t="str">
            <v>Duke</v>
          </cell>
          <cell r="B57" t="str">
            <v>Durham</v>
          </cell>
          <cell r="C57" t="str">
            <v>North Carolina</v>
          </cell>
          <cell r="D57">
            <v>27708</v>
          </cell>
        </row>
        <row r="58">
          <cell r="A58" t="str">
            <v>Washington State</v>
          </cell>
          <cell r="B58" t="str">
            <v>Pullman</v>
          </cell>
          <cell r="C58" t="str">
            <v>Washington</v>
          </cell>
          <cell r="D58">
            <v>99164</v>
          </cell>
        </row>
        <row r="59">
          <cell r="A59" t="str">
            <v>Rutgers</v>
          </cell>
          <cell r="B59" t="str">
            <v>Piscataway</v>
          </cell>
          <cell r="C59" t="str">
            <v>New Jersey</v>
          </cell>
          <cell r="D59" t="str">
            <v>08854</v>
          </cell>
        </row>
        <row r="60">
          <cell r="A60" t="str">
            <v>Syracuse</v>
          </cell>
          <cell r="B60" t="str">
            <v>Syracuse</v>
          </cell>
          <cell r="C60" t="str">
            <v>New York</v>
          </cell>
          <cell r="D60">
            <v>13244</v>
          </cell>
        </row>
        <row r="61">
          <cell r="A61" t="str">
            <v>Kansas</v>
          </cell>
          <cell r="B61" t="str">
            <v>Lawrence</v>
          </cell>
          <cell r="C61" t="str">
            <v>Kansas</v>
          </cell>
          <cell r="D61">
            <v>66045</v>
          </cell>
        </row>
        <row r="62">
          <cell r="A62" t="str">
            <v>Colorado</v>
          </cell>
          <cell r="B62" t="str">
            <v>Boulder</v>
          </cell>
          <cell r="C62" t="str">
            <v>Colorado</v>
          </cell>
          <cell r="D62">
            <v>80309</v>
          </cell>
        </row>
        <row r="63">
          <cell r="A63" t="str">
            <v>Virginia</v>
          </cell>
          <cell r="B63" t="str">
            <v>Charlottesville</v>
          </cell>
          <cell r="C63" t="str">
            <v>Virginia</v>
          </cell>
          <cell r="D63">
            <v>22904</v>
          </cell>
        </row>
        <row r="64">
          <cell r="A64" t="str">
            <v>Boston College</v>
          </cell>
          <cell r="B64" t="str">
            <v>Chestnut Hill</v>
          </cell>
          <cell r="C64" t="str">
            <v>Massachusetts</v>
          </cell>
          <cell r="D64" t="str">
            <v>02467</v>
          </cell>
        </row>
        <row r="65">
          <cell r="A65" t="str">
            <v>Brigham Young</v>
          </cell>
          <cell r="B65" t="str">
            <v>Provo</v>
          </cell>
          <cell r="C65" t="str">
            <v>Utah</v>
          </cell>
          <cell r="D65">
            <v>84602</v>
          </cell>
        </row>
        <row r="66">
          <cell r="A66" t="str">
            <v>Boise State</v>
          </cell>
          <cell r="B66" t="str">
            <v>Boise</v>
          </cell>
          <cell r="C66" t="str">
            <v>Idaho</v>
          </cell>
          <cell r="D66">
            <v>83725</v>
          </cell>
        </row>
        <row r="67">
          <cell r="A67" t="str">
            <v>UCF</v>
          </cell>
          <cell r="B67" t="str">
            <v>Orlando</v>
          </cell>
          <cell r="C67" t="str">
            <v>Florida</v>
          </cell>
          <cell r="D67">
            <v>32816</v>
          </cell>
        </row>
        <row r="68">
          <cell r="A68" t="str">
            <v>Wake Forest</v>
          </cell>
          <cell r="B68" t="str">
            <v>Winston-Salem</v>
          </cell>
          <cell r="C68" t="str">
            <v>North Carolina</v>
          </cell>
          <cell r="D68">
            <v>27109</v>
          </cell>
        </row>
        <row r="69">
          <cell r="A69" t="str">
            <v>Oregon State</v>
          </cell>
          <cell r="B69" t="str">
            <v>Corvallis</v>
          </cell>
          <cell r="C69" t="str">
            <v>Oregon</v>
          </cell>
          <cell r="D69">
            <v>97331</v>
          </cell>
        </row>
        <row r="70">
          <cell r="A70" t="str">
            <v>Memphis</v>
          </cell>
          <cell r="B70" t="str">
            <v>Memphis</v>
          </cell>
          <cell r="C70" t="str">
            <v>Tennessee</v>
          </cell>
          <cell r="D70">
            <v>38152</v>
          </cell>
        </row>
        <row r="71">
          <cell r="A71" t="str">
            <v>Houston</v>
          </cell>
          <cell r="B71" t="str">
            <v>Houston</v>
          </cell>
          <cell r="C71" t="str">
            <v>Texas</v>
          </cell>
          <cell r="D71">
            <v>77004</v>
          </cell>
        </row>
        <row r="72">
          <cell r="A72" t="str">
            <v>Cincinnati</v>
          </cell>
          <cell r="B72" t="str">
            <v>Cincinnati</v>
          </cell>
          <cell r="C72" t="str">
            <v>Ohio</v>
          </cell>
          <cell r="D72">
            <v>45221</v>
          </cell>
        </row>
        <row r="73">
          <cell r="A73" t="str">
            <v>Temple</v>
          </cell>
          <cell r="B73" t="str">
            <v>Philadelphia</v>
          </cell>
          <cell r="C73" t="str">
            <v>Pennsylvania</v>
          </cell>
          <cell r="D73">
            <v>19122</v>
          </cell>
        </row>
        <row r="74">
          <cell r="A74" t="str">
            <v>South Florida</v>
          </cell>
          <cell r="B74" t="str">
            <v>Tampa</v>
          </cell>
          <cell r="C74" t="str">
            <v>Florida</v>
          </cell>
          <cell r="D74">
            <v>33620</v>
          </cell>
        </row>
        <row r="75">
          <cell r="A75" t="str">
            <v>SMU</v>
          </cell>
          <cell r="B75" t="str">
            <v>University Park</v>
          </cell>
          <cell r="C75" t="str">
            <v>Texas</v>
          </cell>
          <cell r="D75">
            <v>75275</v>
          </cell>
        </row>
        <row r="76">
          <cell r="A76" t="str">
            <v>Toledo</v>
          </cell>
          <cell r="B76" t="str">
            <v>Toledo</v>
          </cell>
          <cell r="C76" t="str">
            <v>Ohio</v>
          </cell>
          <cell r="D76">
            <v>43606</v>
          </cell>
        </row>
        <row r="77">
          <cell r="A77" t="str">
            <v>San Diego State</v>
          </cell>
          <cell r="B77" t="str">
            <v>San Diego</v>
          </cell>
          <cell r="C77" t="str">
            <v>California</v>
          </cell>
          <cell r="D77">
            <v>92182</v>
          </cell>
        </row>
        <row r="78">
          <cell r="A78" t="str">
            <v>Northern Illinois</v>
          </cell>
          <cell r="B78" t="str">
            <v>DeKalb</v>
          </cell>
          <cell r="C78" t="str">
            <v>Illinois</v>
          </cell>
          <cell r="D78">
            <v>60115</v>
          </cell>
        </row>
        <row r="79">
          <cell r="A79" t="str">
            <v>Ohio</v>
          </cell>
          <cell r="B79" t="str">
            <v>Athens</v>
          </cell>
          <cell r="C79" t="str">
            <v>Ohio</v>
          </cell>
          <cell r="D79">
            <v>45701</v>
          </cell>
        </row>
        <row r="80">
          <cell r="A80" t="str">
            <v>Navy</v>
          </cell>
          <cell r="B80" t="str">
            <v>Annapolis</v>
          </cell>
          <cell r="C80" t="str">
            <v>Maryland</v>
          </cell>
          <cell r="D80">
            <v>21402</v>
          </cell>
        </row>
        <row r="81">
          <cell r="A81" t="str">
            <v>Tulsa</v>
          </cell>
          <cell r="B81" t="str">
            <v>Tulsa</v>
          </cell>
          <cell r="C81" t="str">
            <v>Oklahoma</v>
          </cell>
          <cell r="D81">
            <v>74104</v>
          </cell>
        </row>
        <row r="82">
          <cell r="A82" t="str">
            <v>UConn</v>
          </cell>
          <cell r="B82" t="str">
            <v>Storrs[n 5]</v>
          </cell>
          <cell r="C82" t="str">
            <v>Connecticut</v>
          </cell>
          <cell r="D82" t="str">
            <v>06269</v>
          </cell>
        </row>
        <row r="83">
          <cell r="A83" t="str">
            <v>Western Michigan</v>
          </cell>
          <cell r="B83" t="str">
            <v>Kalamazoo</v>
          </cell>
          <cell r="C83" t="str">
            <v>Michigan</v>
          </cell>
          <cell r="D83">
            <v>49008</v>
          </cell>
        </row>
        <row r="84">
          <cell r="A84" t="str">
            <v>Fresno State</v>
          </cell>
          <cell r="B84" t="str">
            <v>Fresno</v>
          </cell>
          <cell r="C84" t="str">
            <v>California</v>
          </cell>
          <cell r="D84">
            <v>93740</v>
          </cell>
        </row>
        <row r="85">
          <cell r="A85" t="str">
            <v>Utah State</v>
          </cell>
          <cell r="B85" t="str">
            <v>Logan</v>
          </cell>
          <cell r="C85" t="str">
            <v>Utah</v>
          </cell>
          <cell r="D85">
            <v>84322</v>
          </cell>
        </row>
        <row r="86">
          <cell r="A86" t="str">
            <v>Colorado State</v>
          </cell>
          <cell r="B86" t="str">
            <v>Fort Collins</v>
          </cell>
          <cell r="C86" t="str">
            <v>Colorado</v>
          </cell>
          <cell r="D86">
            <v>80523</v>
          </cell>
        </row>
        <row r="87">
          <cell r="A87" t="str">
            <v>Marshall</v>
          </cell>
          <cell r="B87" t="str">
            <v>Huntington</v>
          </cell>
          <cell r="C87" t="str">
            <v>West Virginia</v>
          </cell>
          <cell r="D87">
            <v>25755</v>
          </cell>
        </row>
        <row r="88">
          <cell r="A88" t="str">
            <v>East Carolina</v>
          </cell>
          <cell r="B88" t="str">
            <v>Greenville</v>
          </cell>
          <cell r="C88" t="str">
            <v>North Carolina</v>
          </cell>
          <cell r="D88">
            <v>27858</v>
          </cell>
        </row>
        <row r="89">
          <cell r="A89" t="str">
            <v>Arkansas State</v>
          </cell>
          <cell r="B89" t="str">
            <v>Jonesboro</v>
          </cell>
          <cell r="C89" t="str">
            <v>Arkansas</v>
          </cell>
          <cell r="D89">
            <v>72467</v>
          </cell>
        </row>
        <row r="90">
          <cell r="A90" t="str">
            <v>Wyoming</v>
          </cell>
          <cell r="B90" t="str">
            <v>Laramie</v>
          </cell>
          <cell r="C90" t="str">
            <v>Wyoming</v>
          </cell>
          <cell r="D90">
            <v>82071</v>
          </cell>
        </row>
        <row r="91">
          <cell r="A91" t="str">
            <v>Western Kentucky</v>
          </cell>
          <cell r="B91" t="str">
            <v>Bowling Green</v>
          </cell>
          <cell r="C91" t="str">
            <v>Kentucky</v>
          </cell>
          <cell r="D91">
            <v>42101</v>
          </cell>
        </row>
        <row r="92">
          <cell r="A92" t="str">
            <v>Appalachian State</v>
          </cell>
          <cell r="B92" t="str">
            <v>Boone</v>
          </cell>
          <cell r="C92" t="str">
            <v>North Carolina</v>
          </cell>
          <cell r="D92">
            <v>28608</v>
          </cell>
        </row>
        <row r="93">
          <cell r="A93" t="str">
            <v>Louisiana</v>
          </cell>
          <cell r="B93" t="str">
            <v>Lafayette</v>
          </cell>
          <cell r="C93" t="str">
            <v>Louisiana</v>
          </cell>
          <cell r="D93">
            <v>70504</v>
          </cell>
        </row>
        <row r="94">
          <cell r="A94" t="str">
            <v>Louisiana Tech</v>
          </cell>
          <cell r="B94" t="str">
            <v>Ruston</v>
          </cell>
          <cell r="C94" t="str">
            <v>Louisiana</v>
          </cell>
          <cell r="D94">
            <v>71272</v>
          </cell>
        </row>
        <row r="95">
          <cell r="A95" t="str">
            <v>Army</v>
          </cell>
          <cell r="B95" t="str">
            <v>West Point</v>
          </cell>
          <cell r="C95" t="str">
            <v>New York</v>
          </cell>
          <cell r="D95">
            <v>10996</v>
          </cell>
        </row>
        <row r="96">
          <cell r="A96" t="str">
            <v>Air Force</v>
          </cell>
          <cell r="B96" t="str">
            <v>Colorado Springs</v>
          </cell>
          <cell r="C96" t="str">
            <v>Colorado</v>
          </cell>
          <cell r="D96">
            <v>80840</v>
          </cell>
        </row>
        <row r="97">
          <cell r="A97" t="str">
            <v>Nevada</v>
          </cell>
          <cell r="B97" t="str">
            <v>Reno</v>
          </cell>
          <cell r="C97" t="str">
            <v>Nevada</v>
          </cell>
          <cell r="D97">
            <v>89557</v>
          </cell>
        </row>
        <row r="98">
          <cell r="A98" t="str">
            <v>Central Michigan</v>
          </cell>
          <cell r="B98" t="str">
            <v>Mount Pleasant</v>
          </cell>
          <cell r="C98" t="str">
            <v>Michigan</v>
          </cell>
          <cell r="D98">
            <v>48859</v>
          </cell>
        </row>
        <row r="99">
          <cell r="A99" t="str">
            <v>Hawaii</v>
          </cell>
          <cell r="B99" t="str">
            <v>Honolulu</v>
          </cell>
          <cell r="C99" t="str">
            <v>Hawai'i</v>
          </cell>
          <cell r="D99">
            <v>96822</v>
          </cell>
        </row>
        <row r="100">
          <cell r="A100" t="str">
            <v>Middle Tennessee</v>
          </cell>
          <cell r="B100" t="str">
            <v>Murfreesboro</v>
          </cell>
          <cell r="C100" t="str">
            <v>Tennessee</v>
          </cell>
          <cell r="D100">
            <v>37132</v>
          </cell>
        </row>
        <row r="101">
          <cell r="A101" t="str">
            <v>Southern Mississippi</v>
          </cell>
          <cell r="B101" t="str">
            <v>Hattiesburg</v>
          </cell>
          <cell r="C101" t="str">
            <v>Mississippi</v>
          </cell>
          <cell r="D101">
            <v>39406</v>
          </cell>
        </row>
        <row r="102">
          <cell r="A102" t="str">
            <v>Troy</v>
          </cell>
          <cell r="B102" t="str">
            <v>Troy</v>
          </cell>
          <cell r="C102" t="str">
            <v>Alabama</v>
          </cell>
          <cell r="D102">
            <v>36082</v>
          </cell>
        </row>
        <row r="103">
          <cell r="A103" t="str">
            <v>Bowling Green</v>
          </cell>
          <cell r="B103" t="str">
            <v>Bowling Green</v>
          </cell>
          <cell r="C103" t="str">
            <v>Ohio</v>
          </cell>
          <cell r="D103">
            <v>43403</v>
          </cell>
        </row>
        <row r="104">
          <cell r="A104" t="str">
            <v>Buffalo</v>
          </cell>
          <cell r="B104" t="str">
            <v>Buffalo</v>
          </cell>
          <cell r="C104" t="str">
            <v>New York</v>
          </cell>
          <cell r="D104">
            <v>14260</v>
          </cell>
        </row>
        <row r="105">
          <cell r="A105" t="str">
            <v>Tulane</v>
          </cell>
          <cell r="B105" t="str">
            <v>New Orleans</v>
          </cell>
          <cell r="C105" t="str">
            <v>Louisiana</v>
          </cell>
          <cell r="D105">
            <v>70118</v>
          </cell>
        </row>
        <row r="106">
          <cell r="A106" t="str">
            <v>New Mexico</v>
          </cell>
          <cell r="B106" t="str">
            <v>Albuquerque</v>
          </cell>
          <cell r="C106" t="str">
            <v>New Mexico</v>
          </cell>
          <cell r="D106">
            <v>87131</v>
          </cell>
        </row>
        <row r="107">
          <cell r="A107" t="str">
            <v>Miami (OH)</v>
          </cell>
          <cell r="B107" t="str">
            <v>Oxford</v>
          </cell>
          <cell r="C107" t="str">
            <v>Ohio</v>
          </cell>
          <cell r="D107">
            <v>45056</v>
          </cell>
        </row>
        <row r="108">
          <cell r="A108" t="str">
            <v>FIU</v>
          </cell>
          <cell r="B108" t="str">
            <v>Miami</v>
          </cell>
          <cell r="C108" t="str">
            <v>Florida</v>
          </cell>
          <cell r="D108">
            <v>33199</v>
          </cell>
        </row>
        <row r="109">
          <cell r="A109" t="str">
            <v>Rice</v>
          </cell>
          <cell r="B109" t="str">
            <v>Houston</v>
          </cell>
          <cell r="C109" t="str">
            <v>Texas</v>
          </cell>
          <cell r="D109">
            <v>77251</v>
          </cell>
        </row>
        <row r="110">
          <cell r="A110" t="str">
            <v>UNLV</v>
          </cell>
          <cell r="B110" t="str">
            <v>Las Vegas[n 6]</v>
          </cell>
          <cell r="C110" t="str">
            <v>Nevada</v>
          </cell>
          <cell r="D110">
            <v>89154</v>
          </cell>
        </row>
        <row r="111">
          <cell r="A111" t="str">
            <v>Florida Atlantic</v>
          </cell>
          <cell r="B111" t="str">
            <v>Boca Raton</v>
          </cell>
          <cell r="C111" t="str">
            <v>Florida</v>
          </cell>
          <cell r="D111">
            <v>33431</v>
          </cell>
        </row>
        <row r="112">
          <cell r="A112" t="str">
            <v>North Texas</v>
          </cell>
          <cell r="B112" t="str">
            <v>Denton</v>
          </cell>
          <cell r="C112" t="str">
            <v>Texas</v>
          </cell>
          <cell r="D112">
            <v>76203</v>
          </cell>
        </row>
        <row r="113">
          <cell r="A113" t="str">
            <v>Kent State</v>
          </cell>
          <cell r="B113" t="str">
            <v>Kent</v>
          </cell>
          <cell r="C113" t="str">
            <v>Ohio</v>
          </cell>
          <cell r="D113">
            <v>44240</v>
          </cell>
        </row>
        <row r="114">
          <cell r="A114" t="str">
            <v>Georgia Southern</v>
          </cell>
          <cell r="B114" t="str">
            <v>Statesboro</v>
          </cell>
          <cell r="C114" t="str">
            <v>Georgia</v>
          </cell>
          <cell r="D114">
            <v>30460</v>
          </cell>
        </row>
        <row r="115">
          <cell r="A115" t="str">
            <v>Ball State</v>
          </cell>
          <cell r="B115" t="str">
            <v>Muncie</v>
          </cell>
          <cell r="C115" t="str">
            <v>Indiana</v>
          </cell>
          <cell r="D115">
            <v>47306</v>
          </cell>
        </row>
        <row r="116">
          <cell r="A116" t="str">
            <v>San Jose State</v>
          </cell>
          <cell r="B116" t="str">
            <v>San Jose</v>
          </cell>
          <cell r="C116" t="str">
            <v>California</v>
          </cell>
          <cell r="D116">
            <v>95192</v>
          </cell>
        </row>
        <row r="117">
          <cell r="A117" t="str">
            <v>Eastern Michigan</v>
          </cell>
          <cell r="B117" t="str">
            <v>Ypsilanti</v>
          </cell>
          <cell r="C117" t="str">
            <v>Michigan</v>
          </cell>
          <cell r="D117">
            <v>48197</v>
          </cell>
        </row>
        <row r="118">
          <cell r="A118" t="str">
            <v>UTSA</v>
          </cell>
          <cell r="B118" t="str">
            <v>San Antonio</v>
          </cell>
          <cell r="C118" t="str">
            <v>Texas</v>
          </cell>
          <cell r="D118">
            <v>78249</v>
          </cell>
        </row>
        <row r="119">
          <cell r="A119" t="str">
            <v>Akron</v>
          </cell>
          <cell r="B119" t="str">
            <v>Akron</v>
          </cell>
          <cell r="C119" t="str">
            <v>Ohio</v>
          </cell>
          <cell r="D119">
            <v>44325</v>
          </cell>
        </row>
        <row r="120">
          <cell r="A120" t="str">
            <v>UAB</v>
          </cell>
          <cell r="B120" t="str">
            <v>Birmingham</v>
          </cell>
          <cell r="C120" t="str">
            <v>Alabama</v>
          </cell>
          <cell r="D120">
            <v>35294</v>
          </cell>
        </row>
        <row r="121">
          <cell r="A121" t="str">
            <v>South Alabama</v>
          </cell>
          <cell r="B121" t="str">
            <v>Mobile</v>
          </cell>
          <cell r="C121" t="str">
            <v>Alabama</v>
          </cell>
          <cell r="D121">
            <v>36688</v>
          </cell>
        </row>
        <row r="122">
          <cell r="A122" t="str">
            <v>UTEP</v>
          </cell>
          <cell r="B122" t="str">
            <v>El Paso</v>
          </cell>
          <cell r="C122" t="str">
            <v>Texas</v>
          </cell>
          <cell r="D122">
            <v>79968</v>
          </cell>
        </row>
        <row r="123">
          <cell r="A123" t="str">
            <v>Louisiana-Monroe</v>
          </cell>
          <cell r="B123" t="str">
            <v>Monroe</v>
          </cell>
          <cell r="C123" t="str">
            <v>Louisiana</v>
          </cell>
          <cell r="D123">
            <v>71209</v>
          </cell>
        </row>
        <row r="124">
          <cell r="A124" t="str">
            <v>Old Dominion</v>
          </cell>
          <cell r="B124" t="str">
            <v>Norfolk</v>
          </cell>
          <cell r="C124" t="str">
            <v>Virginia</v>
          </cell>
          <cell r="D124">
            <v>23508</v>
          </cell>
        </row>
        <row r="125">
          <cell r="A125" t="str">
            <v>UMass</v>
          </cell>
          <cell r="B125" t="str">
            <v>Amherst</v>
          </cell>
          <cell r="C125" t="str">
            <v>Massachusetts</v>
          </cell>
          <cell r="D125" t="str">
            <v>01003</v>
          </cell>
        </row>
        <row r="126">
          <cell r="A126" t="str">
            <v>Texas State</v>
          </cell>
          <cell r="B126" t="str">
            <v>San Marcos</v>
          </cell>
          <cell r="C126" t="str">
            <v>Texas</v>
          </cell>
          <cell r="D126">
            <v>78666</v>
          </cell>
        </row>
        <row r="127">
          <cell r="A127" t="str">
            <v>Georgia State</v>
          </cell>
          <cell r="B127" t="str">
            <v>Atlanta</v>
          </cell>
          <cell r="C127" t="str">
            <v>Georgia</v>
          </cell>
          <cell r="D127">
            <v>30302</v>
          </cell>
        </row>
        <row r="128">
          <cell r="A128" t="str">
            <v>New Mexico State</v>
          </cell>
          <cell r="B128" t="str">
            <v>Las Cruces</v>
          </cell>
          <cell r="C128" t="str">
            <v>New Mexico</v>
          </cell>
          <cell r="D128">
            <v>88003</v>
          </cell>
        </row>
        <row r="129">
          <cell r="A129" t="str">
            <v>Liberty</v>
          </cell>
          <cell r="B129" t="str">
            <v>Lynchburg</v>
          </cell>
          <cell r="C129" t="str">
            <v>Virginia</v>
          </cell>
          <cell r="D129">
            <v>24515</v>
          </cell>
        </row>
        <row r="130">
          <cell r="A130" t="str">
            <v>Charlotte</v>
          </cell>
          <cell r="B130" t="str">
            <v>Charlotte</v>
          </cell>
          <cell r="C130" t="str">
            <v>North Carolina</v>
          </cell>
          <cell r="D130">
            <v>28223</v>
          </cell>
        </row>
        <row r="131">
          <cell r="A131" t="str">
            <v>Coastal Carolina</v>
          </cell>
          <cell r="B131" t="str">
            <v>Conway</v>
          </cell>
          <cell r="C131" t="str">
            <v>South Carolina</v>
          </cell>
          <cell r="D131">
            <v>29526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09-2018"/>
      <sheetName val="2009-2013"/>
      <sheetName val="Overall"/>
      <sheetName val="Power 5"/>
      <sheetName val="Non-Power 5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Arizona State</v>
          </cell>
          <cell r="C2" t="str">
            <v>PAC-12</v>
          </cell>
          <cell r="D2">
            <v>841572.5</v>
          </cell>
          <cell r="E2">
            <v>466264.5</v>
          </cell>
          <cell r="F2">
            <v>0.55403961037224958</v>
          </cell>
        </row>
        <row r="3">
          <cell r="B3" t="str">
            <v>Auburn</v>
          </cell>
          <cell r="C3" t="str">
            <v>SEC</v>
          </cell>
          <cell r="D3">
            <v>1634486.4</v>
          </cell>
          <cell r="E3">
            <v>1076546.5</v>
          </cell>
          <cell r="F3">
            <v>0.65864512546571208</v>
          </cell>
        </row>
        <row r="4">
          <cell r="B4" t="str">
            <v>Baylor</v>
          </cell>
          <cell r="C4" t="str">
            <v>Big 12</v>
          </cell>
          <cell r="D4">
            <v>1002919.8</v>
          </cell>
          <cell r="E4">
            <v>562331.3014850308</v>
          </cell>
          <cell r="F4">
            <v>0.56069418659899906</v>
          </cell>
        </row>
        <row r="5">
          <cell r="B5" t="str">
            <v>Boston College</v>
          </cell>
          <cell r="C5" t="str">
            <v>ACC</v>
          </cell>
          <cell r="D5">
            <v>739301.5</v>
          </cell>
          <cell r="E5">
            <v>383315.74149728118</v>
          </cell>
          <cell r="F5">
            <v>0.51848365179467537</v>
          </cell>
        </row>
        <row r="6">
          <cell r="B6" t="str">
            <v>Brigham Young</v>
          </cell>
          <cell r="C6" t="str">
            <v>Ind.</v>
          </cell>
          <cell r="D6">
            <v>689501.1</v>
          </cell>
          <cell r="E6">
            <v>357495.04824444564</v>
          </cell>
          <cell r="F6">
            <v>0.51848365179467537</v>
          </cell>
        </row>
        <row r="7">
          <cell r="B7" t="str">
            <v>Clemson</v>
          </cell>
          <cell r="C7" t="str">
            <v>ACC</v>
          </cell>
          <cell r="D7">
            <v>1391854</v>
          </cell>
          <cell r="E7">
            <v>913768.5</v>
          </cell>
          <cell r="F7">
            <v>0.65651174620326558</v>
          </cell>
        </row>
        <row r="8">
          <cell r="B8" t="str">
            <v>Duke</v>
          </cell>
          <cell r="C8" t="str">
            <v>ACC</v>
          </cell>
          <cell r="D8">
            <v>1239135.6000000001</v>
          </cell>
          <cell r="E8">
            <v>642471.55095678614</v>
          </cell>
          <cell r="F8">
            <v>0.51848365179467537</v>
          </cell>
        </row>
        <row r="9">
          <cell r="B9" t="str">
            <v>Florida State</v>
          </cell>
          <cell r="C9" t="str">
            <v>ACC</v>
          </cell>
          <cell r="D9">
            <v>1285912.5</v>
          </cell>
          <cell r="E9">
            <v>758031.7</v>
          </cell>
          <cell r="F9">
            <v>0.58948933150583727</v>
          </cell>
        </row>
        <row r="10">
          <cell r="B10" t="str">
            <v>Georgia Tech</v>
          </cell>
          <cell r="C10" t="str">
            <v>ACC</v>
          </cell>
          <cell r="D10">
            <v>1036267.6</v>
          </cell>
          <cell r="E10">
            <v>699128.7</v>
          </cell>
          <cell r="F10">
            <v>0.67466038695024333</v>
          </cell>
        </row>
        <row r="11">
          <cell r="B11" t="str">
            <v>Indiana</v>
          </cell>
          <cell r="C11" t="str">
            <v>Big Ten</v>
          </cell>
          <cell r="D11">
            <v>1185042.8999999999</v>
          </cell>
          <cell r="E11">
            <v>444831.6</v>
          </cell>
          <cell r="F11">
            <v>0.3753717270488689</v>
          </cell>
        </row>
        <row r="12">
          <cell r="B12" t="str">
            <v>Iowa State</v>
          </cell>
          <cell r="C12" t="str">
            <v>Big 12</v>
          </cell>
          <cell r="D12">
            <v>1141801.6000000001</v>
          </cell>
          <cell r="E12">
            <v>690735.9</v>
          </cell>
          <cell r="F12">
            <v>0.60495264676455174</v>
          </cell>
        </row>
        <row r="13">
          <cell r="B13" t="str">
            <v>Kansas State</v>
          </cell>
          <cell r="C13" t="str">
            <v>Big 12</v>
          </cell>
          <cell r="D13">
            <v>923432.1</v>
          </cell>
          <cell r="E13">
            <v>452333.2</v>
          </cell>
          <cell r="F13">
            <v>0.48983915547228651</v>
          </cell>
        </row>
        <row r="14">
          <cell r="B14" t="str">
            <v>Liberty</v>
          </cell>
          <cell r="C14" t="str">
            <v>Ind.</v>
          </cell>
          <cell r="D14">
            <v>493107.8</v>
          </cell>
          <cell r="E14">
            <v>255668.33287243842</v>
          </cell>
          <cell r="F14">
            <v>0.51848365179467537</v>
          </cell>
        </row>
        <row r="15">
          <cell r="B15" t="str">
            <v>LSU</v>
          </cell>
          <cell r="C15" t="str">
            <v>SEC</v>
          </cell>
          <cell r="D15">
            <v>1246271.6000000001</v>
          </cell>
          <cell r="E15">
            <v>715843.9</v>
          </cell>
          <cell r="F15">
            <v>0.57438835964808954</v>
          </cell>
        </row>
        <row r="16">
          <cell r="B16" t="str">
            <v>Michigan State</v>
          </cell>
          <cell r="C16" t="str">
            <v>Big Ten</v>
          </cell>
          <cell r="D16">
            <v>1020832.2</v>
          </cell>
          <cell r="E16">
            <v>572599.5</v>
          </cell>
          <cell r="F16">
            <v>0.56091441864784441</v>
          </cell>
        </row>
        <row r="17">
          <cell r="B17" t="str">
            <v>Mississippi State</v>
          </cell>
          <cell r="C17" t="str">
            <v>SEC</v>
          </cell>
          <cell r="D17">
            <v>720313.6</v>
          </cell>
          <cell r="E17">
            <v>405665.6</v>
          </cell>
          <cell r="F17">
            <v>0.56317914863748231</v>
          </cell>
        </row>
        <row r="18">
          <cell r="B18" t="str">
            <v>NC State</v>
          </cell>
          <cell r="C18" t="str">
            <v>ACC</v>
          </cell>
          <cell r="D18">
            <v>1125921.3</v>
          </cell>
          <cell r="E18">
            <v>453811.9</v>
          </cell>
          <cell r="F18">
            <v>0.40305827769667385</v>
          </cell>
        </row>
        <row r="19">
          <cell r="B19" t="str">
            <v>Northwestern</v>
          </cell>
          <cell r="C19" t="str">
            <v>Big Ten</v>
          </cell>
          <cell r="D19">
            <v>820411.1</v>
          </cell>
          <cell r="E19">
            <v>426777.0784955924</v>
          </cell>
          <cell r="F19">
            <v>0.52019905446865899</v>
          </cell>
        </row>
        <row r="20">
          <cell r="B20" t="str">
            <v>Ohio State</v>
          </cell>
          <cell r="C20" t="str">
            <v>Big Ten</v>
          </cell>
          <cell r="D20">
            <v>1236305</v>
          </cell>
          <cell r="E20">
            <v>583081.19999999995</v>
          </cell>
          <cell r="F20">
            <v>0.47163216196650498</v>
          </cell>
        </row>
        <row r="21">
          <cell r="B21" t="str">
            <v>Oklahoma State</v>
          </cell>
          <cell r="C21" t="str">
            <v>Big 12</v>
          </cell>
          <cell r="D21">
            <v>738397.8</v>
          </cell>
          <cell r="E21">
            <v>398036.1</v>
          </cell>
          <cell r="F21">
            <v>0.53905374582643661</v>
          </cell>
        </row>
        <row r="22">
          <cell r="B22" t="str">
            <v>Oregon State</v>
          </cell>
          <cell r="C22" t="str">
            <v>PAC-12</v>
          </cell>
          <cell r="D22">
            <v>867277.6</v>
          </cell>
          <cell r="E22">
            <v>448591.8</v>
          </cell>
          <cell r="F22">
            <v>0.51724130774275734</v>
          </cell>
        </row>
        <row r="23">
          <cell r="B23" t="str">
            <v>Penn State</v>
          </cell>
          <cell r="C23" t="str">
            <v>Big Ten</v>
          </cell>
          <cell r="D23">
            <v>1527104.8</v>
          </cell>
          <cell r="E23">
            <v>804936.88888888888</v>
          </cell>
          <cell r="F23">
            <v>0.5270999664783248</v>
          </cell>
        </row>
        <row r="24">
          <cell r="B24" t="str">
            <v>Purdue</v>
          </cell>
          <cell r="C24" t="str">
            <v>Big Ten</v>
          </cell>
          <cell r="D24">
            <v>912623.2</v>
          </cell>
          <cell r="E24">
            <v>513493.39999999991</v>
          </cell>
          <cell r="F24">
            <v>0.56265652681194156</v>
          </cell>
        </row>
        <row r="25">
          <cell r="B25" t="str">
            <v>Rutgers</v>
          </cell>
          <cell r="C25" t="str">
            <v>Big Ten</v>
          </cell>
          <cell r="D25">
            <v>849689.7</v>
          </cell>
          <cell r="E25">
            <v>505100.2</v>
          </cell>
          <cell r="F25">
            <v>0.59445253955649935</v>
          </cell>
        </row>
        <row r="26">
          <cell r="B26" t="str">
            <v>Stanford</v>
          </cell>
          <cell r="C26" t="str">
            <v>PAC-12</v>
          </cell>
          <cell r="D26">
            <v>947719.1</v>
          </cell>
          <cell r="E26">
            <v>572658.33694294724</v>
          </cell>
          <cell r="F26">
            <v>0.6042490195068847</v>
          </cell>
        </row>
        <row r="27">
          <cell r="B27" t="str">
            <v>Syracuse</v>
          </cell>
          <cell r="C27" t="str">
            <v>ACC</v>
          </cell>
          <cell r="D27">
            <v>807907.5</v>
          </cell>
          <cell r="E27">
            <v>418886.83091230667</v>
          </cell>
          <cell r="F27">
            <v>0.51848365179467537</v>
          </cell>
        </row>
        <row r="28">
          <cell r="B28" t="str">
            <v>Texas A&amp;M</v>
          </cell>
          <cell r="C28" t="str">
            <v>SEC</v>
          </cell>
          <cell r="D28">
            <v>1299934.8999999999</v>
          </cell>
          <cell r="E28">
            <v>736819</v>
          </cell>
          <cell r="F28">
            <v>0.56681223036630535</v>
          </cell>
        </row>
        <row r="29">
          <cell r="B29" t="str">
            <v>TCU</v>
          </cell>
          <cell r="C29" t="str">
            <v>Big 12</v>
          </cell>
          <cell r="D29">
            <v>797347.2</v>
          </cell>
          <cell r="E29">
            <v>447067.93974098942</v>
          </cell>
          <cell r="F29">
            <v>0.56069418659899906</v>
          </cell>
        </row>
        <row r="30">
          <cell r="B30" t="str">
            <v>Texas Tech</v>
          </cell>
          <cell r="C30" t="str">
            <v>Big 12</v>
          </cell>
          <cell r="D30">
            <v>1179296.8</v>
          </cell>
          <cell r="E30">
            <v>586253.5</v>
          </cell>
          <cell r="F30">
            <v>0.49712125056219941</v>
          </cell>
        </row>
        <row r="31">
          <cell r="B31" t="str">
            <v>Alabama</v>
          </cell>
          <cell r="C31" t="str">
            <v>SEC</v>
          </cell>
          <cell r="D31">
            <v>1926697.8</v>
          </cell>
          <cell r="E31">
            <v>1351569.6</v>
          </cell>
          <cell r="F31">
            <v>0.70149537722002908</v>
          </cell>
        </row>
        <row r="32">
          <cell r="B32" t="str">
            <v>Tennessee</v>
          </cell>
          <cell r="C32" t="str">
            <v>SEC</v>
          </cell>
          <cell r="D32">
            <v>2035831.9</v>
          </cell>
          <cell r="E32">
            <v>1507924.5</v>
          </cell>
          <cell r="F32">
            <v>0.74069204829730784</v>
          </cell>
        </row>
        <row r="33">
          <cell r="B33" t="str">
            <v>Texas</v>
          </cell>
          <cell r="C33" t="str">
            <v>Big 12</v>
          </cell>
          <cell r="D33">
            <v>1289927.5</v>
          </cell>
          <cell r="E33">
            <v>891643.8</v>
          </cell>
          <cell r="F33">
            <v>0.69123559269803925</v>
          </cell>
        </row>
        <row r="34">
          <cell r="B34" t="str">
            <v>Arizona</v>
          </cell>
          <cell r="C34" t="str">
            <v>PAC-12</v>
          </cell>
          <cell r="D34">
            <v>947592.1</v>
          </cell>
          <cell r="E34">
            <v>469268.1</v>
          </cell>
          <cell r="F34">
            <v>0.49522162542300635</v>
          </cell>
        </row>
        <row r="35">
          <cell r="B35" t="str">
            <v>Arkansas</v>
          </cell>
          <cell r="C35" t="str">
            <v>SEC</v>
          </cell>
          <cell r="D35">
            <v>1440011.6</v>
          </cell>
          <cell r="E35">
            <v>825521.5</v>
          </cell>
          <cell r="F35">
            <v>0.57327420140226648</v>
          </cell>
        </row>
        <row r="36">
          <cell r="B36" t="str">
            <v>California</v>
          </cell>
          <cell r="C36" t="str">
            <v>PAC-12</v>
          </cell>
          <cell r="D36">
            <v>780957.3</v>
          </cell>
          <cell r="E36">
            <v>422549.8</v>
          </cell>
          <cell r="F36">
            <v>0.54106645779481155</v>
          </cell>
        </row>
        <row r="37">
          <cell r="B37" t="str">
            <v>UCLA</v>
          </cell>
          <cell r="C37" t="str">
            <v>PAC-12</v>
          </cell>
          <cell r="D37">
            <v>895731.4</v>
          </cell>
          <cell r="E37">
            <v>543180.6</v>
          </cell>
          <cell r="F37">
            <v>0.60641013589564907</v>
          </cell>
        </row>
        <row r="38">
          <cell r="B38" t="str">
            <v>Colorado</v>
          </cell>
          <cell r="C38" t="str">
            <v>PAC-12</v>
          </cell>
          <cell r="D38">
            <v>669305.1</v>
          </cell>
          <cell r="E38">
            <v>514538</v>
          </cell>
          <cell r="F38">
            <v>0.76876449917982104</v>
          </cell>
        </row>
        <row r="39">
          <cell r="B39" t="str">
            <v>Florida</v>
          </cell>
          <cell r="C39" t="str">
            <v>SEC</v>
          </cell>
          <cell r="D39">
            <v>1294245.2</v>
          </cell>
          <cell r="E39">
            <v>762866</v>
          </cell>
          <cell r="F39">
            <v>0.58942926734439505</v>
          </cell>
        </row>
        <row r="40">
          <cell r="B40" t="str">
            <v>Georgia</v>
          </cell>
          <cell r="C40" t="str">
            <v>SEC</v>
          </cell>
          <cell r="D40">
            <v>2017635</v>
          </cell>
          <cell r="E40">
            <v>1217362.3999999999</v>
          </cell>
          <cell r="F40">
            <v>0.60336106381976917</v>
          </cell>
        </row>
        <row r="41">
          <cell r="B41" t="str">
            <v>Illinois</v>
          </cell>
          <cell r="C41" t="str">
            <v>Big Ten</v>
          </cell>
          <cell r="D41">
            <v>1309350.3999999999</v>
          </cell>
          <cell r="E41">
            <v>669350.19999999995</v>
          </cell>
          <cell r="F41">
            <v>0.51120784779994721</v>
          </cell>
        </row>
        <row r="42">
          <cell r="B42" t="str">
            <v>Iowa</v>
          </cell>
          <cell r="C42" t="str">
            <v>Big Ten</v>
          </cell>
          <cell r="D42">
            <v>909771.5</v>
          </cell>
          <cell r="E42">
            <v>441655.5</v>
          </cell>
          <cell r="F42">
            <v>0.4854576121586574</v>
          </cell>
        </row>
        <row r="43">
          <cell r="B43" t="str">
            <v>Kansas</v>
          </cell>
          <cell r="C43" t="str">
            <v>Big 12</v>
          </cell>
          <cell r="D43">
            <v>1256761</v>
          </cell>
          <cell r="E43">
            <v>667180.69999999995</v>
          </cell>
          <cell r="F43">
            <v>0.53087317318089911</v>
          </cell>
        </row>
        <row r="44">
          <cell r="B44" t="str">
            <v>Kentucky</v>
          </cell>
          <cell r="C44" t="str">
            <v>SEC</v>
          </cell>
          <cell r="D44">
            <v>1410653</v>
          </cell>
          <cell r="E44">
            <v>528548.1</v>
          </cell>
          <cell r="F44">
            <v>0.37468328497511433</v>
          </cell>
        </row>
        <row r="45">
          <cell r="B45" t="str">
            <v>Louisville</v>
          </cell>
          <cell r="C45" t="str">
            <v>ACC</v>
          </cell>
          <cell r="D45">
            <v>1057797.5</v>
          </cell>
          <cell r="E45">
            <v>374986.1</v>
          </cell>
          <cell r="F45">
            <v>0.35449705638366508</v>
          </cell>
        </row>
        <row r="46">
          <cell r="B46" t="str">
            <v>Maryland</v>
          </cell>
          <cell r="C46" t="str">
            <v>Big Ten</v>
          </cell>
          <cell r="D46">
            <v>689834.2</v>
          </cell>
          <cell r="E46">
            <v>370852.7</v>
          </cell>
          <cell r="F46">
            <v>0.53759686023105269</v>
          </cell>
        </row>
        <row r="47">
          <cell r="B47" t="str">
            <v>Miami (FL)</v>
          </cell>
          <cell r="C47" t="str">
            <v>ACC</v>
          </cell>
          <cell r="D47">
            <v>1030065.2</v>
          </cell>
          <cell r="E47">
            <v>534071.96648261265</v>
          </cell>
          <cell r="F47">
            <v>0.51848365179467537</v>
          </cell>
        </row>
        <row r="48">
          <cell r="B48" t="str">
            <v>Michigan</v>
          </cell>
          <cell r="C48" t="str">
            <v>Big Ten</v>
          </cell>
          <cell r="D48">
            <v>1609657.3</v>
          </cell>
          <cell r="E48">
            <v>836289.6</v>
          </cell>
          <cell r="F48">
            <v>0.51954512305196887</v>
          </cell>
        </row>
        <row r="49">
          <cell r="B49" t="str">
            <v>Minnesota</v>
          </cell>
          <cell r="C49" t="str">
            <v>Big Ten</v>
          </cell>
          <cell r="D49">
            <v>1188343.5</v>
          </cell>
          <cell r="E49">
            <v>725985.2</v>
          </cell>
          <cell r="F49">
            <v>0.61092201034465199</v>
          </cell>
        </row>
        <row r="50">
          <cell r="B50" t="str">
            <v>Ole Miss</v>
          </cell>
          <cell r="C50" t="str">
            <v>SEC</v>
          </cell>
          <cell r="D50">
            <v>857433</v>
          </cell>
          <cell r="E50">
            <v>542135.5</v>
          </cell>
          <cell r="F50">
            <v>0.63227739076989109</v>
          </cell>
        </row>
        <row r="51">
          <cell r="B51" t="str">
            <v>Missouri</v>
          </cell>
          <cell r="C51" t="str">
            <v>SEC</v>
          </cell>
          <cell r="D51">
            <v>928924.1</v>
          </cell>
          <cell r="E51">
            <v>544548.4</v>
          </cell>
          <cell r="F51">
            <v>0.58621409434850491</v>
          </cell>
        </row>
        <row r="52">
          <cell r="B52" t="str">
            <v>Nebraska</v>
          </cell>
          <cell r="C52" t="str">
            <v>Big Ten</v>
          </cell>
          <cell r="D52">
            <v>1476943.9</v>
          </cell>
          <cell r="E52">
            <v>821750.7</v>
          </cell>
          <cell r="F52">
            <v>0.5563858586639614</v>
          </cell>
        </row>
        <row r="53">
          <cell r="B53" t="str">
            <v>North Carolina</v>
          </cell>
          <cell r="C53" t="str">
            <v>ACC</v>
          </cell>
          <cell r="D53">
            <v>1095132.1000000001</v>
          </cell>
          <cell r="E53">
            <v>677207.1</v>
          </cell>
          <cell r="F53">
            <v>0.61837937176711366</v>
          </cell>
        </row>
        <row r="54">
          <cell r="B54" t="str">
            <v>Notre Dame</v>
          </cell>
          <cell r="C54" t="str">
            <v>Ind.</v>
          </cell>
          <cell r="D54">
            <v>1653953.3</v>
          </cell>
          <cell r="E54">
            <v>857547.74688185425</v>
          </cell>
          <cell r="F54">
            <v>0.51848365179467537</v>
          </cell>
        </row>
        <row r="55">
          <cell r="B55" t="str">
            <v>Oklahoma</v>
          </cell>
          <cell r="C55" t="str">
            <v>Big 12</v>
          </cell>
          <cell r="D55">
            <v>1413062.8</v>
          </cell>
          <cell r="E55">
            <v>812107</v>
          </cell>
          <cell r="F55">
            <v>0.5747140183720072</v>
          </cell>
        </row>
        <row r="56">
          <cell r="B56" t="str">
            <v>Oregon</v>
          </cell>
          <cell r="C56" t="str">
            <v>PAC-12</v>
          </cell>
          <cell r="D56">
            <v>1180157.3</v>
          </cell>
          <cell r="E56">
            <v>747775.7</v>
          </cell>
          <cell r="F56">
            <v>0.63362375507061641</v>
          </cell>
        </row>
        <row r="57">
          <cell r="B57" t="str">
            <v>Pittsburgh</v>
          </cell>
          <cell r="C57" t="str">
            <v>ACC</v>
          </cell>
          <cell r="D57">
            <v>844755.8</v>
          </cell>
          <cell r="E57">
            <v>437992.07205873245</v>
          </cell>
          <cell r="F57">
            <v>0.51848365179467537</v>
          </cell>
        </row>
        <row r="58">
          <cell r="B58" t="str">
            <v>South Carolina</v>
          </cell>
          <cell r="C58" t="str">
            <v>SEC</v>
          </cell>
          <cell r="D58">
            <v>908678.1</v>
          </cell>
          <cell r="E58">
            <v>450521.1</v>
          </cell>
          <cell r="F58">
            <v>0.49579834707142167</v>
          </cell>
        </row>
        <row r="59">
          <cell r="B59" t="str">
            <v>USC</v>
          </cell>
          <cell r="C59" t="str">
            <v>PAC-12</v>
          </cell>
          <cell r="D59">
            <v>1025338.2</v>
          </cell>
          <cell r="E59">
            <v>619559.60201295407</v>
          </cell>
          <cell r="F59">
            <v>0.6042490195068847</v>
          </cell>
        </row>
        <row r="60">
          <cell r="B60" t="str">
            <v>Utah</v>
          </cell>
          <cell r="C60" t="str">
            <v>PAC-12</v>
          </cell>
          <cell r="D60">
            <v>924413.3</v>
          </cell>
          <cell r="E60">
            <v>600354.80000000005</v>
          </cell>
          <cell r="F60">
            <v>0.64944413932599199</v>
          </cell>
        </row>
        <row r="61">
          <cell r="B61" t="str">
            <v>Virginia</v>
          </cell>
          <cell r="C61" t="str">
            <v>ACC</v>
          </cell>
          <cell r="D61">
            <v>937298.7</v>
          </cell>
          <cell r="E61">
            <v>415426.29999999993</v>
          </cell>
          <cell r="F61">
            <v>0.44321655412516836</v>
          </cell>
        </row>
        <row r="62">
          <cell r="B62" t="str">
            <v>Washington</v>
          </cell>
          <cell r="C62" t="str">
            <v>PAC-12</v>
          </cell>
          <cell r="D62">
            <v>967128</v>
          </cell>
          <cell r="E62">
            <v>592213.19999999995</v>
          </cell>
          <cell r="F62">
            <v>0.6123421098344789</v>
          </cell>
        </row>
        <row r="63">
          <cell r="B63" t="str">
            <v>Wisconsin</v>
          </cell>
          <cell r="C63" t="str">
            <v>Big Ten</v>
          </cell>
          <cell r="D63">
            <v>606074.1</v>
          </cell>
          <cell r="E63">
            <v>272336.40000000002</v>
          </cell>
          <cell r="F63">
            <v>0.44934505533234309</v>
          </cell>
        </row>
        <row r="64">
          <cell r="B64" t="str">
            <v>Vanderbilt</v>
          </cell>
          <cell r="C64" t="str">
            <v>SEC</v>
          </cell>
          <cell r="D64">
            <v>1053880.3999999999</v>
          </cell>
          <cell r="E64">
            <v>635965.78471637785</v>
          </cell>
          <cell r="F64">
            <v>0.60345157260385329</v>
          </cell>
        </row>
        <row r="65">
          <cell r="B65" t="str">
            <v>Virginia Tech</v>
          </cell>
          <cell r="C65" t="str">
            <v>ACC</v>
          </cell>
          <cell r="D65">
            <v>920068.2</v>
          </cell>
          <cell r="E65">
            <v>375439.8</v>
          </cell>
          <cell r="F65">
            <v>0.40805648972543557</v>
          </cell>
        </row>
        <row r="66">
          <cell r="B66" t="str">
            <v>Wake Forest</v>
          </cell>
          <cell r="C66" t="str">
            <v>ACC</v>
          </cell>
          <cell r="D66">
            <v>772040.5</v>
          </cell>
          <cell r="E66">
            <v>400290.37777338707</v>
          </cell>
          <cell r="F66">
            <v>0.51848365179467537</v>
          </cell>
        </row>
        <row r="67">
          <cell r="B67" t="str">
            <v>Washington State</v>
          </cell>
          <cell r="C67" t="str">
            <v>PAC-12</v>
          </cell>
          <cell r="D67">
            <v>634105.4</v>
          </cell>
          <cell r="E67">
            <v>348777.3</v>
          </cell>
          <cell r="F67">
            <v>0.55003048389116382</v>
          </cell>
        </row>
        <row r="68">
          <cell r="B68" t="str">
            <v>West Virginia</v>
          </cell>
          <cell r="C68" t="str">
            <v>Big 12</v>
          </cell>
          <cell r="D68">
            <v>903538.3</v>
          </cell>
          <cell r="E68">
            <v>491293.6</v>
          </cell>
          <cell r="F68">
            <v>0.54374407814256454</v>
          </cell>
        </row>
        <row r="69">
          <cell r="B69" t="str">
            <v>Arizona State</v>
          </cell>
          <cell r="C69" t="str">
            <v>PAC-12</v>
          </cell>
          <cell r="D69">
            <v>841572.5</v>
          </cell>
          <cell r="E69">
            <v>466264.5</v>
          </cell>
          <cell r="F69">
            <v>0.55403961037224958</v>
          </cell>
        </row>
        <row r="70">
          <cell r="B70" t="str">
            <v>Tennessee</v>
          </cell>
          <cell r="C70" t="str">
            <v>SEC</v>
          </cell>
          <cell r="D70">
            <v>2035831.9</v>
          </cell>
          <cell r="E70">
            <v>1507924.5</v>
          </cell>
          <cell r="F70">
            <v>0.74069204829730784</v>
          </cell>
        </row>
        <row r="71">
          <cell r="B71" t="str">
            <v>Ole Miss</v>
          </cell>
          <cell r="C71" t="str">
            <v>SEC</v>
          </cell>
          <cell r="D71">
            <v>857433</v>
          </cell>
          <cell r="E71">
            <v>542135.5</v>
          </cell>
          <cell r="F71">
            <v>0.63227739076989109</v>
          </cell>
        </row>
        <row r="72">
          <cell r="B72" t="str">
            <v>Oklahoma</v>
          </cell>
          <cell r="C72" t="str">
            <v>Big 12</v>
          </cell>
          <cell r="D72">
            <v>1413062.8</v>
          </cell>
          <cell r="E72">
            <v>812107</v>
          </cell>
          <cell r="F72">
            <v>0.5747140183720072</v>
          </cell>
        </row>
        <row r="73">
          <cell r="B73" t="str">
            <v>Auburn</v>
          </cell>
          <cell r="C73" t="str">
            <v>SEC</v>
          </cell>
          <cell r="D73">
            <v>1634486.4</v>
          </cell>
          <cell r="E73">
            <v>1076546.5</v>
          </cell>
          <cell r="F73">
            <v>0.65864512546571208</v>
          </cell>
        </row>
        <row r="74">
          <cell r="B74" t="str">
            <v>Texas A&amp;M</v>
          </cell>
          <cell r="C74" t="str">
            <v>SEC</v>
          </cell>
          <cell r="D74">
            <v>1299934.8999999999</v>
          </cell>
          <cell r="E74">
            <v>736819</v>
          </cell>
          <cell r="F74">
            <v>0.56681223036630535</v>
          </cell>
        </row>
        <row r="75">
          <cell r="B75" t="str">
            <v>Colorado</v>
          </cell>
          <cell r="C75" t="str">
            <v>PAC-12</v>
          </cell>
          <cell r="D75">
            <v>669305.1</v>
          </cell>
          <cell r="E75">
            <v>514538</v>
          </cell>
          <cell r="F75">
            <v>0.76876449917982104</v>
          </cell>
        </row>
      </sheetData>
      <sheetData sheetId="6">
        <row r="2">
          <cell r="B2" t="str">
            <v>Appalachian State</v>
          </cell>
          <cell r="C2" t="str">
            <v>Sun Belt</v>
          </cell>
          <cell r="D2">
            <v>293113.8</v>
          </cell>
          <cell r="E2">
            <v>98940</v>
          </cell>
          <cell r="F2">
            <v>0.33754807859609476</v>
          </cell>
        </row>
        <row r="3">
          <cell r="B3" t="str">
            <v>Arkansas State</v>
          </cell>
          <cell r="C3" t="str">
            <v>Sun Belt</v>
          </cell>
          <cell r="D3">
            <v>227922.6</v>
          </cell>
          <cell r="E3">
            <v>131479.79999999999</v>
          </cell>
          <cell r="F3">
            <v>0.57686161881270215</v>
          </cell>
        </row>
        <row r="4">
          <cell r="B4" t="str">
            <v>Ball State</v>
          </cell>
          <cell r="C4" t="str">
            <v>MAC</v>
          </cell>
          <cell r="D4">
            <v>172279.4</v>
          </cell>
          <cell r="E4">
            <v>102933.2</v>
          </cell>
          <cell r="F4">
            <v>0.59747828237154299</v>
          </cell>
        </row>
        <row r="5">
          <cell r="B5" t="str">
            <v>Boise State</v>
          </cell>
          <cell r="C5" t="str">
            <v>Mt. West</v>
          </cell>
          <cell r="D5">
            <v>271208</v>
          </cell>
          <cell r="E5">
            <v>131641.4</v>
          </cell>
          <cell r="F5">
            <v>0.48538907406861154</v>
          </cell>
        </row>
        <row r="6">
          <cell r="B6" t="str">
            <v>Bowling Green</v>
          </cell>
          <cell r="C6" t="str">
            <v>MAC</v>
          </cell>
          <cell r="D6">
            <v>270432.40000000002</v>
          </cell>
          <cell r="E6">
            <v>148776.6</v>
          </cell>
          <cell r="F6">
            <v>0.55014339997722161</v>
          </cell>
        </row>
        <row r="7">
          <cell r="B7" t="str">
            <v>Fresno State</v>
          </cell>
          <cell r="C7" t="str">
            <v>Mt. West</v>
          </cell>
          <cell r="D7">
            <v>230715.4</v>
          </cell>
          <cell r="E7">
            <v>114630.2</v>
          </cell>
          <cell r="F7">
            <v>0.49684676445525527</v>
          </cell>
        </row>
        <row r="8">
          <cell r="B8" t="str">
            <v>Central Michigan</v>
          </cell>
          <cell r="C8" t="str">
            <v>MAC</v>
          </cell>
          <cell r="D8">
            <v>329668.59999999998</v>
          </cell>
          <cell r="E8">
            <v>162629.6</v>
          </cell>
          <cell r="F8">
            <v>0.49331237491226043</v>
          </cell>
        </row>
        <row r="9">
          <cell r="B9" t="str">
            <v>Coastal Carolina</v>
          </cell>
          <cell r="C9" t="str">
            <v>Sun Belt</v>
          </cell>
          <cell r="D9">
            <v>318992.8</v>
          </cell>
          <cell r="E9">
            <v>160800.14335476942</v>
          </cell>
          <cell r="F9">
            <v>0.50408706201133513</v>
          </cell>
        </row>
        <row r="10">
          <cell r="B10" t="str">
            <v>Colorado State</v>
          </cell>
          <cell r="C10" t="str">
            <v>Mt. West</v>
          </cell>
          <cell r="D10">
            <v>486871.8</v>
          </cell>
          <cell r="E10">
            <v>295771</v>
          </cell>
          <cell r="F10">
            <v>0.60749256785872585</v>
          </cell>
        </row>
        <row r="11">
          <cell r="B11" t="str">
            <v>East Carolina</v>
          </cell>
          <cell r="C11" t="str">
            <v>AAC</v>
          </cell>
          <cell r="D11">
            <v>377326.6</v>
          </cell>
          <cell r="E11">
            <v>165127.4</v>
          </cell>
          <cell r="F11">
            <v>0.43762459365440975</v>
          </cell>
        </row>
        <row r="12">
          <cell r="B12" t="str">
            <v>Eastern Michigan</v>
          </cell>
          <cell r="C12" t="str">
            <v>MAC</v>
          </cell>
          <cell r="D12">
            <v>339344.2</v>
          </cell>
          <cell r="E12">
            <v>174708.4</v>
          </cell>
          <cell r="F12">
            <v>0.51484127325588591</v>
          </cell>
        </row>
        <row r="13">
          <cell r="B13" t="str">
            <v>Florida Atlantic</v>
          </cell>
          <cell r="C13" t="str">
            <v>CUSA</v>
          </cell>
          <cell r="D13">
            <v>245887.6</v>
          </cell>
          <cell r="E13">
            <v>140134</v>
          </cell>
          <cell r="F13">
            <v>0.56991080477421385</v>
          </cell>
        </row>
        <row r="14">
          <cell r="B14" t="str">
            <v>FIU</v>
          </cell>
          <cell r="C14" t="str">
            <v>CUSA</v>
          </cell>
          <cell r="D14">
            <v>297781</v>
          </cell>
          <cell r="E14">
            <v>164508.6</v>
          </cell>
          <cell r="F14">
            <v>0.55244827574626998</v>
          </cell>
        </row>
        <row r="15">
          <cell r="B15" t="str">
            <v>Georgia Southern</v>
          </cell>
          <cell r="C15" t="str">
            <v>Sun Belt</v>
          </cell>
          <cell r="D15">
            <v>161514.79999999999</v>
          </cell>
          <cell r="E15">
            <v>74864.800000000003</v>
          </cell>
          <cell r="F15">
            <v>0.46351665605876369</v>
          </cell>
        </row>
        <row r="16">
          <cell r="B16" t="str">
            <v>Georgia State</v>
          </cell>
          <cell r="C16" t="str">
            <v>Sun Belt</v>
          </cell>
          <cell r="D16">
            <v>290757.59999999998</v>
          </cell>
          <cell r="E16">
            <v>126179.6</v>
          </cell>
          <cell r="F16">
            <v>0.43396836402556638</v>
          </cell>
        </row>
        <row r="17">
          <cell r="B17" t="str">
            <v>Kent State</v>
          </cell>
          <cell r="C17" t="str">
            <v>MAC</v>
          </cell>
          <cell r="D17">
            <v>187148.6</v>
          </cell>
          <cell r="E17">
            <v>83596</v>
          </cell>
          <cell r="F17">
            <v>0.44668247585074106</v>
          </cell>
        </row>
        <row r="18">
          <cell r="B18" t="str">
            <v>Louisiana Tech</v>
          </cell>
          <cell r="C18" t="str">
            <v>CUSA</v>
          </cell>
          <cell r="D18">
            <v>221815.2</v>
          </cell>
          <cell r="E18">
            <v>145228.6</v>
          </cell>
          <cell r="F18">
            <v>0.65472789962094569</v>
          </cell>
        </row>
        <row r="19">
          <cell r="B19" t="str">
            <v>Marshall</v>
          </cell>
          <cell r="C19" t="str">
            <v>CUSA</v>
          </cell>
          <cell r="D19">
            <v>362754.8</v>
          </cell>
          <cell r="E19">
            <v>238010.8</v>
          </cell>
          <cell r="F19">
            <v>0.65612033252213342</v>
          </cell>
        </row>
        <row r="20">
          <cell r="B20" t="str">
            <v>Miami (OH)</v>
          </cell>
          <cell r="C20" t="str">
            <v>MAC</v>
          </cell>
          <cell r="D20">
            <v>344148.2</v>
          </cell>
          <cell r="E20">
            <v>217802.2</v>
          </cell>
          <cell r="F20">
            <v>0.63287327959291961</v>
          </cell>
        </row>
        <row r="21">
          <cell r="B21" t="str">
            <v>Middle Tennessee</v>
          </cell>
          <cell r="C21" t="str">
            <v>CUSA</v>
          </cell>
          <cell r="D21">
            <v>316893.59999999998</v>
          </cell>
          <cell r="E21">
            <v>202852.2</v>
          </cell>
          <cell r="F21">
            <v>0.64012715939987441</v>
          </cell>
        </row>
        <row r="22">
          <cell r="B22" t="str">
            <v>New Mexico State</v>
          </cell>
          <cell r="C22" t="str">
            <v>Sun Belt</v>
          </cell>
          <cell r="D22">
            <v>295335.2</v>
          </cell>
          <cell r="E22">
            <v>150276.4</v>
          </cell>
          <cell r="F22">
            <v>0.50883335274630315</v>
          </cell>
        </row>
        <row r="23">
          <cell r="B23" t="str">
            <v>Northern Illinois</v>
          </cell>
          <cell r="C23" t="str">
            <v>MAC</v>
          </cell>
          <cell r="D23">
            <v>212463.8</v>
          </cell>
          <cell r="E23">
            <v>134880</v>
          </cell>
          <cell r="F23">
            <v>0.63483755820991628</v>
          </cell>
        </row>
        <row r="24">
          <cell r="B24" t="str">
            <v>Ohio</v>
          </cell>
          <cell r="C24" t="str">
            <v>MAC</v>
          </cell>
          <cell r="D24">
            <v>334525</v>
          </cell>
          <cell r="E24">
            <v>199205.8</v>
          </cell>
          <cell r="F24">
            <v>0.59548852851057466</v>
          </cell>
        </row>
        <row r="25">
          <cell r="B25" t="str">
            <v>Old Dominion</v>
          </cell>
          <cell r="C25" t="str">
            <v>CUSA</v>
          </cell>
          <cell r="D25">
            <v>343943.6</v>
          </cell>
          <cell r="E25">
            <v>141450</v>
          </cell>
          <cell r="F25">
            <v>0.41125928785998639</v>
          </cell>
        </row>
        <row r="26">
          <cell r="B26" t="str">
            <v>Rice</v>
          </cell>
          <cell r="C26" t="str">
            <v>CUSA</v>
          </cell>
          <cell r="D26">
            <v>397164.6</v>
          </cell>
          <cell r="E26">
            <v>228188.33434936035</v>
          </cell>
          <cell r="F26">
            <v>0.57454348738372041</v>
          </cell>
        </row>
        <row r="27">
          <cell r="B27" t="str">
            <v>San Diego State</v>
          </cell>
          <cell r="C27" t="str">
            <v>Mt. West</v>
          </cell>
          <cell r="D27">
            <v>280652.40000000002</v>
          </cell>
          <cell r="E27">
            <v>173559.4</v>
          </cell>
          <cell r="F27">
            <v>0.61841409515828116</v>
          </cell>
        </row>
        <row r="28">
          <cell r="B28" t="str">
            <v>San Jose State</v>
          </cell>
          <cell r="C28" t="str">
            <v>Mt. West</v>
          </cell>
          <cell r="D28">
            <v>262436.40000000002</v>
          </cell>
          <cell r="E28">
            <v>159318.6</v>
          </cell>
          <cell r="F28">
            <v>0.60707508562074464</v>
          </cell>
        </row>
        <row r="29">
          <cell r="B29" t="str">
            <v>SMU</v>
          </cell>
          <cell r="C29" t="str">
            <v>AAC</v>
          </cell>
          <cell r="D29">
            <v>435735.6</v>
          </cell>
          <cell r="E29">
            <v>215155.79015534694</v>
          </cell>
          <cell r="F29">
            <v>0.49377601957551082</v>
          </cell>
        </row>
        <row r="30">
          <cell r="B30" t="str">
            <v>Temple</v>
          </cell>
          <cell r="C30" t="str">
            <v>AAC</v>
          </cell>
          <cell r="D30">
            <v>327862.2</v>
          </cell>
          <cell r="E30">
            <v>161890.49208527006</v>
          </cell>
          <cell r="F30">
            <v>0.49377601957551082</v>
          </cell>
        </row>
        <row r="31">
          <cell r="B31" t="str">
            <v>Texas State</v>
          </cell>
          <cell r="C31" t="str">
            <v>Sun Belt</v>
          </cell>
          <cell r="D31">
            <v>216292.6</v>
          </cell>
          <cell r="E31">
            <v>117143</v>
          </cell>
          <cell r="F31">
            <v>0.54159504301118022</v>
          </cell>
        </row>
        <row r="32">
          <cell r="B32" t="str">
            <v>UTEP</v>
          </cell>
          <cell r="C32" t="str">
            <v>CUSA</v>
          </cell>
          <cell r="D32">
            <v>369643.8</v>
          </cell>
          <cell r="E32">
            <v>186644</v>
          </cell>
          <cell r="F32">
            <v>0.50492934008361567</v>
          </cell>
        </row>
        <row r="33">
          <cell r="B33" t="str">
            <v>UTSA</v>
          </cell>
          <cell r="C33" t="str">
            <v>CUSA</v>
          </cell>
          <cell r="D33">
            <v>261379.6</v>
          </cell>
          <cell r="E33">
            <v>105880.6</v>
          </cell>
          <cell r="F33">
            <v>0.40508364080440862</v>
          </cell>
        </row>
        <row r="34">
          <cell r="B34" t="str">
            <v>Troy</v>
          </cell>
          <cell r="C34" t="str">
            <v>Sun Belt</v>
          </cell>
          <cell r="D34">
            <v>164436.4</v>
          </cell>
          <cell r="E34">
            <v>96375</v>
          </cell>
          <cell r="F34">
            <v>0.58609286021829721</v>
          </cell>
        </row>
        <row r="35">
          <cell r="B35" t="str">
            <v>Tulane</v>
          </cell>
          <cell r="C35" t="str">
            <v>CUSA</v>
          </cell>
          <cell r="D35">
            <v>320215.40000000002</v>
          </cell>
          <cell r="E35">
            <v>183977.67262997301</v>
          </cell>
          <cell r="F35">
            <v>0.57454348738372041</v>
          </cell>
        </row>
        <row r="36">
          <cell r="B36" t="str">
            <v>Buffalo</v>
          </cell>
          <cell r="C36" t="str">
            <v>MAC</v>
          </cell>
          <cell r="D36">
            <v>307194</v>
          </cell>
          <cell r="E36">
            <v>177875.4</v>
          </cell>
          <cell r="F36">
            <v>0.5790327936092502</v>
          </cell>
        </row>
        <row r="37">
          <cell r="B37" t="str">
            <v>Akron</v>
          </cell>
          <cell r="C37" t="str">
            <v>MAC</v>
          </cell>
          <cell r="D37">
            <v>265058.59999999998</v>
          </cell>
          <cell r="E37">
            <v>163012.20000000001</v>
          </cell>
          <cell r="F37">
            <v>0.61500438016348091</v>
          </cell>
        </row>
        <row r="38">
          <cell r="B38" t="str">
            <v>UAB</v>
          </cell>
          <cell r="C38" t="str">
            <v>CUSA</v>
          </cell>
          <cell r="D38">
            <v>260489.8</v>
          </cell>
          <cell r="E38">
            <v>149662.71811988784</v>
          </cell>
          <cell r="F38">
            <v>0.57454348738372041</v>
          </cell>
        </row>
        <row r="39">
          <cell r="B39" t="str">
            <v>UCF</v>
          </cell>
          <cell r="C39" t="str">
            <v>AAC</v>
          </cell>
          <cell r="D39">
            <v>351855.2</v>
          </cell>
          <cell r="E39">
            <v>221125.8</v>
          </cell>
          <cell r="F39">
            <v>0.62845681973721002</v>
          </cell>
        </row>
        <row r="40">
          <cell r="B40" t="str">
            <v>Cincinnati</v>
          </cell>
          <cell r="C40" t="str">
            <v>AAC</v>
          </cell>
          <cell r="D40">
            <v>474342.40000000002</v>
          </cell>
          <cell r="E40">
            <v>199426.2</v>
          </cell>
          <cell r="F40">
            <v>0.42042667912461545</v>
          </cell>
        </row>
        <row r="41">
          <cell r="B41" t="str">
            <v>UConn</v>
          </cell>
          <cell r="C41" t="str">
            <v>AAC</v>
          </cell>
          <cell r="D41">
            <v>553163.6</v>
          </cell>
          <cell r="E41">
            <v>278738.59999999998</v>
          </cell>
          <cell r="F41">
            <v>0.50389902734019376</v>
          </cell>
        </row>
        <row r="42">
          <cell r="B42" t="str">
            <v>Hawaii</v>
          </cell>
          <cell r="C42" t="str">
            <v>Mt. West</v>
          </cell>
          <cell r="D42">
            <v>351421.6</v>
          </cell>
          <cell r="E42">
            <v>142201.20000000001</v>
          </cell>
          <cell r="F42">
            <v>0.40464558809134105</v>
          </cell>
        </row>
        <row r="43">
          <cell r="B43" t="str">
            <v>Houston</v>
          </cell>
          <cell r="C43" t="str">
            <v>AAC</v>
          </cell>
          <cell r="D43">
            <v>352474.8</v>
          </cell>
          <cell r="E43">
            <v>169266</v>
          </cell>
          <cell r="F43">
            <v>0.48022156477569461</v>
          </cell>
        </row>
        <row r="44">
          <cell r="B44" t="str">
            <v>Louisiana</v>
          </cell>
          <cell r="C44" t="str">
            <v>Sun Belt</v>
          </cell>
          <cell r="D44">
            <v>247077</v>
          </cell>
          <cell r="E44">
            <v>152143</v>
          </cell>
          <cell r="F44">
            <v>0.61577160156550392</v>
          </cell>
        </row>
        <row r="45">
          <cell r="B45" t="str">
            <v>Louisiana-Monroe</v>
          </cell>
          <cell r="C45" t="str">
            <v>Sun Belt</v>
          </cell>
          <cell r="D45">
            <v>83547.600000000006</v>
          </cell>
          <cell r="E45">
            <v>41218.400000000001</v>
          </cell>
          <cell r="F45">
            <v>0.49335229258530466</v>
          </cell>
        </row>
        <row r="46">
          <cell r="B46" t="str">
            <v>UMass</v>
          </cell>
          <cell r="C46" t="str">
            <v>MAC</v>
          </cell>
          <cell r="D46">
            <v>491334.8</v>
          </cell>
          <cell r="E46">
            <v>159646.6</v>
          </cell>
          <cell r="F46">
            <v>0.3249242675259314</v>
          </cell>
        </row>
        <row r="47">
          <cell r="B47" t="str">
            <v>Memphis</v>
          </cell>
          <cell r="C47" t="str">
            <v>AAC</v>
          </cell>
          <cell r="D47">
            <v>645859.80000000005</v>
          </cell>
          <cell r="E47">
            <v>362670.8</v>
          </cell>
          <cell r="F47">
            <v>0.56153177516234942</v>
          </cell>
        </row>
        <row r="48">
          <cell r="B48" t="str">
            <v>UNLV</v>
          </cell>
          <cell r="C48" t="str">
            <v>Mt. West</v>
          </cell>
          <cell r="D48">
            <v>562146.80000000005</v>
          </cell>
          <cell r="E48">
            <v>296008.40000000002</v>
          </cell>
          <cell r="F48">
            <v>0.52656779332373682</v>
          </cell>
        </row>
        <row r="49">
          <cell r="B49" t="str">
            <v>Nevada</v>
          </cell>
          <cell r="C49" t="str">
            <v>Mt. West</v>
          </cell>
          <cell r="D49">
            <v>283464.2</v>
          </cell>
          <cell r="E49">
            <v>117429.8</v>
          </cell>
          <cell r="F49">
            <v>0.41426677513421445</v>
          </cell>
        </row>
        <row r="50">
          <cell r="B50" t="str">
            <v>New Mexico</v>
          </cell>
          <cell r="C50" t="str">
            <v>Mt. West</v>
          </cell>
          <cell r="D50">
            <v>463382.6</v>
          </cell>
          <cell r="E50">
            <v>252002</v>
          </cell>
          <cell r="F50">
            <v>0.54383138253356944</v>
          </cell>
        </row>
        <row r="51">
          <cell r="B51" t="str">
            <v>Charlotte</v>
          </cell>
          <cell r="C51" t="str">
            <v>CUSA</v>
          </cell>
          <cell r="D51">
            <v>196922.2</v>
          </cell>
          <cell r="E51">
            <v>113140.36753127447</v>
          </cell>
          <cell r="F51">
            <v>0.57454348738372041</v>
          </cell>
        </row>
        <row r="52">
          <cell r="B52" t="str">
            <v>North Texas</v>
          </cell>
          <cell r="C52" t="str">
            <v>CUSA</v>
          </cell>
          <cell r="D52">
            <v>140972.20000000001</v>
          </cell>
          <cell r="E52">
            <v>133266.4</v>
          </cell>
          <cell r="F52">
            <v>0.94533815887103967</v>
          </cell>
        </row>
        <row r="53">
          <cell r="B53" t="str">
            <v>South Alabama</v>
          </cell>
          <cell r="C53" t="str">
            <v>Sun Belt</v>
          </cell>
          <cell r="D53">
            <v>375539.6</v>
          </cell>
          <cell r="E53">
            <v>133544.79999999999</v>
          </cell>
          <cell r="F53">
            <v>0.35560777079168215</v>
          </cell>
        </row>
        <row r="54">
          <cell r="B54" t="str">
            <v>South Florida</v>
          </cell>
          <cell r="C54" t="str">
            <v>AAC</v>
          </cell>
          <cell r="D54">
            <v>438390.8</v>
          </cell>
          <cell r="E54">
            <v>185996.79999999999</v>
          </cell>
          <cell r="F54">
            <v>0.42427167723410253</v>
          </cell>
        </row>
        <row r="55">
          <cell r="B55" t="str">
            <v>Southern Mississippi</v>
          </cell>
          <cell r="C55" t="str">
            <v>CUSA</v>
          </cell>
          <cell r="D55">
            <v>292048</v>
          </cell>
          <cell r="E55">
            <v>160419</v>
          </cell>
          <cell r="F55">
            <v>0.5492898427655728</v>
          </cell>
        </row>
        <row r="56">
          <cell r="B56" t="str">
            <v>Toledo</v>
          </cell>
          <cell r="C56" t="str">
            <v>MAC</v>
          </cell>
          <cell r="D56">
            <v>342254.2</v>
          </cell>
          <cell r="E56">
            <v>256074.6</v>
          </cell>
          <cell r="F56">
            <v>0.74820002208884506</v>
          </cell>
        </row>
        <row r="57">
          <cell r="B57" t="str">
            <v>Tulsa</v>
          </cell>
          <cell r="C57" t="str">
            <v>AAC</v>
          </cell>
          <cell r="D57">
            <v>398301.4</v>
          </cell>
          <cell r="E57">
            <v>196671.67988335338</v>
          </cell>
          <cell r="F57">
            <v>0.49377601957551082</v>
          </cell>
        </row>
        <row r="58">
          <cell r="B58" t="str">
            <v>Wyoming</v>
          </cell>
          <cell r="C58" t="str">
            <v>Mt. West</v>
          </cell>
          <cell r="D58">
            <v>364723.4</v>
          </cell>
          <cell r="E58">
            <v>191125.4</v>
          </cell>
          <cell r="F58">
            <v>0.52402834586429048</v>
          </cell>
        </row>
        <row r="59">
          <cell r="B59" t="str">
            <v>Utah State</v>
          </cell>
          <cell r="C59" t="str">
            <v>Mt. West</v>
          </cell>
          <cell r="D59">
            <v>336960</v>
          </cell>
          <cell r="E59">
            <v>180661</v>
          </cell>
          <cell r="F59">
            <v>0.5361496913580247</v>
          </cell>
        </row>
        <row r="60">
          <cell r="B60" t="str">
            <v>Western Kentucky</v>
          </cell>
          <cell r="C60" t="str">
            <v>CUSA</v>
          </cell>
          <cell r="D60">
            <v>349956.2</v>
          </cell>
          <cell r="E60">
            <v>150741.4</v>
          </cell>
          <cell r="F60">
            <v>0.43074361877286355</v>
          </cell>
        </row>
        <row r="61">
          <cell r="B61" t="str">
            <v>Western Michigan</v>
          </cell>
          <cell r="C61" t="str">
            <v>MAC</v>
          </cell>
          <cell r="D61">
            <v>260852.2</v>
          </cell>
          <cell r="E61">
            <v>138666</v>
          </cell>
          <cell r="F61">
            <v>0.53158838606689918</v>
          </cell>
        </row>
        <row r="62">
          <cell r="B62" t="str">
            <v>Texas State</v>
          </cell>
          <cell r="C62" t="str">
            <v>Sun Belt</v>
          </cell>
          <cell r="D62">
            <v>216292.6</v>
          </cell>
          <cell r="E62">
            <v>117143</v>
          </cell>
          <cell r="F62">
            <v>0.54159504301118022</v>
          </cell>
        </row>
        <row r="63">
          <cell r="B63" t="str">
            <v>Louisiana</v>
          </cell>
          <cell r="C63" t="str">
            <v>Sun Belt</v>
          </cell>
          <cell r="D63">
            <v>247077</v>
          </cell>
          <cell r="E63">
            <v>152143</v>
          </cell>
          <cell r="F63">
            <v>0.61577160156550392</v>
          </cell>
        </row>
        <row r="64">
          <cell r="B64" t="str">
            <v>Louisiana-Monroe</v>
          </cell>
          <cell r="C64" t="str">
            <v>Sun Belt</v>
          </cell>
          <cell r="D64">
            <v>83547.600000000006</v>
          </cell>
          <cell r="E64">
            <v>41218.400000000001</v>
          </cell>
          <cell r="F64">
            <v>0.49335229258530466</v>
          </cell>
        </row>
        <row r="65">
          <cell r="B65" t="str">
            <v>UMass</v>
          </cell>
          <cell r="C65" t="str">
            <v>MAC</v>
          </cell>
          <cell r="D65">
            <v>491334.8</v>
          </cell>
          <cell r="E65">
            <v>159646.6</v>
          </cell>
          <cell r="F65">
            <v>0.3249242675259314</v>
          </cell>
        </row>
        <row r="66">
          <cell r="B66" t="str">
            <v>Colorado State</v>
          </cell>
          <cell r="C66" t="str">
            <v>Mt. West</v>
          </cell>
          <cell r="D66">
            <v>486871.8</v>
          </cell>
          <cell r="E66">
            <v>295771</v>
          </cell>
          <cell r="F66">
            <v>0.60749256785872585</v>
          </cell>
        </row>
        <row r="67">
          <cell r="B67" t="str">
            <v>Kent State</v>
          </cell>
          <cell r="C67" t="str">
            <v>MAC</v>
          </cell>
          <cell r="D67">
            <v>187148.6</v>
          </cell>
          <cell r="E67">
            <v>83596</v>
          </cell>
          <cell r="F67">
            <v>0.44668247585074106</v>
          </cell>
        </row>
        <row r="68">
          <cell r="B68" t="str">
            <v>Louisiana-Monroe</v>
          </cell>
          <cell r="C68" t="str">
            <v>Sun Belt</v>
          </cell>
          <cell r="D68">
            <v>83547.600000000006</v>
          </cell>
          <cell r="E68">
            <v>41218.400000000001</v>
          </cell>
          <cell r="F68">
            <v>0.49335229258530466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set Formulas"/>
      <sheetName val="Dataset to Analyze - Overall"/>
      <sheetName val="Dataset to Analyze - 08-17"/>
      <sheetName val="Dataset to Analyze-Previous"/>
      <sheetName val="Total Score Comparisons"/>
      <sheetName val="USA Coaches' Salaries"/>
      <sheetName val="Assistant Coach Salaries"/>
      <sheetName val="Newsday Coach Salaries"/>
      <sheetName val="Draft Picks"/>
      <sheetName val="Power 5"/>
      <sheetName val="Group of 5"/>
      <sheetName val="Power 5 0-100"/>
      <sheetName val="Group of 5 0-100"/>
      <sheetName val="0-100 for All"/>
      <sheetName val="School Information"/>
      <sheetName val="Averages"/>
      <sheetName val="2018 Recruting Expenses"/>
      <sheetName val="Broadcast Averages"/>
      <sheetName val="Broadcast"/>
      <sheetName val="2019 Broadcasts"/>
      <sheetName val="2018 Broadcasts"/>
      <sheetName val="2017 Broadcasts"/>
      <sheetName val="2016 Broadcasts"/>
      <sheetName val="2015 Broadcasts"/>
      <sheetName val="2014 Broadcasts"/>
      <sheetName val="2013 Broadcasts"/>
      <sheetName val="Apparel Contracts"/>
      <sheetName val="PBJ Apparel Contracts"/>
      <sheetName val="Boyd's Bets"/>
      <sheetName val="Attendance"/>
      <sheetName val="Attendance Abbrev"/>
      <sheetName val="Stadiums"/>
      <sheetName val="College Football Reference 0817"/>
      <sheetName val="College Football Reference 0918"/>
      <sheetName val="2008"/>
      <sheetName val="2009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Sept. 2017 Social"/>
      <sheetName val="Sept. 2018 Social"/>
      <sheetName val="Sept. 2019 Social"/>
      <sheetName val="April 2020 Social"/>
      <sheetName val="Social Change"/>
    </sheetNames>
    <sheetDataSet>
      <sheetData sheetId="0"/>
      <sheetData sheetId="1"/>
      <sheetData sheetId="2"/>
      <sheetData sheetId="3"/>
      <sheetData sheetId="4"/>
      <sheetData sheetId="5">
        <row r="3">
          <cell r="O3" t="str">
            <v>Clemson</v>
          </cell>
          <cell r="P3">
            <v>3.1751</v>
          </cell>
          <cell r="Q3">
            <v>3.31</v>
          </cell>
          <cell r="R3">
            <v>4.2226999999999997</v>
          </cell>
          <cell r="S3">
            <v>7.5</v>
          </cell>
          <cell r="T3">
            <v>6.4</v>
          </cell>
          <cell r="U3">
            <v>9.3155999999999999</v>
          </cell>
          <cell r="V3">
            <v>9.3155999999999999</v>
          </cell>
          <cell r="W3">
            <v>6.1496599999999999</v>
          </cell>
        </row>
        <row r="4">
          <cell r="O4" t="str">
            <v>Alabama</v>
          </cell>
          <cell r="P4">
            <v>7.1601869999999996</v>
          </cell>
          <cell r="Q4">
            <v>7.0874810000000004</v>
          </cell>
          <cell r="R4">
            <v>6.94</v>
          </cell>
          <cell r="S4">
            <v>11.125</v>
          </cell>
          <cell r="T4">
            <v>8.3070000000000004</v>
          </cell>
          <cell r="U4">
            <v>8.8569999999999993</v>
          </cell>
          <cell r="V4">
            <v>8.8569999999999993</v>
          </cell>
          <cell r="W4">
            <v>8.4632962000000003</v>
          </cell>
        </row>
        <row r="5">
          <cell r="O5" t="str">
            <v>Michigan</v>
          </cell>
          <cell r="P5">
            <v>2.8559999999999999</v>
          </cell>
          <cell r="Q5">
            <v>7.0039999999999996</v>
          </cell>
          <cell r="R5">
            <v>9.0039999999999996</v>
          </cell>
          <cell r="S5">
            <v>7</v>
          </cell>
          <cell r="T5">
            <v>7.5039999999999996</v>
          </cell>
          <cell r="U5">
            <v>7.5039999999999996</v>
          </cell>
          <cell r="V5">
            <v>7.5039999999999996</v>
          </cell>
          <cell r="W5">
            <v>7.6031999999999993</v>
          </cell>
        </row>
        <row r="6">
          <cell r="O6" t="str">
            <v>Texas A&amp;M</v>
          </cell>
          <cell r="P6">
            <v>5.0060000000000002</v>
          </cell>
          <cell r="Q6">
            <v>5</v>
          </cell>
          <cell r="R6">
            <v>5</v>
          </cell>
          <cell r="S6">
            <v>5</v>
          </cell>
          <cell r="T6">
            <v>7.5</v>
          </cell>
          <cell r="U6">
            <v>7.5</v>
          </cell>
          <cell r="V6">
            <v>7.5</v>
          </cell>
          <cell r="W6">
            <v>6</v>
          </cell>
        </row>
        <row r="7">
          <cell r="O7" t="str">
            <v>Georgia</v>
          </cell>
          <cell r="P7">
            <v>3.3140000000000001</v>
          </cell>
          <cell r="Q7">
            <v>4.12</v>
          </cell>
          <cell r="R7">
            <v>3.7536</v>
          </cell>
          <cell r="S7">
            <v>3.75</v>
          </cell>
          <cell r="T7">
            <v>6.6029999999999998</v>
          </cell>
          <cell r="U7">
            <v>6.8715999999999999</v>
          </cell>
          <cell r="V7">
            <v>6.8715999999999999</v>
          </cell>
          <cell r="W7">
            <v>5.0196399999999999</v>
          </cell>
        </row>
        <row r="8">
          <cell r="O8" t="str">
            <v>Auburn</v>
          </cell>
          <cell r="P8">
            <v>3.8544999999999998</v>
          </cell>
          <cell r="Q8">
            <v>4.0999999999999996</v>
          </cell>
          <cell r="R8">
            <v>4.7294999999999998</v>
          </cell>
          <cell r="S8">
            <v>4.7249999999999996</v>
          </cell>
          <cell r="T8">
            <v>6.7</v>
          </cell>
          <cell r="U8">
            <v>6.8275889999999997</v>
          </cell>
          <cell r="V8">
            <v>6.8275889999999997</v>
          </cell>
          <cell r="W8">
            <v>5.4164177999999996</v>
          </cell>
        </row>
        <row r="9">
          <cell r="O9" t="str">
            <v>Texas</v>
          </cell>
          <cell r="P9">
            <v>5.0002700000000004</v>
          </cell>
          <cell r="Q9">
            <v>5.1002700000000001</v>
          </cell>
          <cell r="R9">
            <v>5.2</v>
          </cell>
          <cell r="S9">
            <v>5.25</v>
          </cell>
          <cell r="T9">
            <v>5.5</v>
          </cell>
          <cell r="U9">
            <v>6.75</v>
          </cell>
          <cell r="V9">
            <v>6.75</v>
          </cell>
          <cell r="W9">
            <v>5.5600540000000001</v>
          </cell>
        </row>
        <row r="10">
          <cell r="O10" t="str">
            <v>Purdue</v>
          </cell>
          <cell r="P10">
            <v>2.09</v>
          </cell>
          <cell r="Q10">
            <v>2.14</v>
          </cell>
          <cell r="R10">
            <v>2.19</v>
          </cell>
          <cell r="S10">
            <v>3.3333330000000001</v>
          </cell>
          <cell r="T10">
            <v>3.8</v>
          </cell>
          <cell r="U10">
            <v>6.6</v>
          </cell>
          <cell r="V10">
            <v>6.6</v>
          </cell>
          <cell r="W10">
            <v>3.6126665999999998</v>
          </cell>
        </row>
        <row r="11">
          <cell r="O11" t="str">
            <v>Oklahoma</v>
          </cell>
          <cell r="P11">
            <v>5.0583330000000002</v>
          </cell>
          <cell r="Q11">
            <v>5.4</v>
          </cell>
          <cell r="R11">
            <v>5.55</v>
          </cell>
          <cell r="S11">
            <v>2.6</v>
          </cell>
          <cell r="T11">
            <v>4.8</v>
          </cell>
          <cell r="U11">
            <v>6.3844620000000001</v>
          </cell>
          <cell r="V11">
            <v>6.3844620000000001</v>
          </cell>
          <cell r="W11">
            <v>4.9468923999999994</v>
          </cell>
        </row>
        <row r="12">
          <cell r="O12" t="str">
            <v>Florida</v>
          </cell>
          <cell r="P12">
            <v>3</v>
          </cell>
          <cell r="Q12">
            <v>3.98</v>
          </cell>
          <cell r="R12">
            <v>4.2683249999999999</v>
          </cell>
          <cell r="S12">
            <v>4.2182000000000004</v>
          </cell>
          <cell r="T12">
            <v>6.07</v>
          </cell>
          <cell r="U12">
            <v>6.07</v>
          </cell>
          <cell r="V12">
            <v>6.07</v>
          </cell>
          <cell r="W12">
            <v>4.9213050000000003</v>
          </cell>
        </row>
        <row r="13">
          <cell r="O13" t="str">
            <v>Penn State</v>
          </cell>
          <cell r="P13">
            <v>4.3</v>
          </cell>
          <cell r="Q13">
            <v>4.4000000000000004</v>
          </cell>
          <cell r="R13">
            <v>4.5</v>
          </cell>
          <cell r="S13">
            <v>4.5999999999999996</v>
          </cell>
          <cell r="T13">
            <v>4.8</v>
          </cell>
          <cell r="U13">
            <v>5.65</v>
          </cell>
          <cell r="V13">
            <v>5.65</v>
          </cell>
          <cell r="W13">
            <v>4.7900000000000009</v>
          </cell>
        </row>
        <row r="14">
          <cell r="O14" t="str">
            <v>Northwestern</v>
          </cell>
          <cell r="P14">
            <v>2.4809670000000001</v>
          </cell>
          <cell r="Q14">
            <v>2.4900000000000002</v>
          </cell>
          <cell r="R14">
            <v>3.350638</v>
          </cell>
          <cell r="S14">
            <v>4.0999999999999996</v>
          </cell>
          <cell r="T14">
            <v>3.6197750000000002</v>
          </cell>
          <cell r="U14">
            <v>5.1449369999999996</v>
          </cell>
          <cell r="V14">
            <v>5.1449369999999996</v>
          </cell>
          <cell r="W14">
            <v>3.7410699999999997</v>
          </cell>
        </row>
        <row r="15">
          <cell r="O15" t="str">
            <v>Oklahoma State</v>
          </cell>
          <cell r="P15">
            <v>3.5</v>
          </cell>
          <cell r="Q15">
            <v>3.65</v>
          </cell>
          <cell r="R15">
            <v>3.8</v>
          </cell>
          <cell r="S15">
            <v>4.2</v>
          </cell>
          <cell r="T15">
            <v>5</v>
          </cell>
          <cell r="U15">
            <v>5.125</v>
          </cell>
          <cell r="V15">
            <v>5.125</v>
          </cell>
          <cell r="W15">
            <v>4.3549999999999995</v>
          </cell>
        </row>
        <row r="16">
          <cell r="O16" t="str">
            <v>Nebraska</v>
          </cell>
          <cell r="P16">
            <v>3.0776460000000001</v>
          </cell>
          <cell r="Q16">
            <v>2.7</v>
          </cell>
          <cell r="R16">
            <v>2.8</v>
          </cell>
          <cell r="S16">
            <v>2.9</v>
          </cell>
          <cell r="T16">
            <v>5</v>
          </cell>
          <cell r="U16">
            <v>5</v>
          </cell>
          <cell r="V16">
            <v>5</v>
          </cell>
          <cell r="W16">
            <v>3.6799999999999997</v>
          </cell>
        </row>
        <row r="17">
          <cell r="O17" t="str">
            <v>Florida State</v>
          </cell>
          <cell r="P17">
            <v>3.5916670000000002</v>
          </cell>
          <cell r="Q17">
            <v>5.15</v>
          </cell>
          <cell r="R17">
            <v>5.25</v>
          </cell>
          <cell r="S17">
            <v>5.55</v>
          </cell>
          <cell r="T17">
            <v>5</v>
          </cell>
          <cell r="U17">
            <v>5</v>
          </cell>
          <cell r="V17">
            <v>5.3</v>
          </cell>
          <cell r="W17">
            <v>5.1899999999999995</v>
          </cell>
        </row>
        <row r="18">
          <cell r="O18" t="str">
            <v>South Florida</v>
          </cell>
          <cell r="P18">
            <v>1.1499999999999999</v>
          </cell>
          <cell r="Q18">
            <v>1.2</v>
          </cell>
          <cell r="R18">
            <v>1.6</v>
          </cell>
          <cell r="S18">
            <v>1</v>
          </cell>
          <cell r="T18">
            <v>1</v>
          </cell>
          <cell r="U18">
            <v>5</v>
          </cell>
          <cell r="V18">
            <v>2.5</v>
          </cell>
          <cell r="W18">
            <v>1.9600000000000002</v>
          </cell>
        </row>
        <row r="19">
          <cell r="O19" t="str">
            <v>TCU</v>
          </cell>
          <cell r="P19">
            <v>4.0081499999999997</v>
          </cell>
          <cell r="Q19">
            <v>3.94</v>
          </cell>
          <cell r="R19">
            <v>4</v>
          </cell>
          <cell r="S19">
            <v>5.1040770000000002</v>
          </cell>
          <cell r="T19">
            <v>4.8</v>
          </cell>
          <cell r="U19">
            <v>4.9007759999999996</v>
          </cell>
          <cell r="V19">
            <v>4.9007759999999996</v>
          </cell>
          <cell r="W19">
            <v>4.5489705999999996</v>
          </cell>
        </row>
        <row r="20">
          <cell r="O20" t="str">
            <v>Iowa</v>
          </cell>
          <cell r="P20">
            <v>4.0750000000000002</v>
          </cell>
          <cell r="Q20">
            <v>4.08</v>
          </cell>
          <cell r="R20">
            <v>4.5</v>
          </cell>
          <cell r="S20">
            <v>4.5999999999999996</v>
          </cell>
          <cell r="T20">
            <v>4.7</v>
          </cell>
          <cell r="U20">
            <v>4.8</v>
          </cell>
          <cell r="V20">
            <v>4.8</v>
          </cell>
          <cell r="W20">
            <v>4.5359999999999996</v>
          </cell>
        </row>
        <row r="21">
          <cell r="O21" t="str">
            <v>Kentucky</v>
          </cell>
          <cell r="P21">
            <v>2.2000000000000002</v>
          </cell>
          <cell r="Q21">
            <v>3</v>
          </cell>
          <cell r="R21">
            <v>3.5135999999999998</v>
          </cell>
          <cell r="S21">
            <v>3.5</v>
          </cell>
          <cell r="T21">
            <v>4</v>
          </cell>
          <cell r="U21">
            <v>4.7636000000000003</v>
          </cell>
          <cell r="V21">
            <v>4.7636000000000003</v>
          </cell>
          <cell r="W21">
            <v>3.7554400000000001</v>
          </cell>
        </row>
        <row r="22">
          <cell r="O22" t="str">
            <v>Washington</v>
          </cell>
          <cell r="P22">
            <v>3.6817199999999999</v>
          </cell>
          <cell r="Q22">
            <v>3.4</v>
          </cell>
          <cell r="R22">
            <v>3.6</v>
          </cell>
          <cell r="S22">
            <v>4.125</v>
          </cell>
          <cell r="T22">
            <v>4.3</v>
          </cell>
          <cell r="U22">
            <v>4.625</v>
          </cell>
          <cell r="V22">
            <v>3.2</v>
          </cell>
          <cell r="W22">
            <v>4.01</v>
          </cell>
        </row>
        <row r="23">
          <cell r="O23" t="str">
            <v>Stanford</v>
          </cell>
          <cell r="P23">
            <v>2.0126659999999998</v>
          </cell>
          <cell r="Q23">
            <v>2.2244350000000002</v>
          </cell>
          <cell r="R23">
            <v>4.0672189999999997</v>
          </cell>
          <cell r="S23">
            <v>5.6804410000000001</v>
          </cell>
          <cell r="T23">
            <v>4.3</v>
          </cell>
          <cell r="U23">
            <v>4.6137069999999998</v>
          </cell>
          <cell r="V23">
            <v>4.6137069999999998</v>
          </cell>
          <cell r="W23">
            <v>4.1771604</v>
          </cell>
        </row>
        <row r="24">
          <cell r="O24" t="str">
            <v>Ohio State</v>
          </cell>
          <cell r="P24">
            <v>4.5366400000000002</v>
          </cell>
          <cell r="Q24">
            <v>5.86</v>
          </cell>
          <cell r="R24">
            <v>6.0948000000000002</v>
          </cell>
          <cell r="S24">
            <v>5.7</v>
          </cell>
          <cell r="T24">
            <v>7.6</v>
          </cell>
          <cell r="U24">
            <v>4.5</v>
          </cell>
          <cell r="V24">
            <v>4.5</v>
          </cell>
          <cell r="W24">
            <v>5.9509600000000002</v>
          </cell>
        </row>
        <row r="25">
          <cell r="O25" t="str">
            <v>South Carolina</v>
          </cell>
          <cell r="P25">
            <v>4.0168999999999997</v>
          </cell>
          <cell r="Q25">
            <v>4</v>
          </cell>
          <cell r="R25">
            <v>3.0024999999999999</v>
          </cell>
          <cell r="S25">
            <v>3.1</v>
          </cell>
          <cell r="T25">
            <v>4.2</v>
          </cell>
          <cell r="U25">
            <v>4.4000000000000004</v>
          </cell>
          <cell r="V25">
            <v>4.4000000000000004</v>
          </cell>
          <cell r="W25">
            <v>3.7404999999999999</v>
          </cell>
        </row>
        <row r="26">
          <cell r="O26" t="str">
            <v>Michigan State</v>
          </cell>
          <cell r="P26">
            <v>5.636145</v>
          </cell>
          <cell r="Q26">
            <v>3.67</v>
          </cell>
          <cell r="R26">
            <v>4.3</v>
          </cell>
          <cell r="S26">
            <v>4.1144800000000004</v>
          </cell>
          <cell r="T26">
            <v>4.3904170000000002</v>
          </cell>
          <cell r="U26">
            <v>4.3994369999999998</v>
          </cell>
          <cell r="V26">
            <v>5.5</v>
          </cell>
          <cell r="W26">
            <v>4.1748667999999993</v>
          </cell>
        </row>
        <row r="27">
          <cell r="O27" t="str">
            <v>Wisconsin</v>
          </cell>
          <cell r="P27">
            <v>2.2850000000000001</v>
          </cell>
          <cell r="Q27">
            <v>2.2999999999999998</v>
          </cell>
          <cell r="R27">
            <v>2.7061999999999999</v>
          </cell>
          <cell r="S27">
            <v>2.8</v>
          </cell>
          <cell r="T27">
            <v>3.75</v>
          </cell>
          <cell r="U27">
            <v>4.1500000000000004</v>
          </cell>
          <cell r="V27">
            <v>4.1500000000000004</v>
          </cell>
          <cell r="W27">
            <v>3.1412400000000003</v>
          </cell>
        </row>
        <row r="28">
          <cell r="O28" t="str">
            <v>Baylor</v>
          </cell>
          <cell r="P28">
            <v>3.1351460000000002</v>
          </cell>
          <cell r="Q28">
            <v>4.24</v>
          </cell>
          <cell r="R28">
            <v>1.25</v>
          </cell>
          <cell r="S28">
            <v>1.04</v>
          </cell>
          <cell r="T28">
            <v>4</v>
          </cell>
          <cell r="U28">
            <v>4.113734</v>
          </cell>
          <cell r="V28">
            <v>4.113734</v>
          </cell>
          <cell r="W28">
            <v>2.9287468000000003</v>
          </cell>
        </row>
        <row r="29">
          <cell r="O29" t="str">
            <v>Utah</v>
          </cell>
          <cell r="P29">
            <v>2.2000000000000002</v>
          </cell>
          <cell r="Q29">
            <v>2.6</v>
          </cell>
          <cell r="R29">
            <v>3.65</v>
          </cell>
          <cell r="S29">
            <v>3.4</v>
          </cell>
          <cell r="T29">
            <v>3.7</v>
          </cell>
          <cell r="U29">
            <v>4.0029170000000001</v>
          </cell>
          <cell r="V29">
            <v>4.0029170000000001</v>
          </cell>
          <cell r="W29">
            <v>3.4705834000000002</v>
          </cell>
        </row>
        <row r="30">
          <cell r="O30" t="str">
            <v>Arkansas</v>
          </cell>
          <cell r="P30">
            <v>3.214</v>
          </cell>
          <cell r="Q30">
            <v>3.96</v>
          </cell>
          <cell r="R30">
            <v>4.1449999999999996</v>
          </cell>
          <cell r="S30">
            <v>3.7</v>
          </cell>
          <cell r="T30">
            <v>3.5</v>
          </cell>
          <cell r="U30">
            <v>4</v>
          </cell>
          <cell r="V30">
            <v>3</v>
          </cell>
          <cell r="W30">
            <v>3.8609999999999998</v>
          </cell>
        </row>
        <row r="31">
          <cell r="O31" t="str">
            <v>Illinois</v>
          </cell>
          <cell r="P31">
            <v>1.95025</v>
          </cell>
          <cell r="Q31">
            <v>0.91500000000000004</v>
          </cell>
          <cell r="R31">
            <v>1.8091790000000001</v>
          </cell>
          <cell r="S31">
            <v>3</v>
          </cell>
          <cell r="T31">
            <v>5</v>
          </cell>
          <cell r="U31">
            <v>4</v>
          </cell>
          <cell r="V31">
            <v>4</v>
          </cell>
          <cell r="W31">
            <v>2.9448357999999999</v>
          </cell>
        </row>
        <row r="32">
          <cell r="O32" t="str">
            <v>LSU</v>
          </cell>
          <cell r="P32">
            <v>4.3695820000000003</v>
          </cell>
          <cell r="Q32">
            <v>4.385567</v>
          </cell>
          <cell r="R32">
            <v>4.385567</v>
          </cell>
          <cell r="S32">
            <v>3.5</v>
          </cell>
          <cell r="T32">
            <v>3.5</v>
          </cell>
          <cell r="U32">
            <v>4</v>
          </cell>
          <cell r="V32">
            <v>4</v>
          </cell>
          <cell r="W32">
            <v>3.9542267999999998</v>
          </cell>
        </row>
        <row r="33">
          <cell r="O33" t="str">
            <v>Virginia Tech</v>
          </cell>
          <cell r="P33">
            <v>2.6609129999999999</v>
          </cell>
          <cell r="Q33">
            <v>2.7749999999999999</v>
          </cell>
          <cell r="R33">
            <v>3.2</v>
          </cell>
          <cell r="S33">
            <v>3.25</v>
          </cell>
          <cell r="T33">
            <v>4</v>
          </cell>
          <cell r="U33">
            <v>4</v>
          </cell>
          <cell r="V33">
            <v>4</v>
          </cell>
          <cell r="W33">
            <v>3.4450000000000003</v>
          </cell>
        </row>
        <row r="34">
          <cell r="O34" t="str">
            <v>Tennessee</v>
          </cell>
          <cell r="P34">
            <v>3</v>
          </cell>
          <cell r="Q34">
            <v>3.63</v>
          </cell>
          <cell r="R34">
            <v>4.1100000000000003</v>
          </cell>
          <cell r="S34">
            <v>4.1100000000000003</v>
          </cell>
          <cell r="T34">
            <v>3.8460000000000001</v>
          </cell>
          <cell r="U34">
            <v>3.8460000000000001</v>
          </cell>
          <cell r="V34">
            <v>3.8460000000000001</v>
          </cell>
          <cell r="W34">
            <v>3.9084000000000003</v>
          </cell>
        </row>
        <row r="35">
          <cell r="O35" t="str">
            <v>Washington State</v>
          </cell>
          <cell r="P35">
            <v>2.75</v>
          </cell>
          <cell r="Q35">
            <v>2.75</v>
          </cell>
          <cell r="R35">
            <v>2.95</v>
          </cell>
          <cell r="S35">
            <v>2.95</v>
          </cell>
          <cell r="T35">
            <v>3.5</v>
          </cell>
          <cell r="U35">
            <v>3.75</v>
          </cell>
          <cell r="V35">
            <v>3</v>
          </cell>
          <cell r="W35">
            <v>3.18</v>
          </cell>
        </row>
        <row r="36">
          <cell r="O36" t="str">
            <v>Virginia</v>
          </cell>
          <cell r="P36">
            <v>2.3035990000000002</v>
          </cell>
          <cell r="Q36">
            <v>3.198</v>
          </cell>
          <cell r="R36">
            <v>3.2749999999999999</v>
          </cell>
          <cell r="S36">
            <v>3.4</v>
          </cell>
          <cell r="T36">
            <v>3.5</v>
          </cell>
          <cell r="U36">
            <v>3.7</v>
          </cell>
          <cell r="V36">
            <v>3.7</v>
          </cell>
          <cell r="W36">
            <v>3.4146000000000001</v>
          </cell>
        </row>
        <row r="37">
          <cell r="O37" t="str">
            <v>Houston</v>
          </cell>
          <cell r="P37">
            <v>0.92500000000000004</v>
          </cell>
          <cell r="Q37">
            <v>1.45</v>
          </cell>
          <cell r="R37">
            <v>3</v>
          </cell>
          <cell r="S37">
            <v>1.5</v>
          </cell>
          <cell r="T37">
            <v>1.75</v>
          </cell>
          <cell r="U37">
            <v>3.7</v>
          </cell>
          <cell r="V37">
            <v>3.7</v>
          </cell>
          <cell r="W37">
            <v>2.2800000000000002</v>
          </cell>
        </row>
        <row r="38">
          <cell r="O38" t="str">
            <v>Iowa State</v>
          </cell>
          <cell r="P38">
            <v>1.808025</v>
          </cell>
          <cell r="Q38">
            <v>1.9</v>
          </cell>
          <cell r="R38">
            <v>2.1</v>
          </cell>
          <cell r="S38">
            <v>1.0349999999999999</v>
          </cell>
          <cell r="T38">
            <v>3.5</v>
          </cell>
          <cell r="U38">
            <v>3.6</v>
          </cell>
          <cell r="V38">
            <v>3.6</v>
          </cell>
          <cell r="W38">
            <v>2.427</v>
          </cell>
        </row>
        <row r="39">
          <cell r="O39" t="str">
            <v>Minnesota</v>
          </cell>
          <cell r="P39">
            <v>2.1</v>
          </cell>
          <cell r="Q39">
            <v>2.5</v>
          </cell>
          <cell r="R39">
            <v>1.4</v>
          </cell>
          <cell r="S39">
            <v>3.5</v>
          </cell>
          <cell r="T39">
            <v>3.55</v>
          </cell>
          <cell r="U39">
            <v>3.6</v>
          </cell>
          <cell r="V39">
            <v>3.6</v>
          </cell>
          <cell r="W39">
            <v>2.9099999999999997</v>
          </cell>
        </row>
        <row r="40">
          <cell r="O40" t="str">
            <v>UCLA</v>
          </cell>
          <cell r="P40">
            <v>3.25</v>
          </cell>
          <cell r="Q40">
            <v>3.35</v>
          </cell>
          <cell r="R40">
            <v>3.45</v>
          </cell>
          <cell r="S40">
            <v>3.55</v>
          </cell>
          <cell r="T40">
            <v>3.3</v>
          </cell>
          <cell r="U40">
            <v>3.5</v>
          </cell>
          <cell r="V40">
            <v>3.5</v>
          </cell>
          <cell r="W40">
            <v>3.4300000000000006</v>
          </cell>
        </row>
        <row r="41">
          <cell r="O41" t="str">
            <v>North Carolina</v>
          </cell>
          <cell r="P41">
            <v>1.83</v>
          </cell>
          <cell r="Q41">
            <v>1.931</v>
          </cell>
          <cell r="R41">
            <v>1.9862649999999999</v>
          </cell>
          <cell r="S41">
            <v>2.29</v>
          </cell>
          <cell r="T41">
            <v>2.5</v>
          </cell>
          <cell r="U41">
            <v>3.5</v>
          </cell>
          <cell r="V41">
            <v>3.5</v>
          </cell>
          <cell r="W41">
            <v>2.4414530000000001</v>
          </cell>
        </row>
        <row r="42">
          <cell r="O42" t="str">
            <v>Vanderbilt</v>
          </cell>
          <cell r="P42">
            <v>2.5568770000000001</v>
          </cell>
          <cell r="Q42">
            <v>2.1</v>
          </cell>
          <cell r="R42">
            <v>2.5568770000000001</v>
          </cell>
          <cell r="S42">
            <v>2.7218339999999999</v>
          </cell>
          <cell r="T42">
            <v>2.8119999999999998</v>
          </cell>
          <cell r="U42">
            <v>3.3682439999999998</v>
          </cell>
          <cell r="V42">
            <v>3.3682439999999998</v>
          </cell>
          <cell r="W42">
            <v>2.7117909999999994</v>
          </cell>
        </row>
        <row r="43">
          <cell r="O43" t="str">
            <v>Louisville</v>
          </cell>
          <cell r="P43">
            <v>3</v>
          </cell>
          <cell r="Q43">
            <v>3</v>
          </cell>
          <cell r="R43">
            <v>3.910434</v>
          </cell>
          <cell r="S43">
            <v>3.9249999999999998</v>
          </cell>
          <cell r="T43">
            <v>3.9</v>
          </cell>
          <cell r="U43">
            <v>3.25</v>
          </cell>
          <cell r="V43">
            <v>3.25</v>
          </cell>
          <cell r="W43">
            <v>3.5970867999999996</v>
          </cell>
        </row>
        <row r="44">
          <cell r="O44" t="str">
            <v>NC State</v>
          </cell>
          <cell r="P44">
            <v>1.8</v>
          </cell>
          <cell r="Q44">
            <v>2.2000000000000002</v>
          </cell>
          <cell r="R44">
            <v>2.2000000000000002</v>
          </cell>
          <cell r="S44">
            <v>2.2000000000000002</v>
          </cell>
          <cell r="T44">
            <v>3</v>
          </cell>
          <cell r="U44">
            <v>3.25</v>
          </cell>
          <cell r="V44">
            <v>3.25</v>
          </cell>
          <cell r="W44">
            <v>2.5700000000000003</v>
          </cell>
        </row>
        <row r="45">
          <cell r="O45" t="str">
            <v>USC</v>
          </cell>
          <cell r="P45">
            <v>3.7</v>
          </cell>
          <cell r="Q45">
            <v>2.990634</v>
          </cell>
          <cell r="R45">
            <v>2.6</v>
          </cell>
          <cell r="S45">
            <v>3.2</v>
          </cell>
          <cell r="T45">
            <v>2.6</v>
          </cell>
          <cell r="U45">
            <v>3.2189350000000001</v>
          </cell>
          <cell r="V45">
            <v>3.2189350000000001</v>
          </cell>
          <cell r="W45">
            <v>2.9219138</v>
          </cell>
        </row>
        <row r="46">
          <cell r="O46" t="str">
            <v>Pittsburgh</v>
          </cell>
          <cell r="P46">
            <v>1.578757</v>
          </cell>
          <cell r="Q46">
            <v>1.8277350000000001</v>
          </cell>
          <cell r="R46">
            <v>1.7</v>
          </cell>
          <cell r="S46">
            <v>1.8277350000000001</v>
          </cell>
          <cell r="T46">
            <v>3</v>
          </cell>
          <cell r="U46">
            <v>3.2139530000000001</v>
          </cell>
          <cell r="V46">
            <v>3.2139530000000001</v>
          </cell>
          <cell r="W46">
            <v>2.3138846000000002</v>
          </cell>
        </row>
        <row r="47">
          <cell r="O47" t="str">
            <v>Ole Miss</v>
          </cell>
          <cell r="P47">
            <v>3</v>
          </cell>
          <cell r="Q47">
            <v>4.3099999999999996</v>
          </cell>
          <cell r="R47">
            <v>4.7035</v>
          </cell>
          <cell r="S47">
            <v>1.1599999999999999</v>
          </cell>
          <cell r="T47">
            <v>3</v>
          </cell>
          <cell r="U47">
            <v>3.1</v>
          </cell>
          <cell r="V47">
            <v>4.05</v>
          </cell>
          <cell r="W47">
            <v>3.2547000000000006</v>
          </cell>
        </row>
        <row r="48">
          <cell r="O48" t="str">
            <v>West Virginia</v>
          </cell>
          <cell r="P48">
            <v>3.08</v>
          </cell>
          <cell r="Q48">
            <v>2.88</v>
          </cell>
          <cell r="R48">
            <v>2.9</v>
          </cell>
          <cell r="S48">
            <v>3.5</v>
          </cell>
          <cell r="T48">
            <v>3.6</v>
          </cell>
          <cell r="U48">
            <v>3.0550000000000002</v>
          </cell>
          <cell r="V48">
            <v>3.0550000000000002</v>
          </cell>
          <cell r="W48">
            <v>3.1869999999999998</v>
          </cell>
        </row>
        <row r="49">
          <cell r="O49" t="str">
            <v>Missouri</v>
          </cell>
          <cell r="P49">
            <v>3.4</v>
          </cell>
          <cell r="Q49">
            <v>4.0199999999999996</v>
          </cell>
          <cell r="R49">
            <v>2.35</v>
          </cell>
          <cell r="S49">
            <v>2.35</v>
          </cell>
          <cell r="T49">
            <v>2.35</v>
          </cell>
          <cell r="U49">
            <v>3.05</v>
          </cell>
          <cell r="V49">
            <v>4</v>
          </cell>
          <cell r="W49">
            <v>2.8239999999999994</v>
          </cell>
        </row>
        <row r="50">
          <cell r="O50" t="str">
            <v>Mississippi State</v>
          </cell>
          <cell r="P50">
            <v>2.65</v>
          </cell>
          <cell r="Q50">
            <v>4.28</v>
          </cell>
          <cell r="R50">
            <v>4.2</v>
          </cell>
          <cell r="S50">
            <v>4.5</v>
          </cell>
          <cell r="T50">
            <v>2.6</v>
          </cell>
          <cell r="U50">
            <v>3.05</v>
          </cell>
          <cell r="V50">
            <v>5</v>
          </cell>
          <cell r="W50">
            <v>3.726</v>
          </cell>
        </row>
        <row r="51">
          <cell r="O51" t="str">
            <v>Georgia Tech</v>
          </cell>
          <cell r="P51">
            <v>2.5905</v>
          </cell>
          <cell r="Q51">
            <v>2.8</v>
          </cell>
          <cell r="R51">
            <v>2.886361</v>
          </cell>
          <cell r="S51">
            <v>2.9708909999999999</v>
          </cell>
          <cell r="T51">
            <v>3.5</v>
          </cell>
          <cell r="U51">
            <v>3</v>
          </cell>
          <cell r="V51">
            <v>3</v>
          </cell>
          <cell r="W51">
            <v>3.0314503999999998</v>
          </cell>
        </row>
        <row r="52">
          <cell r="O52" t="str">
            <v>California</v>
          </cell>
          <cell r="P52">
            <v>1.8080000000000001</v>
          </cell>
          <cell r="Q52">
            <v>2.008</v>
          </cell>
          <cell r="R52">
            <v>2.9</v>
          </cell>
          <cell r="S52">
            <v>1.6</v>
          </cell>
          <cell r="T52">
            <v>1.5</v>
          </cell>
          <cell r="U52">
            <v>2.8540000000000001</v>
          </cell>
          <cell r="V52">
            <v>2.8540000000000001</v>
          </cell>
          <cell r="W52">
            <v>2.1723999999999997</v>
          </cell>
        </row>
        <row r="53">
          <cell r="O53" t="str">
            <v>Texas Tech</v>
          </cell>
          <cell r="P53">
            <v>2.6053000000000002</v>
          </cell>
          <cell r="Q53">
            <v>3.1</v>
          </cell>
          <cell r="R53">
            <v>3.3</v>
          </cell>
          <cell r="S53">
            <v>3.5</v>
          </cell>
          <cell r="T53">
            <v>3.7</v>
          </cell>
          <cell r="U53">
            <v>2.8083</v>
          </cell>
          <cell r="V53">
            <v>2.8083</v>
          </cell>
          <cell r="W53">
            <v>3.28166</v>
          </cell>
        </row>
        <row r="54">
          <cell r="O54" t="str">
            <v>Kansas</v>
          </cell>
          <cell r="P54">
            <v>2.5</v>
          </cell>
          <cell r="Q54">
            <v>0.8</v>
          </cell>
          <cell r="R54">
            <v>0.80100000000000005</v>
          </cell>
          <cell r="S54">
            <v>1.6</v>
          </cell>
          <cell r="T54">
            <v>1.7</v>
          </cell>
          <cell r="U54">
            <v>2.7749999999999999</v>
          </cell>
          <cell r="V54">
            <v>2.7749999999999999</v>
          </cell>
          <cell r="W54">
            <v>1.5352000000000001</v>
          </cell>
        </row>
        <row r="55">
          <cell r="O55" t="str">
            <v>Duke</v>
          </cell>
          <cell r="P55">
            <v>1.840341</v>
          </cell>
          <cell r="Q55">
            <v>2.0489999999999999</v>
          </cell>
          <cell r="R55">
            <v>2.320773</v>
          </cell>
          <cell r="S55">
            <v>2.6</v>
          </cell>
          <cell r="T55">
            <v>2.5</v>
          </cell>
          <cell r="U55">
            <v>2.6693449999999999</v>
          </cell>
          <cell r="V55">
            <v>2.6693449999999999</v>
          </cell>
          <cell r="W55">
            <v>2.4278236</v>
          </cell>
        </row>
        <row r="56">
          <cell r="O56" t="str">
            <v>Memphis</v>
          </cell>
          <cell r="P56">
            <v>1</v>
          </cell>
          <cell r="Q56">
            <v>1.4</v>
          </cell>
          <cell r="R56">
            <v>1.25</v>
          </cell>
          <cell r="S56">
            <v>1.86</v>
          </cell>
          <cell r="T56">
            <v>2.6</v>
          </cell>
          <cell r="U56">
            <v>2.66</v>
          </cell>
          <cell r="V56">
            <v>1.85</v>
          </cell>
          <cell r="W56">
            <v>1.954</v>
          </cell>
        </row>
        <row r="57">
          <cell r="O57" t="str">
            <v>Boston College</v>
          </cell>
          <cell r="P57">
            <v>2.333628</v>
          </cell>
          <cell r="Q57">
            <v>2.5859999999999999</v>
          </cell>
          <cell r="R57">
            <v>2.333628</v>
          </cell>
          <cell r="S57">
            <v>2.514859</v>
          </cell>
          <cell r="T57">
            <v>2.5</v>
          </cell>
          <cell r="U57">
            <v>2.6430120000000001</v>
          </cell>
          <cell r="V57">
            <v>3</v>
          </cell>
          <cell r="W57">
            <v>2.5154997999999997</v>
          </cell>
        </row>
        <row r="58">
          <cell r="O58" t="str">
            <v>Oregon</v>
          </cell>
          <cell r="P58">
            <v>2</v>
          </cell>
          <cell r="Q58">
            <v>3.15</v>
          </cell>
          <cell r="R58">
            <v>3.3</v>
          </cell>
          <cell r="S58">
            <v>2.9</v>
          </cell>
          <cell r="T58">
            <v>2.5</v>
          </cell>
          <cell r="U58">
            <v>2.6</v>
          </cell>
          <cell r="V58">
            <v>2.6</v>
          </cell>
          <cell r="W58">
            <v>2.8899999999999997</v>
          </cell>
        </row>
        <row r="59">
          <cell r="O59" t="str">
            <v>Maryland</v>
          </cell>
          <cell r="P59">
            <v>2.0338799999999999</v>
          </cell>
          <cell r="Q59">
            <v>2.11</v>
          </cell>
          <cell r="R59">
            <v>2.4119999999999999</v>
          </cell>
          <cell r="S59">
            <v>2.4500000000000002</v>
          </cell>
          <cell r="T59">
            <v>2.512</v>
          </cell>
          <cell r="U59">
            <v>2.5</v>
          </cell>
          <cell r="V59">
            <v>2.5</v>
          </cell>
          <cell r="W59">
            <v>2.3967999999999998</v>
          </cell>
        </row>
        <row r="60">
          <cell r="O60" t="str">
            <v>Colorado</v>
          </cell>
          <cell r="P60">
            <v>2.0101499999999999</v>
          </cell>
          <cell r="Q60">
            <v>2.0103529999999998</v>
          </cell>
          <cell r="R60">
            <v>2.01105</v>
          </cell>
          <cell r="S60">
            <v>2.0075500000000002</v>
          </cell>
          <cell r="T60">
            <v>2.8</v>
          </cell>
          <cell r="U60">
            <v>2.4</v>
          </cell>
          <cell r="V60">
            <v>3.6</v>
          </cell>
          <cell r="W60">
            <v>2.2457905999999999</v>
          </cell>
        </row>
        <row r="61">
          <cell r="O61" t="str">
            <v>Arizona State</v>
          </cell>
          <cell r="P61">
            <v>2.70296</v>
          </cell>
          <cell r="Q61">
            <v>3.0029599999999999</v>
          </cell>
          <cell r="R61">
            <v>3.1</v>
          </cell>
          <cell r="S61">
            <v>3.2</v>
          </cell>
          <cell r="T61">
            <v>2</v>
          </cell>
          <cell r="U61">
            <v>2.38</v>
          </cell>
          <cell r="V61">
            <v>2.38</v>
          </cell>
          <cell r="W61">
            <v>2.7365919999999995</v>
          </cell>
        </row>
        <row r="62">
          <cell r="O62" t="str">
            <v>Navy</v>
          </cell>
          <cell r="P62">
            <v>1.57481</v>
          </cell>
          <cell r="Q62">
            <v>1.6378029999999999</v>
          </cell>
          <cell r="R62">
            <v>2.25</v>
          </cell>
          <cell r="S62">
            <v>2</v>
          </cell>
          <cell r="T62">
            <v>2.1629999999999998</v>
          </cell>
          <cell r="U62">
            <v>2.3159999999999998</v>
          </cell>
          <cell r="V62">
            <v>2.3159999999999998</v>
          </cell>
          <cell r="W62">
            <v>2.0733606</v>
          </cell>
        </row>
        <row r="63">
          <cell r="O63" t="str">
            <v>Rutgers</v>
          </cell>
          <cell r="P63">
            <v>0.98699999999999999</v>
          </cell>
          <cell r="Q63">
            <v>1.25</v>
          </cell>
          <cell r="R63">
            <v>2</v>
          </cell>
          <cell r="S63">
            <v>2.1</v>
          </cell>
          <cell r="T63">
            <v>2.2000000000000002</v>
          </cell>
          <cell r="U63">
            <v>2.2999999999999998</v>
          </cell>
          <cell r="V63">
            <v>4</v>
          </cell>
          <cell r="W63">
            <v>1.97</v>
          </cell>
        </row>
        <row r="64">
          <cell r="O64" t="str">
            <v>Kansas State</v>
          </cell>
          <cell r="P64">
            <v>2.9</v>
          </cell>
          <cell r="Q64">
            <v>1.71</v>
          </cell>
          <cell r="R64">
            <v>3.1</v>
          </cell>
          <cell r="S64">
            <v>3.15</v>
          </cell>
          <cell r="T64">
            <v>3.5</v>
          </cell>
          <cell r="U64">
            <v>2.2999999999999998</v>
          </cell>
          <cell r="V64">
            <v>2.2999999999999998</v>
          </cell>
          <cell r="W64">
            <v>2.7520000000000002</v>
          </cell>
        </row>
        <row r="65">
          <cell r="O65" t="str">
            <v>Cincinnati</v>
          </cell>
          <cell r="P65">
            <v>2.2000000000000002</v>
          </cell>
          <cell r="Q65">
            <v>2.2000000000000002</v>
          </cell>
          <cell r="R65">
            <v>2.4</v>
          </cell>
          <cell r="S65">
            <v>1.9</v>
          </cell>
          <cell r="T65">
            <v>2</v>
          </cell>
          <cell r="U65">
            <v>2.2999999999999998</v>
          </cell>
          <cell r="V65">
            <v>2.2999999999999998</v>
          </cell>
          <cell r="W65">
            <v>2.16</v>
          </cell>
        </row>
        <row r="66">
          <cell r="O66" t="str">
            <v>UCF</v>
          </cell>
          <cell r="P66">
            <v>1.8</v>
          </cell>
          <cell r="Q66">
            <v>1.89</v>
          </cell>
          <cell r="R66">
            <v>2</v>
          </cell>
          <cell r="S66">
            <v>2</v>
          </cell>
          <cell r="T66">
            <v>1.7</v>
          </cell>
          <cell r="U66">
            <v>2.2999999999999998</v>
          </cell>
          <cell r="V66">
            <v>2.2999999999999998</v>
          </cell>
          <cell r="W66">
            <v>1.9780000000000002</v>
          </cell>
        </row>
        <row r="67">
          <cell r="O67" t="str">
            <v>Syracuse</v>
          </cell>
          <cell r="P67">
            <v>1.5</v>
          </cell>
          <cell r="Q67">
            <v>1.3029999999999999</v>
          </cell>
          <cell r="R67">
            <v>2.4</v>
          </cell>
          <cell r="S67">
            <v>2.2000000000000002</v>
          </cell>
          <cell r="T67">
            <v>2.4</v>
          </cell>
          <cell r="U67">
            <v>2.2688250000000001</v>
          </cell>
          <cell r="V67">
            <v>2.2688250000000001</v>
          </cell>
          <cell r="W67">
            <v>2.1143650000000003</v>
          </cell>
        </row>
        <row r="68">
          <cell r="O68" t="str">
            <v>Wake Forest</v>
          </cell>
          <cell r="P68">
            <v>2.1150000000000002</v>
          </cell>
          <cell r="Q68">
            <v>2.25</v>
          </cell>
          <cell r="R68">
            <v>2.1131660000000001</v>
          </cell>
          <cell r="S68">
            <v>1.8273699999999999</v>
          </cell>
          <cell r="T68">
            <v>1.8</v>
          </cell>
          <cell r="U68">
            <v>2.189063</v>
          </cell>
          <cell r="V68">
            <v>2.189063</v>
          </cell>
          <cell r="W68">
            <v>2.0359197999999998</v>
          </cell>
        </row>
        <row r="69">
          <cell r="O69" t="str">
            <v>Wyoming</v>
          </cell>
          <cell r="P69">
            <v>0.83199999999999996</v>
          </cell>
          <cell r="Q69">
            <v>0.88200000000000001</v>
          </cell>
          <cell r="R69">
            <v>0.90900000000000003</v>
          </cell>
          <cell r="S69">
            <v>1.4</v>
          </cell>
          <cell r="T69">
            <v>1.41</v>
          </cell>
          <cell r="U69">
            <v>2.137</v>
          </cell>
          <cell r="V69">
            <v>2.137</v>
          </cell>
          <cell r="W69">
            <v>1.3475999999999999</v>
          </cell>
        </row>
        <row r="70">
          <cell r="O70" t="str">
            <v>Arizona</v>
          </cell>
          <cell r="P70">
            <v>3.2985000000000002</v>
          </cell>
          <cell r="Q70">
            <v>3.2388439999999998</v>
          </cell>
          <cell r="R70">
            <v>2.5</v>
          </cell>
          <cell r="S70">
            <v>2.875</v>
          </cell>
          <cell r="T70">
            <v>2</v>
          </cell>
          <cell r="U70">
            <v>2</v>
          </cell>
          <cell r="V70">
            <v>2</v>
          </cell>
          <cell r="W70">
            <v>2.5227688000000001</v>
          </cell>
        </row>
        <row r="71">
          <cell r="O71" t="str">
            <v>Oregon State</v>
          </cell>
          <cell r="P71">
            <v>1.510008</v>
          </cell>
          <cell r="Q71">
            <v>2.4500000000000002</v>
          </cell>
          <cell r="R71">
            <v>2.5499999999999998</v>
          </cell>
          <cell r="S71">
            <v>2.65</v>
          </cell>
          <cell r="T71">
            <v>1.9</v>
          </cell>
          <cell r="U71">
            <v>1.9000079999999999</v>
          </cell>
          <cell r="V71">
            <v>1.9000079999999999</v>
          </cell>
          <cell r="W71">
            <v>2.2900016000000001</v>
          </cell>
        </row>
        <row r="72">
          <cell r="O72" t="str">
            <v>North Texas</v>
          </cell>
          <cell r="P72">
            <v>0.71</v>
          </cell>
          <cell r="Q72">
            <v>0.71</v>
          </cell>
          <cell r="R72">
            <v>0.81499999999999995</v>
          </cell>
          <cell r="S72">
            <v>1.0138</v>
          </cell>
          <cell r="T72">
            <v>1.425</v>
          </cell>
          <cell r="U72">
            <v>1.8654999999999999</v>
          </cell>
          <cell r="V72">
            <v>1.8654999999999999</v>
          </cell>
          <cell r="W72">
            <v>1.1658599999999999</v>
          </cell>
        </row>
        <row r="73">
          <cell r="O73" t="str">
            <v>Indiana</v>
          </cell>
          <cell r="P73">
            <v>1.301644</v>
          </cell>
          <cell r="Q73">
            <v>1.3120000000000001</v>
          </cell>
          <cell r="R73">
            <v>2.3199999999999998</v>
          </cell>
          <cell r="S73">
            <v>1.82</v>
          </cell>
          <cell r="T73">
            <v>1.83</v>
          </cell>
          <cell r="U73">
            <v>1.8049999999999999</v>
          </cell>
          <cell r="V73">
            <v>1.8049999999999999</v>
          </cell>
          <cell r="W73">
            <v>1.8173999999999999</v>
          </cell>
        </row>
        <row r="74">
          <cell r="O74" t="str">
            <v>Colorado State</v>
          </cell>
          <cell r="P74">
            <v>1.5</v>
          </cell>
          <cell r="Q74">
            <v>1.35</v>
          </cell>
          <cell r="R74">
            <v>1.45</v>
          </cell>
          <cell r="S74">
            <v>1.55</v>
          </cell>
          <cell r="T74">
            <v>1.8</v>
          </cell>
          <cell r="U74">
            <v>1.8</v>
          </cell>
          <cell r="V74">
            <v>1.5</v>
          </cell>
          <cell r="W74">
            <v>1.5899999999999999</v>
          </cell>
        </row>
        <row r="75">
          <cell r="O75" t="str">
            <v>Boise State</v>
          </cell>
          <cell r="P75">
            <v>1</v>
          </cell>
          <cell r="Q75">
            <v>1.100004</v>
          </cell>
          <cell r="R75">
            <v>1.3000039999999999</v>
          </cell>
          <cell r="S75">
            <v>1.35</v>
          </cell>
          <cell r="T75">
            <v>1.65</v>
          </cell>
          <cell r="U75">
            <v>1.75</v>
          </cell>
          <cell r="V75">
            <v>1.75</v>
          </cell>
          <cell r="W75">
            <v>1.4300016</v>
          </cell>
        </row>
        <row r="76">
          <cell r="O76" t="str">
            <v>Tulsa</v>
          </cell>
          <cell r="P76">
            <v>0.759436</v>
          </cell>
          <cell r="Q76">
            <v>0.8</v>
          </cell>
          <cell r="R76">
            <v>0.8</v>
          </cell>
          <cell r="S76">
            <v>1.4</v>
          </cell>
          <cell r="T76">
            <v>1.5181770000000001</v>
          </cell>
          <cell r="U76">
            <v>1.689395</v>
          </cell>
          <cell r="V76">
            <v>1.689395</v>
          </cell>
          <cell r="W76">
            <v>1.2415144</v>
          </cell>
        </row>
        <row r="77">
          <cell r="O77" t="str">
            <v>Notre Dame</v>
          </cell>
          <cell r="P77">
            <v>1.46</v>
          </cell>
          <cell r="Q77">
            <v>1.62</v>
          </cell>
          <cell r="R77">
            <v>2.1</v>
          </cell>
          <cell r="S77">
            <v>1.6458470000000001</v>
          </cell>
          <cell r="T77">
            <v>2.1</v>
          </cell>
          <cell r="U77">
            <v>1.6650199999999999</v>
          </cell>
          <cell r="V77">
            <v>1.6650199999999999</v>
          </cell>
          <cell r="W77">
            <v>1.8261734000000001</v>
          </cell>
        </row>
        <row r="78">
          <cell r="O78" t="str">
            <v>Fresno State</v>
          </cell>
          <cell r="P78">
            <v>1.4</v>
          </cell>
          <cell r="Q78">
            <v>1.492745</v>
          </cell>
          <cell r="R78">
            <v>1.5484800000000001</v>
          </cell>
          <cell r="S78">
            <v>1.55</v>
          </cell>
          <cell r="T78">
            <v>1.55</v>
          </cell>
          <cell r="U78">
            <v>1.6154200000000001</v>
          </cell>
          <cell r="V78">
            <v>1.4</v>
          </cell>
          <cell r="W78">
            <v>1.551329</v>
          </cell>
        </row>
        <row r="79">
          <cell r="O79" t="str">
            <v>Tulane</v>
          </cell>
          <cell r="P79">
            <v>0.8</v>
          </cell>
          <cell r="Q79">
            <v>0.5</v>
          </cell>
          <cell r="R79">
            <v>1.5</v>
          </cell>
          <cell r="S79">
            <v>1.2</v>
          </cell>
          <cell r="T79">
            <v>1.629</v>
          </cell>
          <cell r="U79">
            <v>1.6120000000000001</v>
          </cell>
          <cell r="V79">
            <v>1.6120000000000001</v>
          </cell>
          <cell r="W79">
            <v>1.2882000000000002</v>
          </cell>
        </row>
        <row r="80">
          <cell r="O80" t="str">
            <v>UConn</v>
          </cell>
          <cell r="P80">
            <v>1.1879003333333333</v>
          </cell>
          <cell r="Q80">
            <v>1.6</v>
          </cell>
          <cell r="R80">
            <v>1.7</v>
          </cell>
          <cell r="S80">
            <v>1</v>
          </cell>
          <cell r="T80">
            <v>1.1000000000000001</v>
          </cell>
          <cell r="U80">
            <v>1.6060000000000001</v>
          </cell>
          <cell r="V80">
            <v>1.6060000000000001</v>
          </cell>
          <cell r="W80">
            <v>1.4012</v>
          </cell>
        </row>
        <row r="81">
          <cell r="O81" t="str">
            <v>UAB</v>
          </cell>
          <cell r="P81">
            <v>0.5</v>
          </cell>
          <cell r="Q81">
            <v>0.60499999999999998</v>
          </cell>
          <cell r="R81">
            <v>0.60499999999999998</v>
          </cell>
          <cell r="S81">
            <v>0.63</v>
          </cell>
          <cell r="T81">
            <v>0.9</v>
          </cell>
          <cell r="U81">
            <v>1.45</v>
          </cell>
          <cell r="V81">
            <v>1.45</v>
          </cell>
          <cell r="W81">
            <v>0.83799999999999986</v>
          </cell>
        </row>
        <row r="82">
          <cell r="O82" t="str">
            <v>Florida Atlantic</v>
          </cell>
          <cell r="P82">
            <v>0.5</v>
          </cell>
          <cell r="Q82">
            <v>0.52500000000000002</v>
          </cell>
          <cell r="R82">
            <v>0.95</v>
          </cell>
          <cell r="S82">
            <v>0.95</v>
          </cell>
          <cell r="T82">
            <v>1</v>
          </cell>
          <cell r="U82">
            <v>1.4319999999999999</v>
          </cell>
          <cell r="V82">
            <v>0.75</v>
          </cell>
          <cell r="W82">
            <v>0.97139999999999982</v>
          </cell>
        </row>
        <row r="83">
          <cell r="O83" t="str">
            <v>East Carolina</v>
          </cell>
          <cell r="P83">
            <v>1.25</v>
          </cell>
          <cell r="Q83">
            <v>1.4711000000000001</v>
          </cell>
          <cell r="R83">
            <v>1.25</v>
          </cell>
          <cell r="S83">
            <v>1.05</v>
          </cell>
          <cell r="T83">
            <v>1.1025</v>
          </cell>
          <cell r="U83">
            <v>1.425</v>
          </cell>
          <cell r="V83">
            <v>1.425</v>
          </cell>
          <cell r="W83">
            <v>1.25972</v>
          </cell>
        </row>
        <row r="84">
          <cell r="O84" t="str">
            <v>Toledo</v>
          </cell>
          <cell r="P84">
            <v>0.79478599999999999</v>
          </cell>
          <cell r="Q84">
            <v>0.495</v>
          </cell>
          <cell r="R84">
            <v>0.67500000000000004</v>
          </cell>
          <cell r="S84">
            <v>0.67500000000000004</v>
          </cell>
          <cell r="T84">
            <v>1.125</v>
          </cell>
          <cell r="U84">
            <v>1.1499999999999999</v>
          </cell>
          <cell r="V84">
            <v>1.1499999999999999</v>
          </cell>
          <cell r="W84">
            <v>0.82399999999999984</v>
          </cell>
        </row>
        <row r="85">
          <cell r="O85" t="str">
            <v>UTSA</v>
          </cell>
          <cell r="P85">
            <v>0.4</v>
          </cell>
          <cell r="Q85">
            <v>0.42714999999999997</v>
          </cell>
          <cell r="R85">
            <v>0.83499999999999996</v>
          </cell>
          <cell r="S85">
            <v>0.83499999999999996</v>
          </cell>
          <cell r="T85">
            <v>1.1000000000000001</v>
          </cell>
          <cell r="U85">
            <v>1.125</v>
          </cell>
          <cell r="V85">
            <v>0.8</v>
          </cell>
          <cell r="W85">
            <v>0.86443000000000014</v>
          </cell>
        </row>
        <row r="86">
          <cell r="O86" t="str">
            <v>FIU</v>
          </cell>
          <cell r="P86">
            <v>0.55100000000000005</v>
          </cell>
          <cell r="Q86">
            <v>0.60419</v>
          </cell>
          <cell r="R86">
            <v>0.9</v>
          </cell>
          <cell r="S86">
            <v>0.9</v>
          </cell>
          <cell r="T86">
            <v>0.94499999999999995</v>
          </cell>
          <cell r="U86">
            <v>0.99224999999999997</v>
          </cell>
          <cell r="V86">
            <v>0.99224999999999997</v>
          </cell>
          <cell r="W86">
            <v>0.86828799999999995</v>
          </cell>
        </row>
        <row r="87">
          <cell r="O87" t="str">
            <v>Middle Tennessee</v>
          </cell>
          <cell r="P87">
            <v>0.80150399999999999</v>
          </cell>
          <cell r="Q87">
            <v>0.81200399999999995</v>
          </cell>
          <cell r="R87">
            <v>0.80400400000000005</v>
          </cell>
          <cell r="S87">
            <v>0.80150399999999999</v>
          </cell>
          <cell r="T87">
            <v>0.80300400000000005</v>
          </cell>
          <cell r="U87">
            <v>0.91350399999999998</v>
          </cell>
          <cell r="V87">
            <v>0.91350399999999998</v>
          </cell>
          <cell r="W87">
            <v>0.82680399999999987</v>
          </cell>
        </row>
        <row r="88">
          <cell r="O88" t="str">
            <v>Utah State</v>
          </cell>
          <cell r="P88">
            <v>0.57499999999999996</v>
          </cell>
          <cell r="Q88">
            <v>0.75290000000000001</v>
          </cell>
          <cell r="R88">
            <v>0.8</v>
          </cell>
          <cell r="S88">
            <v>0.85</v>
          </cell>
          <cell r="T88">
            <v>0.9</v>
          </cell>
          <cell r="U88">
            <v>0.9</v>
          </cell>
          <cell r="V88">
            <v>0.9</v>
          </cell>
          <cell r="W88">
            <v>0.8405800000000001</v>
          </cell>
        </row>
        <row r="89">
          <cell r="O89" t="str">
            <v>San Diego State</v>
          </cell>
          <cell r="P89">
            <v>0.8</v>
          </cell>
          <cell r="Q89">
            <v>0.80830000000000002</v>
          </cell>
          <cell r="R89">
            <v>0.81063200000000002</v>
          </cell>
          <cell r="S89">
            <v>0.82630400000000004</v>
          </cell>
          <cell r="T89">
            <v>0.87357600000000002</v>
          </cell>
          <cell r="U89">
            <v>0.87922800000000001</v>
          </cell>
          <cell r="V89">
            <v>1</v>
          </cell>
          <cell r="W89">
            <v>0.83960799999999991</v>
          </cell>
        </row>
        <row r="90">
          <cell r="O90" t="str">
            <v>Louisiana</v>
          </cell>
          <cell r="P90">
            <v>0.95</v>
          </cell>
          <cell r="Q90">
            <v>1.0000500000000001</v>
          </cell>
          <cell r="R90">
            <v>1.1000000000000001</v>
          </cell>
          <cell r="S90">
            <v>1.1000000000000001</v>
          </cell>
          <cell r="T90">
            <v>0.85</v>
          </cell>
          <cell r="U90">
            <v>0.875</v>
          </cell>
          <cell r="V90">
            <v>0.875</v>
          </cell>
          <cell r="W90">
            <v>0.98501000000000016</v>
          </cell>
        </row>
        <row r="91">
          <cell r="O91" t="str">
            <v>Arkansas State</v>
          </cell>
          <cell r="P91">
            <v>0.7</v>
          </cell>
          <cell r="Q91">
            <v>0.7</v>
          </cell>
          <cell r="R91">
            <v>0.7</v>
          </cell>
          <cell r="S91">
            <v>0.75</v>
          </cell>
          <cell r="T91">
            <v>0.75</v>
          </cell>
          <cell r="U91">
            <v>0.82518199999999997</v>
          </cell>
          <cell r="V91">
            <v>0.82518199999999997</v>
          </cell>
          <cell r="W91">
            <v>0.74503639999999993</v>
          </cell>
        </row>
        <row r="92">
          <cell r="O92" t="str">
            <v>New Mexico</v>
          </cell>
          <cell r="P92">
            <v>0.77268999999999999</v>
          </cell>
          <cell r="Q92">
            <v>0.77393999999999996</v>
          </cell>
          <cell r="R92">
            <v>0.82394000000000001</v>
          </cell>
          <cell r="S92">
            <v>0.82269000000000003</v>
          </cell>
          <cell r="T92">
            <v>0.82374000000000003</v>
          </cell>
          <cell r="U92">
            <v>0.82374000000000003</v>
          </cell>
          <cell r="V92">
            <v>0.7</v>
          </cell>
          <cell r="W92">
            <v>0.81361000000000006</v>
          </cell>
        </row>
        <row r="93">
          <cell r="O93" t="str">
            <v>Western Kentucky</v>
          </cell>
          <cell r="P93">
            <v>0.6</v>
          </cell>
          <cell r="Q93">
            <v>0.6</v>
          </cell>
          <cell r="R93">
            <v>0.80871999999999999</v>
          </cell>
          <cell r="S93">
            <v>0.8</v>
          </cell>
          <cell r="T93">
            <v>0.80584999999999996</v>
          </cell>
          <cell r="U93">
            <v>0.8</v>
          </cell>
          <cell r="V93">
            <v>0.8</v>
          </cell>
          <cell r="W93">
            <v>0.76291399999999998</v>
          </cell>
        </row>
        <row r="94">
          <cell r="O94" t="str">
            <v>Texas State</v>
          </cell>
          <cell r="P94">
            <v>0.4012</v>
          </cell>
          <cell r="Q94">
            <v>0.42499999999999999</v>
          </cell>
          <cell r="R94">
            <v>0.65</v>
          </cell>
          <cell r="S94">
            <v>0.67500000000000004</v>
          </cell>
          <cell r="T94">
            <v>0.71024799999999999</v>
          </cell>
          <cell r="U94">
            <v>0.8</v>
          </cell>
          <cell r="V94">
            <v>0.8</v>
          </cell>
          <cell r="W94">
            <v>0.65204960000000001</v>
          </cell>
        </row>
        <row r="95">
          <cell r="O95" t="str">
            <v>Western Michigan</v>
          </cell>
          <cell r="P95">
            <v>0.39250000000000002</v>
          </cell>
          <cell r="Q95">
            <v>0.8</v>
          </cell>
          <cell r="R95">
            <v>0.82035999999999998</v>
          </cell>
          <cell r="S95">
            <v>0.8</v>
          </cell>
          <cell r="T95">
            <v>0.8</v>
          </cell>
          <cell r="U95">
            <v>0.8</v>
          </cell>
          <cell r="V95">
            <v>0.8</v>
          </cell>
          <cell r="W95">
            <v>0.80407200000000001</v>
          </cell>
        </row>
        <row r="96">
          <cell r="O96" t="str">
            <v>Marshall</v>
          </cell>
          <cell r="P96">
            <v>0.60707</v>
          </cell>
          <cell r="Q96">
            <v>0.75549999999999995</v>
          </cell>
          <cell r="R96">
            <v>0.79256800000000005</v>
          </cell>
          <cell r="S96">
            <v>0.755</v>
          </cell>
          <cell r="T96">
            <v>0.76256999999999997</v>
          </cell>
          <cell r="U96">
            <v>0.78781999999999996</v>
          </cell>
          <cell r="V96">
            <v>0.78781999999999996</v>
          </cell>
          <cell r="W96">
            <v>0.77069159999999992</v>
          </cell>
        </row>
        <row r="97">
          <cell r="O97" t="str">
            <v>Appalachian State</v>
          </cell>
          <cell r="P97">
            <v>0.22500000000000001</v>
          </cell>
          <cell r="Q97">
            <v>0.375</v>
          </cell>
          <cell r="R97">
            <v>0.52500000000000002</v>
          </cell>
          <cell r="S97">
            <v>0.61250000000000004</v>
          </cell>
          <cell r="T97">
            <v>0.71250000000000002</v>
          </cell>
          <cell r="U97">
            <v>0.75</v>
          </cell>
          <cell r="V97">
            <v>0.42499999999999999</v>
          </cell>
          <cell r="W97">
            <v>0.59499999999999997</v>
          </cell>
        </row>
        <row r="98">
          <cell r="O98" t="str">
            <v>UTEP</v>
          </cell>
          <cell r="P98">
            <v>0.50836400000000004</v>
          </cell>
          <cell r="Q98">
            <v>0.51404099999999997</v>
          </cell>
          <cell r="R98">
            <v>0.51533200000000001</v>
          </cell>
          <cell r="S98">
            <v>0.28954099999999999</v>
          </cell>
          <cell r="T98">
            <v>0.7</v>
          </cell>
          <cell r="U98">
            <v>0.71199900000000005</v>
          </cell>
          <cell r="V98">
            <v>0.71199900000000005</v>
          </cell>
          <cell r="W98">
            <v>0.54618260000000007</v>
          </cell>
        </row>
        <row r="99">
          <cell r="O99" t="str">
            <v>Louisiana Tech</v>
          </cell>
          <cell r="P99">
            <v>0.51</v>
          </cell>
          <cell r="Q99">
            <v>0.54</v>
          </cell>
          <cell r="R99">
            <v>0.5</v>
          </cell>
          <cell r="S99">
            <v>0.7</v>
          </cell>
          <cell r="T99">
            <v>0.7</v>
          </cell>
          <cell r="U99">
            <v>0.70399999999999996</v>
          </cell>
          <cell r="V99">
            <v>0.70399999999999996</v>
          </cell>
          <cell r="W99">
            <v>0.62880000000000003</v>
          </cell>
        </row>
        <row r="100">
          <cell r="O100" t="str">
            <v>Charlotte</v>
          </cell>
          <cell r="P100">
            <v>0.25</v>
          </cell>
          <cell r="Q100">
            <v>0.25</v>
          </cell>
          <cell r="R100">
            <v>0.6</v>
          </cell>
          <cell r="S100">
            <v>0.59699999999999998</v>
          </cell>
          <cell r="T100">
            <v>0.625</v>
          </cell>
          <cell r="U100">
            <v>0.7</v>
          </cell>
          <cell r="V100">
            <v>0.7</v>
          </cell>
          <cell r="W100">
            <v>0.5544</v>
          </cell>
        </row>
        <row r="101">
          <cell r="O101" t="str">
            <v>Georgia Southern</v>
          </cell>
          <cell r="P101">
            <v>0.3</v>
          </cell>
          <cell r="Q101">
            <v>1</v>
          </cell>
          <cell r="R101">
            <v>0.5</v>
          </cell>
          <cell r="S101">
            <v>0.53</v>
          </cell>
          <cell r="T101">
            <v>0.65</v>
          </cell>
          <cell r="U101">
            <v>0.68</v>
          </cell>
          <cell r="V101">
            <v>0.68</v>
          </cell>
          <cell r="W101">
            <v>0.67200000000000004</v>
          </cell>
        </row>
        <row r="102">
          <cell r="O102" t="str">
            <v>Old Dominion</v>
          </cell>
          <cell r="P102">
            <v>0.47499999999999998</v>
          </cell>
          <cell r="Q102">
            <v>0.55000000000000004</v>
          </cell>
          <cell r="R102">
            <v>0.65</v>
          </cell>
          <cell r="S102">
            <v>0.65</v>
          </cell>
          <cell r="T102">
            <v>0.654667</v>
          </cell>
          <cell r="U102">
            <v>0.66185099999999997</v>
          </cell>
          <cell r="V102">
            <v>0.75</v>
          </cell>
          <cell r="W102">
            <v>0.63330359999999997</v>
          </cell>
        </row>
        <row r="103">
          <cell r="O103" t="str">
            <v>Ohio</v>
          </cell>
          <cell r="P103">
            <v>0.59419299999999997</v>
          </cell>
          <cell r="Q103">
            <v>0.56276000000000004</v>
          </cell>
          <cell r="R103">
            <v>0.57271499999999997</v>
          </cell>
          <cell r="S103">
            <v>0.44500000000000001</v>
          </cell>
          <cell r="T103">
            <v>0.58033100000000004</v>
          </cell>
          <cell r="U103">
            <v>0.65492799999999995</v>
          </cell>
          <cell r="V103">
            <v>0.65492799999999995</v>
          </cell>
          <cell r="W103">
            <v>0.56314679999999995</v>
          </cell>
        </row>
        <row r="104">
          <cell r="O104" t="str">
            <v>Central Michigan</v>
          </cell>
          <cell r="P104">
            <v>0.36</v>
          </cell>
          <cell r="Q104">
            <v>0.53349999999999997</v>
          </cell>
          <cell r="R104">
            <v>0.54564000000000001</v>
          </cell>
          <cell r="S104">
            <v>0.505</v>
          </cell>
          <cell r="T104">
            <v>0.65500000000000003</v>
          </cell>
          <cell r="U104">
            <v>0.64090000000000003</v>
          </cell>
          <cell r="V104">
            <v>0.64090000000000003</v>
          </cell>
          <cell r="W104">
            <v>0.57600800000000008</v>
          </cell>
        </row>
        <row r="105">
          <cell r="O105" t="str">
            <v>UMass</v>
          </cell>
          <cell r="P105">
            <v>0.45</v>
          </cell>
          <cell r="Q105">
            <v>0.45</v>
          </cell>
          <cell r="R105">
            <v>0.46566000000000002</v>
          </cell>
          <cell r="S105">
            <v>0.45</v>
          </cell>
          <cell r="T105">
            <v>0.5</v>
          </cell>
          <cell r="U105">
            <v>0.63500000000000001</v>
          </cell>
          <cell r="V105">
            <v>0.63500000000000001</v>
          </cell>
          <cell r="W105">
            <v>0.50013200000000002</v>
          </cell>
        </row>
        <row r="106">
          <cell r="O106" t="str">
            <v>South Alabama</v>
          </cell>
          <cell r="P106">
            <v>0.435</v>
          </cell>
          <cell r="Q106">
            <v>0.52500000000000002</v>
          </cell>
          <cell r="R106">
            <v>0.56000000000000005</v>
          </cell>
          <cell r="S106">
            <v>0.52500000000000002</v>
          </cell>
          <cell r="T106">
            <v>0.6</v>
          </cell>
          <cell r="U106">
            <v>0.61899999999999999</v>
          </cell>
          <cell r="V106">
            <v>0.61899999999999999</v>
          </cell>
          <cell r="W106">
            <v>0.56579999999999997</v>
          </cell>
        </row>
        <row r="107">
          <cell r="O107" t="str">
            <v>Buffalo</v>
          </cell>
          <cell r="P107">
            <v>0.25</v>
          </cell>
          <cell r="Q107">
            <v>0.4</v>
          </cell>
          <cell r="R107">
            <v>0.40550000000000003</v>
          </cell>
          <cell r="S107">
            <v>0.4</v>
          </cell>
          <cell r="T107">
            <v>0.45550000000000002</v>
          </cell>
          <cell r="U107">
            <v>0.61499999999999999</v>
          </cell>
          <cell r="V107">
            <v>0.61499999999999999</v>
          </cell>
          <cell r="W107">
            <v>0.45520000000000005</v>
          </cell>
        </row>
        <row r="108">
          <cell r="O108" t="str">
            <v>Northern Illinois</v>
          </cell>
          <cell r="P108">
            <v>0.4</v>
          </cell>
          <cell r="Q108">
            <v>0.4</v>
          </cell>
          <cell r="R108">
            <v>0.623</v>
          </cell>
          <cell r="S108">
            <v>0.61499999999999999</v>
          </cell>
          <cell r="T108">
            <v>0.63346000000000002</v>
          </cell>
          <cell r="U108">
            <v>0.61</v>
          </cell>
          <cell r="V108">
            <v>0.61</v>
          </cell>
          <cell r="W108">
            <v>0.57629200000000003</v>
          </cell>
        </row>
        <row r="109">
          <cell r="O109" t="str">
            <v>UNLV</v>
          </cell>
          <cell r="P109">
            <v>0.85</v>
          </cell>
          <cell r="Q109">
            <v>0.56000000000000005</v>
          </cell>
          <cell r="R109">
            <v>0.51</v>
          </cell>
          <cell r="S109">
            <v>0.6</v>
          </cell>
          <cell r="T109">
            <v>0.6</v>
          </cell>
          <cell r="U109">
            <v>0.60199999999999998</v>
          </cell>
          <cell r="V109">
            <v>1.54</v>
          </cell>
          <cell r="W109">
            <v>0.57440000000000002</v>
          </cell>
        </row>
        <row r="110">
          <cell r="O110" t="str">
            <v>Hawaii</v>
          </cell>
          <cell r="P110">
            <v>0.55000000000000004</v>
          </cell>
          <cell r="Q110">
            <v>0.55000000000000004</v>
          </cell>
          <cell r="R110">
            <v>0.40000799999999997</v>
          </cell>
          <cell r="S110">
            <v>0.40000799999999997</v>
          </cell>
          <cell r="T110">
            <v>0.48650399999999999</v>
          </cell>
          <cell r="U110">
            <v>0.60000399999999998</v>
          </cell>
          <cell r="V110">
            <v>0.79200000000000004</v>
          </cell>
          <cell r="W110">
            <v>0.48730479999999998</v>
          </cell>
        </row>
        <row r="111">
          <cell r="O111" t="str">
            <v>Troy</v>
          </cell>
          <cell r="P111">
            <v>0.48</v>
          </cell>
          <cell r="Q111">
            <v>0.66</v>
          </cell>
          <cell r="R111">
            <v>0.66</v>
          </cell>
          <cell r="S111">
            <v>0.8</v>
          </cell>
          <cell r="T111">
            <v>0.8</v>
          </cell>
          <cell r="U111">
            <v>0.6</v>
          </cell>
          <cell r="V111">
            <v>0.6</v>
          </cell>
          <cell r="W111">
            <v>0.70399999999999996</v>
          </cell>
        </row>
        <row r="112">
          <cell r="O112" t="str">
            <v>San Jose State</v>
          </cell>
          <cell r="P112">
            <v>0.52500000000000002</v>
          </cell>
          <cell r="Q112">
            <v>0.54077500000000001</v>
          </cell>
          <cell r="R112">
            <v>0.54674500000000004</v>
          </cell>
          <cell r="S112">
            <v>0.57500399999999996</v>
          </cell>
          <cell r="T112">
            <v>0.59042399999999995</v>
          </cell>
          <cell r="U112">
            <v>0.59918400000000005</v>
          </cell>
          <cell r="V112">
            <v>0.59918400000000005</v>
          </cell>
          <cell r="W112">
            <v>0.5704264</v>
          </cell>
        </row>
        <row r="113">
          <cell r="O113" t="str">
            <v>Georgia State</v>
          </cell>
          <cell r="P113">
            <v>0.45</v>
          </cell>
          <cell r="Q113">
            <v>0.52349999999999997</v>
          </cell>
          <cell r="R113">
            <v>0.53940500000000002</v>
          </cell>
          <cell r="S113">
            <v>0.56499999999999995</v>
          </cell>
          <cell r="T113">
            <v>0.51500000000000001</v>
          </cell>
          <cell r="U113">
            <v>0.59399999999999997</v>
          </cell>
          <cell r="V113">
            <v>0.59399999999999997</v>
          </cell>
          <cell r="W113">
            <v>0.5473809999999999</v>
          </cell>
        </row>
        <row r="114">
          <cell r="O114" t="str">
            <v>Miami (OH)</v>
          </cell>
          <cell r="P114">
            <v>0.66723900000000003</v>
          </cell>
          <cell r="Q114">
            <v>0.45</v>
          </cell>
          <cell r="R114">
            <v>0.4723</v>
          </cell>
          <cell r="S114">
            <v>0.4723</v>
          </cell>
          <cell r="T114">
            <v>0.52482600000000001</v>
          </cell>
          <cell r="U114">
            <v>0.53335999999999995</v>
          </cell>
          <cell r="V114">
            <v>0.53335999999999995</v>
          </cell>
          <cell r="W114">
            <v>0.49055720000000003</v>
          </cell>
        </row>
        <row r="115">
          <cell r="O115" t="str">
            <v>Bowling Green</v>
          </cell>
          <cell r="P115">
            <v>0.64725200000000005</v>
          </cell>
          <cell r="Q115">
            <v>0.41299999999999998</v>
          </cell>
          <cell r="R115">
            <v>0.41</v>
          </cell>
          <cell r="S115">
            <v>0.42025000000000001</v>
          </cell>
          <cell r="T115">
            <v>0.43722800000000001</v>
          </cell>
          <cell r="U115">
            <v>0.53</v>
          </cell>
          <cell r="V115">
            <v>0.53</v>
          </cell>
          <cell r="W115">
            <v>0.44209560000000003</v>
          </cell>
        </row>
        <row r="116">
          <cell r="O116" t="str">
            <v>Nevada</v>
          </cell>
          <cell r="P116">
            <v>0.57499999999999996</v>
          </cell>
          <cell r="Q116">
            <v>0.57799999999999996</v>
          </cell>
          <cell r="R116">
            <v>0.57799999999999996</v>
          </cell>
          <cell r="S116">
            <v>0.45</v>
          </cell>
          <cell r="T116">
            <v>0.5</v>
          </cell>
          <cell r="U116">
            <v>0.5</v>
          </cell>
          <cell r="V116">
            <v>0.5</v>
          </cell>
          <cell r="W116">
            <v>0.5212</v>
          </cell>
        </row>
        <row r="117">
          <cell r="O117" t="str">
            <v>Akron</v>
          </cell>
          <cell r="P117">
            <v>0.57836399999999999</v>
          </cell>
          <cell r="Q117">
            <v>0.40600000000000003</v>
          </cell>
          <cell r="R117">
            <v>0.41099999999999998</v>
          </cell>
          <cell r="S117">
            <v>0.40600000000000003</v>
          </cell>
          <cell r="T117">
            <v>0.41099999999999998</v>
          </cell>
          <cell r="U117">
            <v>0.5</v>
          </cell>
          <cell r="V117">
            <v>0.5</v>
          </cell>
          <cell r="W117">
            <v>0.42679999999999996</v>
          </cell>
        </row>
        <row r="118">
          <cell r="O118" t="str">
            <v>Southern Mississippi</v>
          </cell>
          <cell r="P118">
            <v>0.7</v>
          </cell>
          <cell r="Q118">
            <v>0.5</v>
          </cell>
          <cell r="R118">
            <v>0.5</v>
          </cell>
          <cell r="S118">
            <v>0.5</v>
          </cell>
          <cell r="T118">
            <v>0.5</v>
          </cell>
          <cell r="U118">
            <v>0.5</v>
          </cell>
          <cell r="V118">
            <v>0.5</v>
          </cell>
          <cell r="W118">
            <v>0.5</v>
          </cell>
        </row>
        <row r="119">
          <cell r="O119" t="str">
            <v>Eastern Michigan</v>
          </cell>
          <cell r="P119">
            <v>0.42499999999999999</v>
          </cell>
          <cell r="Q119">
            <v>0.42499999999999999</v>
          </cell>
          <cell r="R119">
            <v>0.43484</v>
          </cell>
          <cell r="S119">
            <v>0.42499999999999999</v>
          </cell>
          <cell r="T119">
            <v>0.46</v>
          </cell>
          <cell r="U119">
            <v>0.47</v>
          </cell>
          <cell r="V119">
            <v>0.47</v>
          </cell>
          <cell r="W119">
            <v>0.44296799999999992</v>
          </cell>
        </row>
        <row r="120">
          <cell r="O120" t="str">
            <v>Ball State</v>
          </cell>
          <cell r="P120">
            <v>0.39200000000000002</v>
          </cell>
          <cell r="Q120">
            <v>0.51424999999999998</v>
          </cell>
          <cell r="R120">
            <v>0.42499999999999999</v>
          </cell>
          <cell r="S120">
            <v>0.42499999999999999</v>
          </cell>
          <cell r="T120">
            <v>0.43568899999999999</v>
          </cell>
          <cell r="U120">
            <v>0.44440299999999999</v>
          </cell>
          <cell r="V120">
            <v>0.44440299999999999</v>
          </cell>
          <cell r="W120">
            <v>0.4488684</v>
          </cell>
        </row>
        <row r="121">
          <cell r="O121" t="str">
            <v>Kent State</v>
          </cell>
          <cell r="P121">
            <v>0.54962699999999998</v>
          </cell>
          <cell r="Q121">
            <v>0.39015</v>
          </cell>
          <cell r="R121">
            <v>0.405912</v>
          </cell>
          <cell r="S121">
            <v>0.405912</v>
          </cell>
          <cell r="T121">
            <v>0.44</v>
          </cell>
          <cell r="U121">
            <v>0.44</v>
          </cell>
          <cell r="V121">
            <v>0.44</v>
          </cell>
          <cell r="W121">
            <v>0.41639480000000006</v>
          </cell>
        </row>
        <row r="122">
          <cell r="O122" t="str">
            <v>New Mexico State</v>
          </cell>
          <cell r="P122">
            <v>0.36299999999999999</v>
          </cell>
          <cell r="Q122">
            <v>0.37704399999999999</v>
          </cell>
          <cell r="R122">
            <v>0.376004</v>
          </cell>
          <cell r="S122">
            <v>0.36404399999999998</v>
          </cell>
          <cell r="T122">
            <v>0.41964000000000001</v>
          </cell>
          <cell r="U122">
            <v>0.42199999999999999</v>
          </cell>
          <cell r="V122">
            <v>0.42199999999999999</v>
          </cell>
          <cell r="W122">
            <v>0.39174639999999999</v>
          </cell>
        </row>
        <row r="123">
          <cell r="O123" t="str">
            <v>Louisiana-Monroe</v>
          </cell>
          <cell r="P123">
            <v>0.30599999999999999</v>
          </cell>
          <cell r="Q123">
            <v>0.36</v>
          </cell>
          <cell r="R123">
            <v>0.39</v>
          </cell>
          <cell r="S123">
            <v>0.35</v>
          </cell>
          <cell r="T123">
            <v>0.40004499999999998</v>
          </cell>
          <cell r="U123">
            <v>0.39</v>
          </cell>
          <cell r="V123">
            <v>0.39</v>
          </cell>
          <cell r="W123">
            <v>0.37800900000000004</v>
          </cell>
        </row>
        <row r="124">
          <cell r="O124" t="str">
            <v>Coastal Carolina</v>
          </cell>
          <cell r="P124">
            <v>0.17499999999999999</v>
          </cell>
          <cell r="Q124">
            <v>0.17499999999999999</v>
          </cell>
          <cell r="R124">
            <v>0.3</v>
          </cell>
          <cell r="S124">
            <v>0.17499999999999999</v>
          </cell>
          <cell r="T124">
            <v>0.4</v>
          </cell>
          <cell r="U124">
            <v>0.36</v>
          </cell>
          <cell r="V124">
            <v>0.36</v>
          </cell>
          <cell r="W124">
            <v>0.28199999999999992</v>
          </cell>
        </row>
        <row r="125">
          <cell r="O125" t="str">
            <v>Rice</v>
          </cell>
          <cell r="P125">
            <v>0.78024300000000002</v>
          </cell>
          <cell r="Q125">
            <v>0.78024300000000002</v>
          </cell>
          <cell r="R125">
            <v>0.90355600000000003</v>
          </cell>
          <cell r="S125">
            <v>0.77288299999999999</v>
          </cell>
          <cell r="T125">
            <v>0.9</v>
          </cell>
          <cell r="U125">
            <v>1</v>
          </cell>
          <cell r="V125">
            <v>1</v>
          </cell>
          <cell r="W125">
            <v>0.8713363999999999</v>
          </cell>
        </row>
        <row r="126">
          <cell r="O126" t="str">
            <v>Temple</v>
          </cell>
          <cell r="P126">
            <v>0.64863300000000002</v>
          </cell>
          <cell r="Q126">
            <v>0.64863300000000002</v>
          </cell>
          <cell r="R126">
            <v>2.5</v>
          </cell>
          <cell r="S126">
            <v>2.1466400000000001</v>
          </cell>
          <cell r="T126">
            <v>2</v>
          </cell>
          <cell r="U126">
            <v>2</v>
          </cell>
          <cell r="V126">
            <v>2</v>
          </cell>
          <cell r="W126">
            <v>1.8590545999999999</v>
          </cell>
        </row>
        <row r="127">
          <cell r="O127" t="str">
            <v>Miami (FL)</v>
          </cell>
          <cell r="P127">
            <v>2.2509429999999999</v>
          </cell>
          <cell r="Q127">
            <v>2.5393150000000002</v>
          </cell>
          <cell r="R127">
            <v>4.0580610000000004</v>
          </cell>
          <cell r="S127">
            <v>4.0580610000000004</v>
          </cell>
          <cell r="T127">
            <v>4</v>
          </cell>
          <cell r="U127">
            <v>3.1</v>
          </cell>
          <cell r="V127">
            <v>3.1</v>
          </cell>
          <cell r="W127">
            <v>3.5510874000000001</v>
          </cell>
        </row>
        <row r="128">
          <cell r="O128" t="str">
            <v>Army</v>
          </cell>
          <cell r="P128">
            <v>0.83466700000000005</v>
          </cell>
          <cell r="Q128">
            <v>0.88300000000000001</v>
          </cell>
          <cell r="R128">
            <v>0.93252100000000004</v>
          </cell>
          <cell r="S128">
            <v>0.92952100000000004</v>
          </cell>
          <cell r="T128">
            <v>0.98252099999999998</v>
          </cell>
          <cell r="U128">
            <v>0.93252100000000004</v>
          </cell>
          <cell r="V128">
            <v>0.93252100000000004</v>
          </cell>
          <cell r="W128">
            <v>0.93201680000000009</v>
          </cell>
        </row>
        <row r="129">
          <cell r="O129" t="str">
            <v>Liberty</v>
          </cell>
          <cell r="P129">
            <v>0.750116</v>
          </cell>
          <cell r="Q129">
            <v>0.750116</v>
          </cell>
          <cell r="R129">
            <v>0.94728100000000004</v>
          </cell>
          <cell r="S129">
            <v>0.94728100000000004</v>
          </cell>
          <cell r="T129">
            <v>0.94728100000000004</v>
          </cell>
          <cell r="U129">
            <v>1.5</v>
          </cell>
          <cell r="V129">
            <v>1.5</v>
          </cell>
          <cell r="W129">
            <v>1.0183918000000001</v>
          </cell>
        </row>
        <row r="130">
          <cell r="O130" t="str">
            <v>Brigham Young</v>
          </cell>
          <cell r="P130">
            <v>1.5</v>
          </cell>
          <cell r="Q130">
            <v>1.5</v>
          </cell>
          <cell r="R130">
            <v>1.5</v>
          </cell>
          <cell r="S130">
            <v>1.5</v>
          </cell>
          <cell r="T130">
            <v>1.5</v>
          </cell>
          <cell r="U130">
            <v>1.5</v>
          </cell>
          <cell r="V130">
            <v>1.5</v>
          </cell>
          <cell r="W130">
            <v>1.5</v>
          </cell>
        </row>
        <row r="131">
          <cell r="O131" t="str">
            <v>Air Force</v>
          </cell>
          <cell r="P131">
            <v>0.86624999999999996</v>
          </cell>
          <cell r="Q131">
            <v>0.91900000000000004</v>
          </cell>
          <cell r="R131">
            <v>0.88500000000000001</v>
          </cell>
          <cell r="S131">
            <v>0.85</v>
          </cell>
          <cell r="T131">
            <v>0.95</v>
          </cell>
          <cell r="U131">
            <v>0.88500000000000001</v>
          </cell>
          <cell r="V131">
            <v>0.88500000000000001</v>
          </cell>
          <cell r="W131">
            <v>0.89779999999999993</v>
          </cell>
        </row>
        <row r="132">
          <cell r="O132" t="str">
            <v>SMU</v>
          </cell>
          <cell r="P132">
            <v>2.02</v>
          </cell>
          <cell r="Q132">
            <v>2</v>
          </cell>
          <cell r="R132">
            <v>2.6</v>
          </cell>
          <cell r="S132">
            <v>2.095793</v>
          </cell>
          <cell r="T132">
            <v>2</v>
          </cell>
          <cell r="U132">
            <v>2</v>
          </cell>
          <cell r="V132">
            <v>2</v>
          </cell>
          <cell r="W132">
            <v>2.1391586</v>
          </cell>
        </row>
      </sheetData>
      <sheetData sheetId="6"/>
      <sheetData sheetId="7"/>
      <sheetData sheetId="8">
        <row r="2">
          <cell r="AG2" t="str">
            <v>Clemson</v>
          </cell>
          <cell r="AH2">
            <v>4</v>
          </cell>
          <cell r="AI2">
            <v>5</v>
          </cell>
          <cell r="AJ2">
            <v>6</v>
          </cell>
          <cell r="AK2">
            <v>4</v>
          </cell>
          <cell r="AL2">
            <v>4</v>
          </cell>
          <cell r="AM2">
            <v>5</v>
          </cell>
          <cell r="AN2">
            <v>5</v>
          </cell>
          <cell r="AO2">
            <v>9</v>
          </cell>
          <cell r="AP2">
            <v>6</v>
          </cell>
          <cell r="AQ2">
            <v>3</v>
          </cell>
          <cell r="AR2">
            <v>6</v>
          </cell>
          <cell r="AS2">
            <v>7</v>
          </cell>
          <cell r="AT2">
            <v>53</v>
          </cell>
        </row>
        <row r="3">
          <cell r="AG3" t="str">
            <v>Alabama</v>
          </cell>
          <cell r="AH3">
            <v>4</v>
          </cell>
          <cell r="AI3">
            <v>7</v>
          </cell>
          <cell r="AJ3">
            <v>5</v>
          </cell>
          <cell r="AK3">
            <v>8</v>
          </cell>
          <cell r="AL3">
            <v>9</v>
          </cell>
          <cell r="AM3">
            <v>8</v>
          </cell>
          <cell r="AN3">
            <v>7</v>
          </cell>
          <cell r="AO3">
            <v>7</v>
          </cell>
          <cell r="AP3">
            <v>10</v>
          </cell>
          <cell r="AQ3">
            <v>12</v>
          </cell>
          <cell r="AR3">
            <v>10</v>
          </cell>
          <cell r="AS3">
            <v>10</v>
          </cell>
          <cell r="AT3">
            <v>83</v>
          </cell>
        </row>
        <row r="4">
          <cell r="AG4" t="str">
            <v>Michigan</v>
          </cell>
          <cell r="AH4">
            <v>2</v>
          </cell>
          <cell r="AI4">
            <v>3</v>
          </cell>
          <cell r="AJ4">
            <v>2</v>
          </cell>
          <cell r="AK4">
            <v>3</v>
          </cell>
          <cell r="AL4">
            <v>2</v>
          </cell>
          <cell r="AM4">
            <v>3</v>
          </cell>
          <cell r="AN4">
            <v>3</v>
          </cell>
          <cell r="AO4">
            <v>3</v>
          </cell>
          <cell r="AP4">
            <v>11</v>
          </cell>
          <cell r="AQ4">
            <v>2</v>
          </cell>
          <cell r="AR4">
            <v>5</v>
          </cell>
          <cell r="AS4">
            <v>10</v>
          </cell>
          <cell r="AT4">
            <v>37</v>
          </cell>
        </row>
        <row r="5">
          <cell r="AG5" t="str">
            <v>Texas A&amp;M</v>
          </cell>
          <cell r="AH5">
            <v>2</v>
          </cell>
          <cell r="AI5">
            <v>1</v>
          </cell>
          <cell r="AJ5">
            <v>1</v>
          </cell>
          <cell r="AK5">
            <v>4</v>
          </cell>
          <cell r="AL5">
            <v>5</v>
          </cell>
          <cell r="AM5">
            <v>3</v>
          </cell>
          <cell r="AN5">
            <v>2</v>
          </cell>
          <cell r="AO5">
            <v>3</v>
          </cell>
          <cell r="AP5">
            <v>5</v>
          </cell>
          <cell r="AQ5">
            <v>3</v>
          </cell>
          <cell r="AR5">
            <v>7</v>
          </cell>
          <cell r="AS5">
            <v>2</v>
          </cell>
          <cell r="AT5">
            <v>34</v>
          </cell>
        </row>
        <row r="6">
          <cell r="AG6" t="str">
            <v>Georgia</v>
          </cell>
          <cell r="AH6">
            <v>6</v>
          </cell>
          <cell r="AI6">
            <v>5</v>
          </cell>
          <cell r="AJ6">
            <v>6</v>
          </cell>
          <cell r="AK6">
            <v>7</v>
          </cell>
          <cell r="AL6">
            <v>8</v>
          </cell>
          <cell r="AM6">
            <v>2</v>
          </cell>
          <cell r="AN6">
            <v>5</v>
          </cell>
          <cell r="AO6">
            <v>5</v>
          </cell>
          <cell r="AP6">
            <v>1</v>
          </cell>
          <cell r="AQ6">
            <v>6</v>
          </cell>
          <cell r="AR6">
            <v>7</v>
          </cell>
          <cell r="AS6">
            <v>7</v>
          </cell>
          <cell r="AT6">
            <v>52</v>
          </cell>
        </row>
        <row r="7">
          <cell r="AG7" t="str">
            <v>Auburn</v>
          </cell>
          <cell r="AH7">
            <v>3</v>
          </cell>
          <cell r="AI7">
            <v>2</v>
          </cell>
          <cell r="AJ7">
            <v>4</v>
          </cell>
          <cell r="AK7">
            <v>1</v>
          </cell>
          <cell r="AL7">
            <v>1</v>
          </cell>
          <cell r="AM7">
            <v>4</v>
          </cell>
          <cell r="AN7">
            <v>5</v>
          </cell>
          <cell r="AO7">
            <v>3</v>
          </cell>
          <cell r="AP7">
            <v>4</v>
          </cell>
          <cell r="AQ7">
            <v>4</v>
          </cell>
          <cell r="AR7">
            <v>6</v>
          </cell>
          <cell r="AS7">
            <v>6</v>
          </cell>
          <cell r="AT7">
            <v>34</v>
          </cell>
        </row>
        <row r="8">
          <cell r="AG8" t="str">
            <v>Texas</v>
          </cell>
          <cell r="AH8">
            <v>4</v>
          </cell>
          <cell r="AI8">
            <v>6</v>
          </cell>
          <cell r="AJ8">
            <v>4</v>
          </cell>
          <cell r="AK8">
            <v>3</v>
          </cell>
          <cell r="AL8">
            <v>3</v>
          </cell>
          <cell r="AM8">
            <v>0</v>
          </cell>
          <cell r="AN8">
            <v>5</v>
          </cell>
          <cell r="AO8">
            <v>1</v>
          </cell>
          <cell r="AP8">
            <v>1</v>
          </cell>
          <cell r="AQ8">
            <v>4</v>
          </cell>
          <cell r="AR8">
            <v>2</v>
          </cell>
          <cell r="AS8">
            <v>4</v>
          </cell>
          <cell r="AT8">
            <v>29</v>
          </cell>
        </row>
        <row r="9">
          <cell r="AG9" t="str">
            <v>Purdue</v>
          </cell>
          <cell r="AH9">
            <v>2</v>
          </cell>
          <cell r="AI9">
            <v>1</v>
          </cell>
          <cell r="AJ9">
            <v>1</v>
          </cell>
          <cell r="AK9">
            <v>2</v>
          </cell>
          <cell r="AL9">
            <v>1</v>
          </cell>
          <cell r="AM9">
            <v>2</v>
          </cell>
          <cell r="AN9">
            <v>1</v>
          </cell>
          <cell r="AO9">
            <v>1</v>
          </cell>
          <cell r="AP9">
            <v>1</v>
          </cell>
          <cell r="AQ9">
            <v>1</v>
          </cell>
          <cell r="AR9">
            <v>0</v>
          </cell>
          <cell r="AS9">
            <v>2</v>
          </cell>
          <cell r="AT9">
            <v>11</v>
          </cell>
        </row>
        <row r="10">
          <cell r="AG10" t="str">
            <v>Oklahoma</v>
          </cell>
          <cell r="AH10">
            <v>5</v>
          </cell>
          <cell r="AI10">
            <v>7</v>
          </cell>
          <cell r="AJ10">
            <v>4</v>
          </cell>
          <cell r="AK10">
            <v>7</v>
          </cell>
          <cell r="AL10">
            <v>6</v>
          </cell>
          <cell r="AM10">
            <v>4</v>
          </cell>
          <cell r="AN10">
            <v>7</v>
          </cell>
          <cell r="AO10">
            <v>4</v>
          </cell>
          <cell r="AP10">
            <v>4</v>
          </cell>
          <cell r="AQ10">
            <v>4</v>
          </cell>
          <cell r="AR10">
            <v>8</v>
          </cell>
          <cell r="AS10">
            <v>3</v>
          </cell>
          <cell r="AT10">
            <v>55</v>
          </cell>
        </row>
        <row r="11">
          <cell r="AG11" t="str">
            <v>Florida</v>
          </cell>
          <cell r="AH11">
            <v>3</v>
          </cell>
          <cell r="AI11">
            <v>9</v>
          </cell>
          <cell r="AJ11">
            <v>4</v>
          </cell>
          <cell r="AK11">
            <v>2</v>
          </cell>
          <cell r="AL11">
            <v>8</v>
          </cell>
          <cell r="AM11">
            <v>4</v>
          </cell>
          <cell r="AN11">
            <v>8</v>
          </cell>
          <cell r="AO11">
            <v>7</v>
          </cell>
          <cell r="AP11">
            <v>8</v>
          </cell>
          <cell r="AQ11">
            <v>5</v>
          </cell>
          <cell r="AR11">
            <v>5</v>
          </cell>
          <cell r="AS11">
            <v>6</v>
          </cell>
          <cell r="AT11">
            <v>60</v>
          </cell>
        </row>
        <row r="12">
          <cell r="AG12" t="str">
            <v>Penn State</v>
          </cell>
          <cell r="AH12">
            <v>5</v>
          </cell>
          <cell r="AI12">
            <v>6</v>
          </cell>
          <cell r="AJ12">
            <v>2</v>
          </cell>
          <cell r="AK12">
            <v>4</v>
          </cell>
          <cell r="AL12">
            <v>3</v>
          </cell>
          <cell r="AM12">
            <v>3</v>
          </cell>
          <cell r="AN12">
            <v>3</v>
          </cell>
          <cell r="AO12">
            <v>5</v>
          </cell>
          <cell r="AP12">
            <v>1</v>
          </cell>
          <cell r="AQ12">
            <v>6</v>
          </cell>
          <cell r="AR12">
            <v>6</v>
          </cell>
          <cell r="AS12">
            <v>5</v>
          </cell>
          <cell r="AT12">
            <v>39</v>
          </cell>
        </row>
        <row r="13">
          <cell r="AG13" t="str">
            <v>Northwestern</v>
          </cell>
          <cell r="AH13">
            <v>0</v>
          </cell>
          <cell r="AI13">
            <v>3</v>
          </cell>
          <cell r="AJ13">
            <v>0</v>
          </cell>
          <cell r="AK13">
            <v>2</v>
          </cell>
          <cell r="AL13">
            <v>0</v>
          </cell>
          <cell r="AM13">
            <v>0</v>
          </cell>
          <cell r="AN13">
            <v>2</v>
          </cell>
          <cell r="AO13">
            <v>2</v>
          </cell>
          <cell r="AP13">
            <v>2</v>
          </cell>
          <cell r="AQ13">
            <v>1</v>
          </cell>
          <cell r="AR13">
            <v>1</v>
          </cell>
          <cell r="AS13">
            <v>0</v>
          </cell>
          <cell r="AT13">
            <v>13</v>
          </cell>
        </row>
        <row r="14">
          <cell r="AG14" t="str">
            <v>Oklahoma State</v>
          </cell>
          <cell r="AH14">
            <v>1</v>
          </cell>
          <cell r="AI14">
            <v>4</v>
          </cell>
          <cell r="AJ14">
            <v>1</v>
          </cell>
          <cell r="AK14">
            <v>3</v>
          </cell>
          <cell r="AL14">
            <v>1</v>
          </cell>
          <cell r="AM14">
            <v>1</v>
          </cell>
          <cell r="AN14">
            <v>1</v>
          </cell>
          <cell r="AO14">
            <v>1</v>
          </cell>
          <cell r="AP14">
            <v>2</v>
          </cell>
          <cell r="AQ14">
            <v>4</v>
          </cell>
          <cell r="AR14">
            <v>2</v>
          </cell>
          <cell r="AS14">
            <v>0</v>
          </cell>
          <cell r="AT14">
            <v>20</v>
          </cell>
        </row>
        <row r="15">
          <cell r="AG15" t="str">
            <v>Nebraska</v>
          </cell>
          <cell r="AH15">
            <v>3</v>
          </cell>
          <cell r="AI15">
            <v>3</v>
          </cell>
          <cell r="AJ15">
            <v>7</v>
          </cell>
          <cell r="AK15">
            <v>4</v>
          </cell>
          <cell r="AL15">
            <v>2</v>
          </cell>
          <cell r="AM15">
            <v>3</v>
          </cell>
          <cell r="AN15">
            <v>3</v>
          </cell>
          <cell r="AO15">
            <v>4</v>
          </cell>
          <cell r="AP15">
            <v>1</v>
          </cell>
          <cell r="AQ15">
            <v>1</v>
          </cell>
          <cell r="AR15">
            <v>0</v>
          </cell>
          <cell r="AS15">
            <v>2</v>
          </cell>
          <cell r="AT15">
            <v>28</v>
          </cell>
        </row>
        <row r="16">
          <cell r="AG16" t="str">
            <v>Florida State</v>
          </cell>
          <cell r="AH16">
            <v>1</v>
          </cell>
          <cell r="AI16">
            <v>3</v>
          </cell>
          <cell r="AJ16">
            <v>3</v>
          </cell>
          <cell r="AK16">
            <v>4</v>
          </cell>
          <cell r="AL16">
            <v>11</v>
          </cell>
          <cell r="AM16">
            <v>7</v>
          </cell>
          <cell r="AN16">
            <v>11</v>
          </cell>
          <cell r="AO16">
            <v>2</v>
          </cell>
          <cell r="AP16">
            <v>4</v>
          </cell>
          <cell r="AQ16">
            <v>6</v>
          </cell>
          <cell r="AR16">
            <v>2</v>
          </cell>
          <cell r="AS16">
            <v>1</v>
          </cell>
          <cell r="AT16">
            <v>53</v>
          </cell>
        </row>
        <row r="17">
          <cell r="AG17" t="str">
            <v>South Florida</v>
          </cell>
          <cell r="AH17">
            <v>1</v>
          </cell>
          <cell r="AI17">
            <v>5</v>
          </cell>
          <cell r="AJ17">
            <v>3</v>
          </cell>
          <cell r="AK17">
            <v>0</v>
          </cell>
          <cell r="AL17">
            <v>3</v>
          </cell>
          <cell r="AM17">
            <v>1</v>
          </cell>
          <cell r="AN17">
            <v>2</v>
          </cell>
          <cell r="AO17">
            <v>0</v>
          </cell>
          <cell r="AP17">
            <v>3</v>
          </cell>
          <cell r="AQ17">
            <v>2</v>
          </cell>
          <cell r="AR17">
            <v>0</v>
          </cell>
          <cell r="AS17">
            <v>0</v>
          </cell>
          <cell r="AT17">
            <v>19</v>
          </cell>
        </row>
        <row r="18">
          <cell r="AG18" t="str">
            <v>TCU</v>
          </cell>
          <cell r="AH18">
            <v>5</v>
          </cell>
          <cell r="AI18">
            <v>3</v>
          </cell>
          <cell r="AJ18">
            <v>5</v>
          </cell>
          <cell r="AK18">
            <v>2</v>
          </cell>
          <cell r="AL18">
            <v>2</v>
          </cell>
          <cell r="AM18">
            <v>1</v>
          </cell>
          <cell r="AN18">
            <v>2</v>
          </cell>
          <cell r="AO18">
            <v>5</v>
          </cell>
          <cell r="AP18">
            <v>1</v>
          </cell>
          <cell r="AQ18">
            <v>3</v>
          </cell>
          <cell r="AR18">
            <v>3</v>
          </cell>
          <cell r="AS18">
            <v>5</v>
          </cell>
          <cell r="AT18">
            <v>27</v>
          </cell>
        </row>
        <row r="19">
          <cell r="AG19" t="str">
            <v>Iowa</v>
          </cell>
          <cell r="AH19">
            <v>4</v>
          </cell>
          <cell r="AI19">
            <v>6</v>
          </cell>
          <cell r="AJ19">
            <v>6</v>
          </cell>
          <cell r="AK19">
            <v>6</v>
          </cell>
          <cell r="AL19">
            <v>1</v>
          </cell>
          <cell r="AM19">
            <v>3</v>
          </cell>
          <cell r="AN19">
            <v>3</v>
          </cell>
          <cell r="AO19">
            <v>1</v>
          </cell>
          <cell r="AP19">
            <v>4</v>
          </cell>
          <cell r="AQ19">
            <v>3</v>
          </cell>
          <cell r="AR19">
            <v>4</v>
          </cell>
          <cell r="AS19">
            <v>5</v>
          </cell>
          <cell r="AT19">
            <v>37</v>
          </cell>
        </row>
        <row r="20">
          <cell r="AG20" t="str">
            <v>Kentucky</v>
          </cell>
          <cell r="AH20">
            <v>1</v>
          </cell>
          <cell r="AI20">
            <v>3</v>
          </cell>
          <cell r="AJ20">
            <v>1</v>
          </cell>
          <cell r="AK20">
            <v>2</v>
          </cell>
          <cell r="AL20">
            <v>1</v>
          </cell>
          <cell r="AM20">
            <v>1</v>
          </cell>
          <cell r="AN20">
            <v>2</v>
          </cell>
          <cell r="AO20">
            <v>1</v>
          </cell>
          <cell r="AP20">
            <v>0</v>
          </cell>
          <cell r="AQ20">
            <v>0</v>
          </cell>
          <cell r="AR20">
            <v>5</v>
          </cell>
          <cell r="AS20">
            <v>2</v>
          </cell>
          <cell r="AT20">
            <v>16</v>
          </cell>
        </row>
        <row r="21">
          <cell r="AG21" t="str">
            <v>Washington</v>
          </cell>
          <cell r="AH21">
            <v>0</v>
          </cell>
          <cell r="AI21">
            <v>2</v>
          </cell>
          <cell r="AJ21">
            <v>2</v>
          </cell>
          <cell r="AK21">
            <v>2</v>
          </cell>
          <cell r="AL21">
            <v>1</v>
          </cell>
          <cell r="AM21">
            <v>2</v>
          </cell>
          <cell r="AN21">
            <v>4</v>
          </cell>
          <cell r="AO21">
            <v>2</v>
          </cell>
          <cell r="AP21">
            <v>5</v>
          </cell>
          <cell r="AQ21">
            <v>5</v>
          </cell>
          <cell r="AR21">
            <v>8</v>
          </cell>
          <cell r="AS21">
            <v>2</v>
          </cell>
          <cell r="AT21">
            <v>33</v>
          </cell>
        </row>
        <row r="22">
          <cell r="AG22" t="str">
            <v>Stanford</v>
          </cell>
          <cell r="AH22">
            <v>0</v>
          </cell>
          <cell r="AI22">
            <v>3</v>
          </cell>
          <cell r="AJ22">
            <v>4</v>
          </cell>
          <cell r="AK22">
            <v>4</v>
          </cell>
          <cell r="AL22">
            <v>3</v>
          </cell>
          <cell r="AM22">
            <v>6</v>
          </cell>
          <cell r="AN22">
            <v>6</v>
          </cell>
          <cell r="AO22">
            <v>5</v>
          </cell>
          <cell r="AP22">
            <v>2</v>
          </cell>
          <cell r="AQ22">
            <v>4</v>
          </cell>
          <cell r="AR22">
            <v>5</v>
          </cell>
          <cell r="AS22">
            <v>2</v>
          </cell>
          <cell r="AT22">
            <v>42</v>
          </cell>
        </row>
        <row r="23">
          <cell r="AG23" t="str">
            <v>Ohio State</v>
          </cell>
          <cell r="AH23">
            <v>7</v>
          </cell>
          <cell r="AI23">
            <v>4</v>
          </cell>
          <cell r="AJ23">
            <v>5</v>
          </cell>
          <cell r="AK23">
            <v>4</v>
          </cell>
          <cell r="AL23">
            <v>3</v>
          </cell>
          <cell r="AM23">
            <v>6</v>
          </cell>
          <cell r="AN23">
            <v>5</v>
          </cell>
          <cell r="AO23">
            <v>12</v>
          </cell>
          <cell r="AP23">
            <v>7</v>
          </cell>
          <cell r="AQ23">
            <v>7</v>
          </cell>
          <cell r="AR23">
            <v>9</v>
          </cell>
          <cell r="AS23">
            <v>9</v>
          </cell>
          <cell r="AT23">
            <v>62</v>
          </cell>
        </row>
        <row r="24">
          <cell r="AG24" t="str">
            <v>South Carolina</v>
          </cell>
          <cell r="AH24">
            <v>7</v>
          </cell>
          <cell r="AI24">
            <v>2</v>
          </cell>
          <cell r="AJ24">
            <v>2</v>
          </cell>
          <cell r="AK24">
            <v>6</v>
          </cell>
          <cell r="AL24">
            <v>7</v>
          </cell>
          <cell r="AM24">
            <v>2</v>
          </cell>
          <cell r="AN24">
            <v>4</v>
          </cell>
          <cell r="AO24">
            <v>3</v>
          </cell>
          <cell r="AP24">
            <v>0</v>
          </cell>
          <cell r="AQ24">
            <v>1</v>
          </cell>
          <cell r="AR24">
            <v>3</v>
          </cell>
          <cell r="AS24">
            <v>4</v>
          </cell>
          <cell r="AT24">
            <v>30</v>
          </cell>
        </row>
        <row r="25">
          <cell r="AG25" t="str">
            <v>Michigan State</v>
          </cell>
          <cell r="AH25">
            <v>1</v>
          </cell>
          <cell r="AI25">
            <v>1</v>
          </cell>
          <cell r="AJ25">
            <v>2</v>
          </cell>
          <cell r="AK25">
            <v>6</v>
          </cell>
          <cell r="AL25">
            <v>3</v>
          </cell>
          <cell r="AM25">
            <v>1</v>
          </cell>
          <cell r="AN25">
            <v>4</v>
          </cell>
          <cell r="AO25">
            <v>5</v>
          </cell>
          <cell r="AP25">
            <v>2</v>
          </cell>
          <cell r="AQ25">
            <v>1</v>
          </cell>
          <cell r="AR25">
            <v>2</v>
          </cell>
          <cell r="AS25">
            <v>2</v>
          </cell>
          <cell r="AT25">
            <v>27</v>
          </cell>
        </row>
        <row r="26">
          <cell r="AG26" t="str">
            <v>Wisconsin</v>
          </cell>
          <cell r="AH26">
            <v>4</v>
          </cell>
          <cell r="AI26">
            <v>2</v>
          </cell>
          <cell r="AJ26">
            <v>5</v>
          </cell>
          <cell r="AK26">
            <v>6</v>
          </cell>
          <cell r="AL26">
            <v>3</v>
          </cell>
          <cell r="AM26">
            <v>5</v>
          </cell>
          <cell r="AN26">
            <v>2</v>
          </cell>
          <cell r="AO26">
            <v>2</v>
          </cell>
          <cell r="AP26">
            <v>3</v>
          </cell>
          <cell r="AQ26">
            <v>5</v>
          </cell>
          <cell r="AR26">
            <v>4</v>
          </cell>
          <cell r="AS26">
            <v>4</v>
          </cell>
          <cell r="AT26">
            <v>37</v>
          </cell>
        </row>
        <row r="27">
          <cell r="AG27" t="str">
            <v>Baylor</v>
          </cell>
          <cell r="AH27">
            <v>1</v>
          </cell>
          <cell r="AI27">
            <v>2</v>
          </cell>
          <cell r="AJ27">
            <v>4</v>
          </cell>
          <cell r="AK27">
            <v>5</v>
          </cell>
          <cell r="AL27">
            <v>1</v>
          </cell>
          <cell r="AM27">
            <v>5</v>
          </cell>
          <cell r="AN27">
            <v>2</v>
          </cell>
          <cell r="AO27">
            <v>6</v>
          </cell>
          <cell r="AP27">
            <v>1</v>
          </cell>
          <cell r="AQ27">
            <v>0</v>
          </cell>
          <cell r="AR27">
            <v>1</v>
          </cell>
          <cell r="AS27">
            <v>4</v>
          </cell>
          <cell r="AT27">
            <v>27</v>
          </cell>
        </row>
        <row r="28">
          <cell r="AG28" t="str">
            <v>Utah</v>
          </cell>
          <cell r="AH28">
            <v>4</v>
          </cell>
          <cell r="AI28">
            <v>6</v>
          </cell>
          <cell r="AJ28">
            <v>0</v>
          </cell>
          <cell r="AK28">
            <v>1</v>
          </cell>
          <cell r="AL28">
            <v>2</v>
          </cell>
          <cell r="AM28">
            <v>2</v>
          </cell>
          <cell r="AN28">
            <v>4</v>
          </cell>
          <cell r="AO28">
            <v>1</v>
          </cell>
          <cell r="AP28">
            <v>8</v>
          </cell>
          <cell r="AQ28">
            <v>1</v>
          </cell>
          <cell r="AR28">
            <v>5</v>
          </cell>
          <cell r="AS28">
            <v>7</v>
          </cell>
          <cell r="AT28">
            <v>30</v>
          </cell>
        </row>
        <row r="29">
          <cell r="AG29" t="str">
            <v>Arkansas</v>
          </cell>
          <cell r="AH29">
            <v>1</v>
          </cell>
          <cell r="AI29">
            <v>1</v>
          </cell>
          <cell r="AJ29">
            <v>3</v>
          </cell>
          <cell r="AK29">
            <v>4</v>
          </cell>
          <cell r="AL29">
            <v>4</v>
          </cell>
          <cell r="AM29">
            <v>4</v>
          </cell>
          <cell r="AN29">
            <v>5</v>
          </cell>
          <cell r="AO29">
            <v>5</v>
          </cell>
          <cell r="AP29">
            <v>3</v>
          </cell>
          <cell r="AQ29">
            <v>2</v>
          </cell>
          <cell r="AR29">
            <v>3</v>
          </cell>
          <cell r="AS29">
            <v>2</v>
          </cell>
          <cell r="AT29">
            <v>34</v>
          </cell>
        </row>
        <row r="30">
          <cell r="AG30" t="str">
            <v>Illinois</v>
          </cell>
          <cell r="AH30">
            <v>3</v>
          </cell>
          <cell r="AI30">
            <v>3</v>
          </cell>
          <cell r="AJ30">
            <v>4</v>
          </cell>
          <cell r="AK30">
            <v>4</v>
          </cell>
          <cell r="AL30">
            <v>4</v>
          </cell>
          <cell r="AM30">
            <v>0</v>
          </cell>
          <cell r="AN30">
            <v>0</v>
          </cell>
          <cell r="AO30">
            <v>3</v>
          </cell>
          <cell r="AP30">
            <v>1</v>
          </cell>
          <cell r="AQ30">
            <v>0</v>
          </cell>
          <cell r="AR30">
            <v>1</v>
          </cell>
          <cell r="AS30">
            <v>1</v>
          </cell>
          <cell r="AT30">
            <v>20</v>
          </cell>
        </row>
        <row r="31">
          <cell r="AG31" t="str">
            <v>LSU</v>
          </cell>
          <cell r="AH31">
            <v>6</v>
          </cell>
          <cell r="AI31">
            <v>6</v>
          </cell>
          <cell r="AJ31">
            <v>6</v>
          </cell>
          <cell r="AK31">
            <v>5</v>
          </cell>
          <cell r="AL31">
            <v>9</v>
          </cell>
          <cell r="AM31">
            <v>9</v>
          </cell>
          <cell r="AN31">
            <v>4</v>
          </cell>
          <cell r="AO31">
            <v>5</v>
          </cell>
          <cell r="AP31">
            <v>8</v>
          </cell>
          <cell r="AQ31">
            <v>7</v>
          </cell>
          <cell r="AR31">
            <v>3</v>
          </cell>
          <cell r="AS31">
            <v>14</v>
          </cell>
          <cell r="AT31">
            <v>62</v>
          </cell>
        </row>
        <row r="32">
          <cell r="AG32" t="str">
            <v>Virginia Tech</v>
          </cell>
          <cell r="AH32">
            <v>1</v>
          </cell>
          <cell r="AI32">
            <v>5</v>
          </cell>
          <cell r="AJ32">
            <v>3</v>
          </cell>
          <cell r="AK32">
            <v>3</v>
          </cell>
          <cell r="AL32">
            <v>2</v>
          </cell>
          <cell r="AM32">
            <v>3</v>
          </cell>
          <cell r="AN32">
            <v>2</v>
          </cell>
          <cell r="AO32">
            <v>2</v>
          </cell>
          <cell r="AP32">
            <v>4</v>
          </cell>
          <cell r="AQ32">
            <v>5</v>
          </cell>
          <cell r="AR32">
            <v>0</v>
          </cell>
          <cell r="AS32">
            <v>1</v>
          </cell>
          <cell r="AT32">
            <v>29</v>
          </cell>
        </row>
        <row r="33">
          <cell r="AG33" t="str">
            <v>Tennessee</v>
          </cell>
          <cell r="AH33">
            <v>1</v>
          </cell>
          <cell r="AI33">
            <v>6</v>
          </cell>
          <cell r="AJ33">
            <v>2</v>
          </cell>
          <cell r="AK33">
            <v>1</v>
          </cell>
          <cell r="AL33">
            <v>4</v>
          </cell>
          <cell r="AM33">
            <v>3</v>
          </cell>
          <cell r="AN33">
            <v>0</v>
          </cell>
          <cell r="AO33">
            <v>0</v>
          </cell>
          <cell r="AP33">
            <v>6</v>
          </cell>
          <cell r="AQ33">
            <v>3</v>
          </cell>
          <cell r="AR33">
            <v>0</v>
          </cell>
          <cell r="AS33">
            <v>2</v>
          </cell>
          <cell r="AT33">
            <v>25</v>
          </cell>
        </row>
        <row r="34">
          <cell r="AG34" t="str">
            <v>Washington State</v>
          </cell>
          <cell r="AH34">
            <v>1</v>
          </cell>
          <cell r="AI34">
            <v>0</v>
          </cell>
          <cell r="AJ34">
            <v>1</v>
          </cell>
          <cell r="AK34">
            <v>0</v>
          </cell>
          <cell r="AL34">
            <v>1</v>
          </cell>
          <cell r="AM34">
            <v>1</v>
          </cell>
          <cell r="AN34">
            <v>2</v>
          </cell>
          <cell r="AO34">
            <v>1</v>
          </cell>
          <cell r="AP34">
            <v>1</v>
          </cell>
          <cell r="AQ34">
            <v>2</v>
          </cell>
          <cell r="AR34">
            <v>2</v>
          </cell>
          <cell r="AS34">
            <v>1</v>
          </cell>
          <cell r="AT34">
            <v>11</v>
          </cell>
        </row>
        <row r="35">
          <cell r="AG35" t="str">
            <v>Virginia</v>
          </cell>
          <cell r="AH35">
            <v>4</v>
          </cell>
          <cell r="AI35">
            <v>1</v>
          </cell>
          <cell r="AJ35">
            <v>1</v>
          </cell>
          <cell r="AK35">
            <v>1</v>
          </cell>
          <cell r="AL35">
            <v>1</v>
          </cell>
          <cell r="AM35">
            <v>3</v>
          </cell>
          <cell r="AN35">
            <v>2</v>
          </cell>
          <cell r="AO35">
            <v>1</v>
          </cell>
          <cell r="AP35">
            <v>0</v>
          </cell>
          <cell r="AQ35">
            <v>2</v>
          </cell>
          <cell r="AR35">
            <v>2</v>
          </cell>
          <cell r="AS35">
            <v>2</v>
          </cell>
          <cell r="AT35">
            <v>14</v>
          </cell>
        </row>
        <row r="36">
          <cell r="AG36" t="str">
            <v>Houston</v>
          </cell>
          <cell r="AH36">
            <v>1</v>
          </cell>
          <cell r="AI36">
            <v>0</v>
          </cell>
          <cell r="AJ36">
            <v>0</v>
          </cell>
          <cell r="AK36">
            <v>0</v>
          </cell>
          <cell r="AL36">
            <v>1</v>
          </cell>
          <cell r="AM36">
            <v>0</v>
          </cell>
          <cell r="AN36">
            <v>0</v>
          </cell>
          <cell r="AO36">
            <v>3</v>
          </cell>
          <cell r="AP36">
            <v>3</v>
          </cell>
          <cell r="AQ36">
            <v>1</v>
          </cell>
          <cell r="AR36">
            <v>3</v>
          </cell>
          <cell r="AS36">
            <v>1</v>
          </cell>
          <cell r="AT36">
            <v>11</v>
          </cell>
        </row>
        <row r="37">
          <cell r="AG37" t="str">
            <v>Iowa State</v>
          </cell>
          <cell r="AH37">
            <v>0</v>
          </cell>
          <cell r="AI37">
            <v>1</v>
          </cell>
          <cell r="AJ37">
            <v>0</v>
          </cell>
          <cell r="AK37">
            <v>1</v>
          </cell>
          <cell r="AL37">
            <v>2</v>
          </cell>
          <cell r="AM37">
            <v>1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2</v>
          </cell>
          <cell r="AS37">
            <v>0</v>
          </cell>
          <cell r="AT37">
            <v>7</v>
          </cell>
        </row>
        <row r="38">
          <cell r="AG38" t="str">
            <v>Minnesota</v>
          </cell>
          <cell r="AH38">
            <v>0</v>
          </cell>
          <cell r="AI38">
            <v>2</v>
          </cell>
          <cell r="AJ38">
            <v>0</v>
          </cell>
          <cell r="AK38">
            <v>0</v>
          </cell>
          <cell r="AL38">
            <v>0</v>
          </cell>
          <cell r="AM38">
            <v>2</v>
          </cell>
          <cell r="AN38">
            <v>4</v>
          </cell>
          <cell r="AO38">
            <v>2</v>
          </cell>
          <cell r="AP38">
            <v>1</v>
          </cell>
          <cell r="AQ38">
            <v>0</v>
          </cell>
          <cell r="AR38">
            <v>1</v>
          </cell>
          <cell r="AS38">
            <v>5</v>
          </cell>
          <cell r="AT38">
            <v>12</v>
          </cell>
        </row>
        <row r="39">
          <cell r="AG39" t="str">
            <v>UCLA</v>
          </cell>
          <cell r="AH39">
            <v>0</v>
          </cell>
          <cell r="AI39">
            <v>3</v>
          </cell>
          <cell r="AJ39">
            <v>3</v>
          </cell>
          <cell r="AK39">
            <v>0</v>
          </cell>
          <cell r="AL39">
            <v>4</v>
          </cell>
          <cell r="AM39">
            <v>5</v>
          </cell>
          <cell r="AN39">
            <v>3</v>
          </cell>
          <cell r="AO39">
            <v>8</v>
          </cell>
          <cell r="AP39">
            <v>5</v>
          </cell>
          <cell r="AQ39">
            <v>5</v>
          </cell>
          <cell r="AR39">
            <v>1</v>
          </cell>
          <cell r="AS39">
            <v>3</v>
          </cell>
          <cell r="AT39">
            <v>37</v>
          </cell>
        </row>
        <row r="40">
          <cell r="AG40" t="str">
            <v>North Carolina</v>
          </cell>
          <cell r="AH40">
            <v>5</v>
          </cell>
          <cell r="AI40">
            <v>2</v>
          </cell>
          <cell r="AJ40">
            <v>9</v>
          </cell>
          <cell r="AK40">
            <v>2</v>
          </cell>
          <cell r="AL40">
            <v>5</v>
          </cell>
          <cell r="AM40">
            <v>5</v>
          </cell>
          <cell r="AN40">
            <v>0</v>
          </cell>
          <cell r="AO40">
            <v>0</v>
          </cell>
          <cell r="AP40">
            <v>6</v>
          </cell>
          <cell r="AQ40">
            <v>3</v>
          </cell>
          <cell r="AR40">
            <v>1</v>
          </cell>
          <cell r="AS40">
            <v>2</v>
          </cell>
          <cell r="AT40">
            <v>33</v>
          </cell>
        </row>
        <row r="41">
          <cell r="AG41" t="str">
            <v>Vanderbilt</v>
          </cell>
          <cell r="AH41">
            <v>1</v>
          </cell>
          <cell r="AI41">
            <v>2</v>
          </cell>
          <cell r="AJ41">
            <v>0</v>
          </cell>
          <cell r="AK41">
            <v>2</v>
          </cell>
          <cell r="AL41">
            <v>2</v>
          </cell>
          <cell r="AM41">
            <v>3</v>
          </cell>
          <cell r="AN41">
            <v>0</v>
          </cell>
          <cell r="AO41">
            <v>1</v>
          </cell>
          <cell r="AP41">
            <v>2</v>
          </cell>
          <cell r="AQ41">
            <v>1</v>
          </cell>
          <cell r="AR41">
            <v>2</v>
          </cell>
          <cell r="AS41">
            <v>0</v>
          </cell>
          <cell r="AT41">
            <v>15</v>
          </cell>
        </row>
        <row r="42">
          <cell r="AG42" t="str">
            <v>Louisville</v>
          </cell>
          <cell r="AH42">
            <v>2</v>
          </cell>
          <cell r="AI42">
            <v>0</v>
          </cell>
          <cell r="AJ42">
            <v>3</v>
          </cell>
          <cell r="AK42">
            <v>1</v>
          </cell>
          <cell r="AL42">
            <v>0</v>
          </cell>
          <cell r="AM42">
            <v>4</v>
          </cell>
          <cell r="AN42">
            <v>10</v>
          </cell>
          <cell r="AO42">
            <v>1</v>
          </cell>
          <cell r="AP42">
            <v>2</v>
          </cell>
          <cell r="AQ42">
            <v>4</v>
          </cell>
          <cell r="AR42">
            <v>0</v>
          </cell>
          <cell r="AS42">
            <v>1</v>
          </cell>
          <cell r="AT42">
            <v>25</v>
          </cell>
        </row>
        <row r="43">
          <cell r="AG43" t="str">
            <v>NC State</v>
          </cell>
          <cell r="AH43">
            <v>2</v>
          </cell>
          <cell r="AI43">
            <v>2</v>
          </cell>
          <cell r="AJ43">
            <v>1</v>
          </cell>
          <cell r="AK43">
            <v>5</v>
          </cell>
          <cell r="AL43">
            <v>3</v>
          </cell>
          <cell r="AM43">
            <v>1</v>
          </cell>
          <cell r="AN43">
            <v>0</v>
          </cell>
          <cell r="AO43">
            <v>3</v>
          </cell>
          <cell r="AP43">
            <v>3</v>
          </cell>
          <cell r="AQ43">
            <v>7</v>
          </cell>
          <cell r="AR43">
            <v>4</v>
          </cell>
          <cell r="AS43">
            <v>2</v>
          </cell>
          <cell r="AT43">
            <v>29</v>
          </cell>
        </row>
        <row r="44">
          <cell r="AG44" t="str">
            <v>USC</v>
          </cell>
          <cell r="AH44">
            <v>11</v>
          </cell>
          <cell r="AI44">
            <v>7</v>
          </cell>
          <cell r="AJ44">
            <v>9</v>
          </cell>
          <cell r="AK44">
            <v>3</v>
          </cell>
          <cell r="AL44">
            <v>4</v>
          </cell>
          <cell r="AM44">
            <v>3</v>
          </cell>
          <cell r="AN44">
            <v>6</v>
          </cell>
          <cell r="AO44">
            <v>4</v>
          </cell>
          <cell r="AP44">
            <v>5</v>
          </cell>
          <cell r="AQ44">
            <v>4</v>
          </cell>
          <cell r="AR44">
            <v>4</v>
          </cell>
          <cell r="AS44">
            <v>2</v>
          </cell>
          <cell r="AT44">
            <v>49</v>
          </cell>
        </row>
        <row r="45">
          <cell r="AG45" t="str">
            <v>Pittsburgh</v>
          </cell>
          <cell r="AH45">
            <v>4</v>
          </cell>
          <cell r="AI45">
            <v>2</v>
          </cell>
          <cell r="AJ45">
            <v>6</v>
          </cell>
          <cell r="AK45">
            <v>0</v>
          </cell>
          <cell r="AL45">
            <v>0</v>
          </cell>
          <cell r="AM45">
            <v>3</v>
          </cell>
          <cell r="AN45">
            <v>1</v>
          </cell>
          <cell r="AO45">
            <v>1</v>
          </cell>
          <cell r="AP45">
            <v>5</v>
          </cell>
          <cell r="AQ45">
            <v>3</v>
          </cell>
          <cell r="AR45">
            <v>1</v>
          </cell>
          <cell r="AS45">
            <v>1</v>
          </cell>
          <cell r="AT45">
            <v>22</v>
          </cell>
        </row>
        <row r="46">
          <cell r="AG46" t="str">
            <v>Ole Miss</v>
          </cell>
          <cell r="AH46">
            <v>4</v>
          </cell>
          <cell r="AI46">
            <v>4</v>
          </cell>
          <cell r="AJ46">
            <v>1</v>
          </cell>
          <cell r="AK46">
            <v>1</v>
          </cell>
          <cell r="AL46">
            <v>0</v>
          </cell>
          <cell r="AM46">
            <v>1</v>
          </cell>
          <cell r="AN46">
            <v>1</v>
          </cell>
          <cell r="AO46">
            <v>5</v>
          </cell>
          <cell r="AP46">
            <v>4</v>
          </cell>
          <cell r="AQ46">
            <v>4</v>
          </cell>
          <cell r="AR46">
            <v>6</v>
          </cell>
          <cell r="AS46">
            <v>1</v>
          </cell>
          <cell r="AT46">
            <v>27</v>
          </cell>
        </row>
        <row r="47">
          <cell r="AG47" t="str">
            <v>West Virginia</v>
          </cell>
          <cell r="AH47">
            <v>3</v>
          </cell>
          <cell r="AI47">
            <v>1</v>
          </cell>
          <cell r="AJ47">
            <v>4</v>
          </cell>
          <cell r="AK47">
            <v>3</v>
          </cell>
          <cell r="AL47">
            <v>3</v>
          </cell>
          <cell r="AM47">
            <v>2</v>
          </cell>
          <cell r="AN47">
            <v>4</v>
          </cell>
          <cell r="AO47">
            <v>5</v>
          </cell>
          <cell r="AP47">
            <v>2</v>
          </cell>
          <cell r="AQ47">
            <v>1</v>
          </cell>
          <cell r="AR47">
            <v>5</v>
          </cell>
          <cell r="AS47">
            <v>2</v>
          </cell>
          <cell r="AT47">
            <v>30</v>
          </cell>
        </row>
        <row r="48">
          <cell r="AG48" t="str">
            <v>Missouri</v>
          </cell>
          <cell r="AH48">
            <v>6</v>
          </cell>
          <cell r="AI48">
            <v>1</v>
          </cell>
          <cell r="AJ48">
            <v>3</v>
          </cell>
          <cell r="AK48">
            <v>1</v>
          </cell>
          <cell r="AL48">
            <v>2</v>
          </cell>
          <cell r="AM48">
            <v>4</v>
          </cell>
          <cell r="AN48">
            <v>5</v>
          </cell>
          <cell r="AO48">
            <v>3</v>
          </cell>
          <cell r="AP48">
            <v>1</v>
          </cell>
          <cell r="AQ48">
            <v>1</v>
          </cell>
          <cell r="AR48">
            <v>2</v>
          </cell>
          <cell r="AS48">
            <v>1</v>
          </cell>
          <cell r="AT48">
            <v>23</v>
          </cell>
        </row>
        <row r="49">
          <cell r="AG49" t="str">
            <v>Mississippi State</v>
          </cell>
          <cell r="AH49">
            <v>0</v>
          </cell>
          <cell r="AI49">
            <v>2</v>
          </cell>
          <cell r="AJ49">
            <v>4</v>
          </cell>
          <cell r="AK49">
            <v>3</v>
          </cell>
          <cell r="AL49">
            <v>3</v>
          </cell>
          <cell r="AM49">
            <v>1</v>
          </cell>
          <cell r="AN49">
            <v>5</v>
          </cell>
          <cell r="AO49">
            <v>3</v>
          </cell>
          <cell r="AP49">
            <v>1</v>
          </cell>
          <cell r="AQ49">
            <v>4</v>
          </cell>
          <cell r="AR49">
            <v>5</v>
          </cell>
          <cell r="AS49">
            <v>5</v>
          </cell>
          <cell r="AT49">
            <v>31</v>
          </cell>
        </row>
        <row r="50">
          <cell r="AG50" t="str">
            <v>Georgia Tech</v>
          </cell>
          <cell r="AH50">
            <v>4</v>
          </cell>
          <cell r="AI50">
            <v>4</v>
          </cell>
          <cell r="AJ50">
            <v>1</v>
          </cell>
          <cell r="AK50">
            <v>1</v>
          </cell>
          <cell r="AL50">
            <v>0</v>
          </cell>
          <cell r="AM50">
            <v>3</v>
          </cell>
          <cell r="AN50">
            <v>3</v>
          </cell>
          <cell r="AO50">
            <v>2</v>
          </cell>
          <cell r="AP50">
            <v>1</v>
          </cell>
          <cell r="AQ50">
            <v>0</v>
          </cell>
          <cell r="AR50">
            <v>0</v>
          </cell>
          <cell r="AS50">
            <v>1</v>
          </cell>
          <cell r="AT50">
            <v>15</v>
          </cell>
        </row>
        <row r="51">
          <cell r="AG51" t="str">
            <v>California</v>
          </cell>
          <cell r="AH51">
            <v>3</v>
          </cell>
          <cell r="AI51">
            <v>3</v>
          </cell>
          <cell r="AJ51">
            <v>4</v>
          </cell>
          <cell r="AK51">
            <v>6</v>
          </cell>
          <cell r="AL51">
            <v>4</v>
          </cell>
          <cell r="AM51">
            <v>2</v>
          </cell>
          <cell r="AN51">
            <v>0</v>
          </cell>
          <cell r="AO51">
            <v>4</v>
          </cell>
          <cell r="AP51">
            <v>3</v>
          </cell>
          <cell r="AQ51">
            <v>2</v>
          </cell>
          <cell r="AR51">
            <v>0</v>
          </cell>
          <cell r="AS51">
            <v>3</v>
          </cell>
          <cell r="AT51">
            <v>28</v>
          </cell>
        </row>
        <row r="52">
          <cell r="AG52" t="str">
            <v>Texas Tech</v>
          </cell>
          <cell r="AH52">
            <v>4</v>
          </cell>
          <cell r="AI52">
            <v>1</v>
          </cell>
          <cell r="AJ52">
            <v>1</v>
          </cell>
          <cell r="AK52">
            <v>0</v>
          </cell>
          <cell r="AL52">
            <v>0</v>
          </cell>
          <cell r="AM52">
            <v>2</v>
          </cell>
          <cell r="AN52">
            <v>0</v>
          </cell>
          <cell r="AO52">
            <v>3</v>
          </cell>
          <cell r="AP52">
            <v>1</v>
          </cell>
          <cell r="AQ52">
            <v>2</v>
          </cell>
          <cell r="AR52">
            <v>1</v>
          </cell>
          <cell r="AS52">
            <v>2</v>
          </cell>
          <cell r="AT52">
            <v>11</v>
          </cell>
        </row>
        <row r="53">
          <cell r="AG53" t="str">
            <v>Kansas</v>
          </cell>
          <cell r="AH53">
            <v>0</v>
          </cell>
          <cell r="AI53">
            <v>3</v>
          </cell>
          <cell r="AJ53">
            <v>0</v>
          </cell>
          <cell r="AK53">
            <v>0</v>
          </cell>
          <cell r="AL53">
            <v>1</v>
          </cell>
          <cell r="AM53">
            <v>0</v>
          </cell>
          <cell r="AN53">
            <v>3</v>
          </cell>
          <cell r="AO53">
            <v>0</v>
          </cell>
          <cell r="AP53">
            <v>0</v>
          </cell>
          <cell r="AQ53">
            <v>1</v>
          </cell>
          <cell r="AR53">
            <v>0</v>
          </cell>
          <cell r="AS53">
            <v>1</v>
          </cell>
          <cell r="AT53">
            <v>8</v>
          </cell>
        </row>
        <row r="54">
          <cell r="AG54" t="str">
            <v>Duke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1</v>
          </cell>
          <cell r="AM54">
            <v>1</v>
          </cell>
          <cell r="AN54">
            <v>2</v>
          </cell>
          <cell r="AO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0</v>
          </cell>
          <cell r="AT54">
            <v>5</v>
          </cell>
        </row>
        <row r="55">
          <cell r="AG55" t="str">
            <v>Memphis</v>
          </cell>
          <cell r="AH55">
            <v>1</v>
          </cell>
          <cell r="AI55">
            <v>0</v>
          </cell>
          <cell r="AJ55">
            <v>0</v>
          </cell>
          <cell r="AK55">
            <v>1</v>
          </cell>
          <cell r="AL55">
            <v>0</v>
          </cell>
          <cell r="AM55">
            <v>1</v>
          </cell>
          <cell r="AN55">
            <v>2</v>
          </cell>
          <cell r="AO55">
            <v>1</v>
          </cell>
          <cell r="AP55">
            <v>1</v>
          </cell>
          <cell r="AQ55">
            <v>2</v>
          </cell>
          <cell r="AR55">
            <v>2</v>
          </cell>
          <cell r="AS55">
            <v>3</v>
          </cell>
          <cell r="AT55">
            <v>10</v>
          </cell>
        </row>
        <row r="56">
          <cell r="AG56" t="str">
            <v>Boston College</v>
          </cell>
          <cell r="AH56">
            <v>2</v>
          </cell>
          <cell r="AI56">
            <v>1</v>
          </cell>
          <cell r="AJ56">
            <v>1</v>
          </cell>
          <cell r="AK56">
            <v>1</v>
          </cell>
          <cell r="AL56">
            <v>0</v>
          </cell>
          <cell r="AM56">
            <v>4</v>
          </cell>
          <cell r="AN56">
            <v>3</v>
          </cell>
          <cell r="AO56">
            <v>2</v>
          </cell>
          <cell r="AP56">
            <v>2</v>
          </cell>
          <cell r="AQ56">
            <v>3</v>
          </cell>
          <cell r="AR56">
            <v>4</v>
          </cell>
          <cell r="AS56">
            <v>1</v>
          </cell>
          <cell r="AT56">
            <v>21</v>
          </cell>
        </row>
        <row r="57">
          <cell r="AG57" t="str">
            <v>Oregon</v>
          </cell>
          <cell r="AH57">
            <v>6</v>
          </cell>
          <cell r="AI57">
            <v>3</v>
          </cell>
          <cell r="AJ57">
            <v>1</v>
          </cell>
          <cell r="AK57">
            <v>4</v>
          </cell>
          <cell r="AL57">
            <v>5</v>
          </cell>
          <cell r="AM57">
            <v>4</v>
          </cell>
          <cell r="AN57">
            <v>5</v>
          </cell>
          <cell r="AO57">
            <v>2</v>
          </cell>
          <cell r="AP57">
            <v>0</v>
          </cell>
          <cell r="AQ57">
            <v>2</v>
          </cell>
          <cell r="AR57">
            <v>4</v>
          </cell>
          <cell r="AS57">
            <v>4</v>
          </cell>
          <cell r="AT57">
            <v>30</v>
          </cell>
        </row>
        <row r="58">
          <cell r="AG58" t="str">
            <v>Maryland</v>
          </cell>
          <cell r="AH58">
            <v>5</v>
          </cell>
          <cell r="AI58">
            <v>2</v>
          </cell>
          <cell r="AJ58">
            <v>2</v>
          </cell>
          <cell r="AK58">
            <v>0</v>
          </cell>
          <cell r="AL58">
            <v>1</v>
          </cell>
          <cell r="AM58">
            <v>1</v>
          </cell>
          <cell r="AN58">
            <v>2</v>
          </cell>
          <cell r="AO58">
            <v>3</v>
          </cell>
          <cell r="AP58">
            <v>0</v>
          </cell>
          <cell r="AQ58">
            <v>2</v>
          </cell>
          <cell r="AR58">
            <v>4</v>
          </cell>
          <cell r="AS58">
            <v>2</v>
          </cell>
          <cell r="AT58">
            <v>17</v>
          </cell>
        </row>
        <row r="59">
          <cell r="AG59" t="str">
            <v>Colorado</v>
          </cell>
          <cell r="AH59">
            <v>1</v>
          </cell>
          <cell r="AI59">
            <v>0</v>
          </cell>
          <cell r="AJ59">
            <v>4</v>
          </cell>
          <cell r="AK59">
            <v>2</v>
          </cell>
          <cell r="AL59">
            <v>2</v>
          </cell>
          <cell r="AM59">
            <v>1</v>
          </cell>
          <cell r="AN59">
            <v>0</v>
          </cell>
          <cell r="AO59">
            <v>0</v>
          </cell>
          <cell r="AP59">
            <v>4</v>
          </cell>
          <cell r="AQ59">
            <v>1</v>
          </cell>
          <cell r="AR59">
            <v>1</v>
          </cell>
          <cell r="AS59">
            <v>3</v>
          </cell>
          <cell r="AT59">
            <v>15</v>
          </cell>
        </row>
        <row r="60">
          <cell r="AG60" t="str">
            <v>Arizona State</v>
          </cell>
          <cell r="AH60">
            <v>2</v>
          </cell>
          <cell r="AI60">
            <v>4</v>
          </cell>
          <cell r="AJ60">
            <v>1</v>
          </cell>
          <cell r="AK60">
            <v>2</v>
          </cell>
          <cell r="AL60">
            <v>0</v>
          </cell>
          <cell r="AM60">
            <v>3</v>
          </cell>
          <cell r="AN60">
            <v>4</v>
          </cell>
          <cell r="AO60">
            <v>2</v>
          </cell>
          <cell r="AP60">
            <v>1</v>
          </cell>
          <cell r="AQ60">
            <v>3</v>
          </cell>
          <cell r="AR60">
            <v>2</v>
          </cell>
          <cell r="AS60">
            <v>2</v>
          </cell>
          <cell r="AT60">
            <v>22</v>
          </cell>
        </row>
        <row r="61">
          <cell r="AG61" t="str">
            <v>Navy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1</v>
          </cell>
          <cell r="AO61">
            <v>1</v>
          </cell>
          <cell r="AP61">
            <v>0</v>
          </cell>
          <cell r="AQ61">
            <v>0</v>
          </cell>
          <cell r="AR61">
            <v>0</v>
          </cell>
          <cell r="AS61">
            <v>1</v>
          </cell>
          <cell r="AT61">
            <v>2</v>
          </cell>
        </row>
        <row r="62">
          <cell r="AG62" t="str">
            <v>Rutgers</v>
          </cell>
          <cell r="AH62">
            <v>5</v>
          </cell>
          <cell r="AI62">
            <v>3</v>
          </cell>
          <cell r="AJ62">
            <v>0</v>
          </cell>
          <cell r="AK62">
            <v>1</v>
          </cell>
          <cell r="AL62">
            <v>7</v>
          </cell>
          <cell r="AM62">
            <v>0</v>
          </cell>
          <cell r="AN62">
            <v>2</v>
          </cell>
          <cell r="AO62">
            <v>1</v>
          </cell>
          <cell r="AP62">
            <v>0</v>
          </cell>
          <cell r="AQ62">
            <v>2</v>
          </cell>
          <cell r="AR62">
            <v>2</v>
          </cell>
          <cell r="AS62">
            <v>1</v>
          </cell>
          <cell r="AT62">
            <v>18</v>
          </cell>
        </row>
        <row r="63">
          <cell r="AG63" t="str">
            <v>Kansas State</v>
          </cell>
          <cell r="AH63">
            <v>1</v>
          </cell>
          <cell r="AI63">
            <v>1</v>
          </cell>
          <cell r="AJ63">
            <v>1</v>
          </cell>
          <cell r="AK63">
            <v>1</v>
          </cell>
          <cell r="AL63">
            <v>3</v>
          </cell>
          <cell r="AM63">
            <v>1</v>
          </cell>
          <cell r="AN63">
            <v>2</v>
          </cell>
          <cell r="AO63">
            <v>1</v>
          </cell>
          <cell r="AP63">
            <v>2</v>
          </cell>
          <cell r="AQ63">
            <v>1</v>
          </cell>
          <cell r="AR63">
            <v>2</v>
          </cell>
          <cell r="AS63">
            <v>0</v>
          </cell>
          <cell r="AT63">
            <v>15</v>
          </cell>
        </row>
        <row r="64">
          <cell r="AG64" t="str">
            <v>Cincinnati</v>
          </cell>
          <cell r="AH64">
            <v>6</v>
          </cell>
          <cell r="AI64">
            <v>3</v>
          </cell>
          <cell r="AJ64">
            <v>1</v>
          </cell>
          <cell r="AK64">
            <v>4</v>
          </cell>
          <cell r="AL64">
            <v>1</v>
          </cell>
          <cell r="AM64">
            <v>0</v>
          </cell>
          <cell r="AN64">
            <v>0</v>
          </cell>
          <cell r="AO64">
            <v>2</v>
          </cell>
          <cell r="AP64">
            <v>1</v>
          </cell>
          <cell r="AQ64">
            <v>1</v>
          </cell>
          <cell r="AR64">
            <v>1</v>
          </cell>
          <cell r="AS64">
            <v>1</v>
          </cell>
          <cell r="AT64">
            <v>14</v>
          </cell>
        </row>
        <row r="65">
          <cell r="AG65" t="str">
            <v>UCF</v>
          </cell>
          <cell r="AH65">
            <v>1</v>
          </cell>
          <cell r="AI65">
            <v>1</v>
          </cell>
          <cell r="AJ65">
            <v>2</v>
          </cell>
          <cell r="AK65">
            <v>1</v>
          </cell>
          <cell r="AL65">
            <v>2</v>
          </cell>
          <cell r="AM65">
            <v>2</v>
          </cell>
          <cell r="AN65">
            <v>2</v>
          </cell>
          <cell r="AO65">
            <v>0</v>
          </cell>
          <cell r="AP65">
            <v>1</v>
          </cell>
          <cell r="AQ65">
            <v>4</v>
          </cell>
          <cell r="AR65">
            <v>1</v>
          </cell>
          <cell r="AS65">
            <v>1</v>
          </cell>
          <cell r="AT65">
            <v>16</v>
          </cell>
        </row>
        <row r="66">
          <cell r="AG66" t="str">
            <v>Syracuse</v>
          </cell>
          <cell r="AH66">
            <v>2</v>
          </cell>
          <cell r="AI66">
            <v>2</v>
          </cell>
          <cell r="AJ66">
            <v>2</v>
          </cell>
          <cell r="AK66">
            <v>2</v>
          </cell>
          <cell r="AL66">
            <v>3</v>
          </cell>
          <cell r="AM66">
            <v>2</v>
          </cell>
          <cell r="AN66">
            <v>0</v>
          </cell>
          <cell r="AO66">
            <v>1</v>
          </cell>
          <cell r="AP66">
            <v>0</v>
          </cell>
          <cell r="AQ66">
            <v>1</v>
          </cell>
          <cell r="AR66">
            <v>1</v>
          </cell>
          <cell r="AS66">
            <v>2</v>
          </cell>
          <cell r="AT66">
            <v>14</v>
          </cell>
        </row>
        <row r="67">
          <cell r="AG67" t="str">
            <v>Wake Forest</v>
          </cell>
          <cell r="AH67">
            <v>4</v>
          </cell>
          <cell r="AI67">
            <v>2</v>
          </cell>
          <cell r="AJ67">
            <v>0</v>
          </cell>
          <cell r="AK67">
            <v>4</v>
          </cell>
          <cell r="AL67">
            <v>1</v>
          </cell>
          <cell r="AM67">
            <v>1</v>
          </cell>
          <cell r="AN67">
            <v>1</v>
          </cell>
          <cell r="AO67">
            <v>0</v>
          </cell>
          <cell r="AP67">
            <v>1</v>
          </cell>
          <cell r="AQ67">
            <v>2</v>
          </cell>
          <cell r="AR67">
            <v>1</v>
          </cell>
          <cell r="AS67">
            <v>2</v>
          </cell>
          <cell r="AT67">
            <v>13</v>
          </cell>
        </row>
        <row r="68">
          <cell r="AG68" t="str">
            <v>Wyoming</v>
          </cell>
          <cell r="AH68">
            <v>0</v>
          </cell>
          <cell r="AI68">
            <v>0</v>
          </cell>
          <cell r="AJ68">
            <v>1</v>
          </cell>
          <cell r="AK68">
            <v>0</v>
          </cell>
          <cell r="AL68">
            <v>0</v>
          </cell>
          <cell r="AM68">
            <v>2</v>
          </cell>
          <cell r="AN68">
            <v>1</v>
          </cell>
          <cell r="AO68">
            <v>0</v>
          </cell>
          <cell r="AP68">
            <v>2</v>
          </cell>
          <cell r="AQ68">
            <v>1</v>
          </cell>
          <cell r="AR68">
            <v>1</v>
          </cell>
          <cell r="AS68">
            <v>2</v>
          </cell>
          <cell r="AT68">
            <v>8</v>
          </cell>
        </row>
        <row r="69">
          <cell r="AG69" t="str">
            <v>Arizona</v>
          </cell>
          <cell r="AH69">
            <v>2</v>
          </cell>
          <cell r="AI69">
            <v>3</v>
          </cell>
          <cell r="AJ69">
            <v>3</v>
          </cell>
          <cell r="AK69">
            <v>3</v>
          </cell>
          <cell r="AL69">
            <v>0</v>
          </cell>
          <cell r="AM69">
            <v>3</v>
          </cell>
          <cell r="AN69">
            <v>0</v>
          </cell>
          <cell r="AO69">
            <v>2</v>
          </cell>
          <cell r="AP69">
            <v>0</v>
          </cell>
          <cell r="AQ69">
            <v>1</v>
          </cell>
          <cell r="AR69">
            <v>1</v>
          </cell>
          <cell r="AS69">
            <v>0</v>
          </cell>
          <cell r="AT69">
            <v>16</v>
          </cell>
        </row>
        <row r="70">
          <cell r="AG70" t="str">
            <v>Oregon State</v>
          </cell>
          <cell r="AH70">
            <v>7</v>
          </cell>
          <cell r="AI70">
            <v>1</v>
          </cell>
          <cell r="AJ70">
            <v>3</v>
          </cell>
          <cell r="AK70">
            <v>1</v>
          </cell>
          <cell r="AL70">
            <v>2</v>
          </cell>
          <cell r="AM70">
            <v>2</v>
          </cell>
          <cell r="AN70">
            <v>5</v>
          </cell>
          <cell r="AO70">
            <v>1</v>
          </cell>
          <cell r="AP70">
            <v>2</v>
          </cell>
          <cell r="AQ70">
            <v>0</v>
          </cell>
          <cell r="AR70">
            <v>0</v>
          </cell>
          <cell r="AS70">
            <v>3</v>
          </cell>
          <cell r="AT70">
            <v>17</v>
          </cell>
        </row>
        <row r="71">
          <cell r="AG71" t="str">
            <v>North Texas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AG72" t="str">
            <v>Indiana</v>
          </cell>
          <cell r="AH72">
            <v>0</v>
          </cell>
          <cell r="AI72">
            <v>3</v>
          </cell>
          <cell r="AJ72">
            <v>2</v>
          </cell>
          <cell r="AK72">
            <v>0</v>
          </cell>
          <cell r="AL72">
            <v>0</v>
          </cell>
          <cell r="AM72">
            <v>2</v>
          </cell>
          <cell r="AN72">
            <v>1</v>
          </cell>
          <cell r="AO72">
            <v>3</v>
          </cell>
          <cell r="AP72">
            <v>1</v>
          </cell>
          <cell r="AQ72">
            <v>2</v>
          </cell>
          <cell r="AR72">
            <v>1</v>
          </cell>
          <cell r="AS72">
            <v>1</v>
          </cell>
          <cell r="AT72">
            <v>15</v>
          </cell>
        </row>
        <row r="73">
          <cell r="AG73" t="str">
            <v>Colorado State</v>
          </cell>
          <cell r="AH73">
            <v>1</v>
          </cell>
          <cell r="AI73">
            <v>1</v>
          </cell>
          <cell r="AJ73">
            <v>0</v>
          </cell>
          <cell r="AK73">
            <v>0</v>
          </cell>
          <cell r="AL73">
            <v>0</v>
          </cell>
          <cell r="AM73">
            <v>2</v>
          </cell>
          <cell r="AN73">
            <v>2</v>
          </cell>
          <cell r="AO73">
            <v>2</v>
          </cell>
          <cell r="AP73">
            <v>0</v>
          </cell>
          <cell r="AQ73">
            <v>1</v>
          </cell>
          <cell r="AR73">
            <v>1</v>
          </cell>
          <cell r="AS73">
            <v>0</v>
          </cell>
          <cell r="AT73">
            <v>9</v>
          </cell>
        </row>
        <row r="74">
          <cell r="AG74" t="str">
            <v>Boise State</v>
          </cell>
          <cell r="AH74">
            <v>0</v>
          </cell>
          <cell r="AI74">
            <v>1</v>
          </cell>
          <cell r="AJ74">
            <v>3</v>
          </cell>
          <cell r="AK74">
            <v>6</v>
          </cell>
          <cell r="AL74">
            <v>1</v>
          </cell>
          <cell r="AM74">
            <v>3</v>
          </cell>
          <cell r="AN74">
            <v>1</v>
          </cell>
          <cell r="AO74">
            <v>3</v>
          </cell>
          <cell r="AP74">
            <v>2</v>
          </cell>
          <cell r="AQ74">
            <v>2</v>
          </cell>
          <cell r="AR74">
            <v>1</v>
          </cell>
          <cell r="AS74">
            <v>3</v>
          </cell>
          <cell r="AT74">
            <v>23</v>
          </cell>
        </row>
        <row r="75">
          <cell r="AG75" t="str">
            <v>Tulsa</v>
          </cell>
          <cell r="AH75">
            <v>0</v>
          </cell>
          <cell r="AI75">
            <v>0</v>
          </cell>
          <cell r="AJ75">
            <v>1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2</v>
          </cell>
          <cell r="AT75">
            <v>1</v>
          </cell>
        </row>
        <row r="76">
          <cell r="AG76" t="str">
            <v>Notre Dame</v>
          </cell>
          <cell r="AH76">
            <v>1</v>
          </cell>
          <cell r="AI76">
            <v>4</v>
          </cell>
          <cell r="AJ76">
            <v>1</v>
          </cell>
          <cell r="AK76">
            <v>4</v>
          </cell>
          <cell r="AL76">
            <v>6</v>
          </cell>
          <cell r="AM76">
            <v>8</v>
          </cell>
          <cell r="AN76">
            <v>1</v>
          </cell>
          <cell r="AO76">
            <v>7</v>
          </cell>
          <cell r="AP76">
            <v>2</v>
          </cell>
          <cell r="AQ76">
            <v>4</v>
          </cell>
          <cell r="AR76">
            <v>6</v>
          </cell>
          <cell r="AS76">
            <v>6</v>
          </cell>
          <cell r="AT76">
            <v>43</v>
          </cell>
        </row>
        <row r="77">
          <cell r="AG77" t="str">
            <v>Fresno State</v>
          </cell>
          <cell r="AH77">
            <v>2</v>
          </cell>
          <cell r="AI77">
            <v>1</v>
          </cell>
          <cell r="AJ77">
            <v>2</v>
          </cell>
          <cell r="AK77">
            <v>1</v>
          </cell>
          <cell r="AL77">
            <v>1</v>
          </cell>
          <cell r="AM77">
            <v>2</v>
          </cell>
          <cell r="AN77">
            <v>3</v>
          </cell>
          <cell r="AO77">
            <v>0</v>
          </cell>
          <cell r="AP77">
            <v>0</v>
          </cell>
          <cell r="AQ77">
            <v>0</v>
          </cell>
          <cell r="AR77">
            <v>1</v>
          </cell>
          <cell r="AS77">
            <v>2</v>
          </cell>
          <cell r="AT77">
            <v>11</v>
          </cell>
        </row>
        <row r="78">
          <cell r="AG78" t="str">
            <v>Tulane</v>
          </cell>
          <cell r="AH78">
            <v>1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1</v>
          </cell>
          <cell r="AN78">
            <v>2</v>
          </cell>
          <cell r="AO78">
            <v>0</v>
          </cell>
          <cell r="AP78">
            <v>1</v>
          </cell>
          <cell r="AQ78">
            <v>2</v>
          </cell>
          <cell r="AR78">
            <v>1</v>
          </cell>
          <cell r="AS78">
            <v>2</v>
          </cell>
          <cell r="AT78">
            <v>7</v>
          </cell>
        </row>
        <row r="79">
          <cell r="AG79" t="str">
            <v>UConn</v>
          </cell>
          <cell r="AH79">
            <v>4</v>
          </cell>
          <cell r="AI79">
            <v>2</v>
          </cell>
          <cell r="AJ79">
            <v>3</v>
          </cell>
          <cell r="AK79">
            <v>1</v>
          </cell>
          <cell r="AL79">
            <v>5</v>
          </cell>
          <cell r="AM79">
            <v>2</v>
          </cell>
          <cell r="AN79">
            <v>2</v>
          </cell>
          <cell r="AO79">
            <v>0</v>
          </cell>
          <cell r="AP79">
            <v>1</v>
          </cell>
          <cell r="AQ79">
            <v>1</v>
          </cell>
          <cell r="AR79">
            <v>0</v>
          </cell>
          <cell r="AS79">
            <v>1</v>
          </cell>
          <cell r="AT79">
            <v>17</v>
          </cell>
        </row>
        <row r="80">
          <cell r="AG80" t="str">
            <v>UAB</v>
          </cell>
          <cell r="AH80">
            <v>0</v>
          </cell>
          <cell r="AI80">
            <v>1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2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3</v>
          </cell>
        </row>
        <row r="81">
          <cell r="AG81" t="str">
            <v>Florida Atlantic</v>
          </cell>
          <cell r="AH81">
            <v>0</v>
          </cell>
          <cell r="AI81">
            <v>1</v>
          </cell>
          <cell r="AJ81">
            <v>1</v>
          </cell>
          <cell r="AK81">
            <v>1</v>
          </cell>
          <cell r="AL81">
            <v>0</v>
          </cell>
          <cell r="AM81">
            <v>2</v>
          </cell>
          <cell r="AN81">
            <v>1</v>
          </cell>
          <cell r="AO81">
            <v>0</v>
          </cell>
          <cell r="AP81">
            <v>1</v>
          </cell>
          <cell r="AQ81">
            <v>0</v>
          </cell>
          <cell r="AR81">
            <v>2</v>
          </cell>
          <cell r="AS81">
            <v>1</v>
          </cell>
          <cell r="AT81">
            <v>9</v>
          </cell>
        </row>
        <row r="82">
          <cell r="AG82" t="str">
            <v>East Carolina</v>
          </cell>
          <cell r="AH82">
            <v>1</v>
          </cell>
          <cell r="AI82">
            <v>3</v>
          </cell>
          <cell r="AJ82">
            <v>1</v>
          </cell>
          <cell r="AK82">
            <v>0</v>
          </cell>
          <cell r="AL82">
            <v>0</v>
          </cell>
          <cell r="AM82">
            <v>0</v>
          </cell>
          <cell r="AN82">
            <v>1</v>
          </cell>
          <cell r="AO82">
            <v>0</v>
          </cell>
          <cell r="AP82">
            <v>1</v>
          </cell>
          <cell r="AQ82">
            <v>0</v>
          </cell>
          <cell r="AR82">
            <v>0</v>
          </cell>
          <cell r="AS82">
            <v>0</v>
          </cell>
          <cell r="AT82">
            <v>6</v>
          </cell>
        </row>
        <row r="83">
          <cell r="AG83" t="str">
            <v>Toledo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3</v>
          </cell>
          <cell r="AQ83">
            <v>1</v>
          </cell>
          <cell r="AR83">
            <v>2</v>
          </cell>
          <cell r="AS83">
            <v>0</v>
          </cell>
          <cell r="AT83">
            <v>6</v>
          </cell>
        </row>
        <row r="84">
          <cell r="AG84" t="str">
            <v>UTSA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1</v>
          </cell>
          <cell r="AP84">
            <v>0</v>
          </cell>
          <cell r="AQ84">
            <v>1</v>
          </cell>
          <cell r="AR84">
            <v>0</v>
          </cell>
          <cell r="AS84">
            <v>0</v>
          </cell>
          <cell r="AT84">
            <v>2</v>
          </cell>
        </row>
        <row r="85">
          <cell r="AG85" t="str">
            <v>FIU</v>
          </cell>
          <cell r="AH85">
            <v>0</v>
          </cell>
          <cell r="AI85">
            <v>0</v>
          </cell>
          <cell r="AJ85">
            <v>1</v>
          </cell>
          <cell r="AK85">
            <v>1</v>
          </cell>
          <cell r="AL85">
            <v>2</v>
          </cell>
          <cell r="AM85">
            <v>0</v>
          </cell>
          <cell r="AN85">
            <v>0</v>
          </cell>
          <cell r="AO85">
            <v>0</v>
          </cell>
          <cell r="AP85">
            <v>1</v>
          </cell>
          <cell r="AQ85">
            <v>1</v>
          </cell>
          <cell r="AR85">
            <v>0</v>
          </cell>
          <cell r="AS85">
            <v>2</v>
          </cell>
          <cell r="AT85">
            <v>6</v>
          </cell>
        </row>
        <row r="86">
          <cell r="AG86" t="str">
            <v>Middle Tennessee</v>
          </cell>
          <cell r="AH86">
            <v>0</v>
          </cell>
          <cell r="AI86">
            <v>1</v>
          </cell>
          <cell r="AJ86">
            <v>1</v>
          </cell>
          <cell r="AK86">
            <v>0</v>
          </cell>
          <cell r="AL86">
            <v>0</v>
          </cell>
          <cell r="AM86">
            <v>1</v>
          </cell>
          <cell r="AN86">
            <v>0</v>
          </cell>
          <cell r="AO86">
            <v>1</v>
          </cell>
          <cell r="AP86">
            <v>0</v>
          </cell>
          <cell r="AQ86">
            <v>1</v>
          </cell>
          <cell r="AR86">
            <v>0</v>
          </cell>
          <cell r="AS86">
            <v>0</v>
          </cell>
          <cell r="AT86">
            <v>5</v>
          </cell>
        </row>
        <row r="87">
          <cell r="AG87" t="str">
            <v>Utah State</v>
          </cell>
          <cell r="AH87">
            <v>0</v>
          </cell>
          <cell r="AI87">
            <v>0</v>
          </cell>
          <cell r="AJ87">
            <v>1</v>
          </cell>
          <cell r="AK87">
            <v>3</v>
          </cell>
          <cell r="AL87">
            <v>2</v>
          </cell>
          <cell r="AM87">
            <v>2</v>
          </cell>
          <cell r="AN87">
            <v>0</v>
          </cell>
          <cell r="AO87">
            <v>2</v>
          </cell>
          <cell r="AP87">
            <v>1</v>
          </cell>
          <cell r="AQ87">
            <v>0</v>
          </cell>
          <cell r="AR87">
            <v>1</v>
          </cell>
          <cell r="AS87">
            <v>1</v>
          </cell>
          <cell r="AT87">
            <v>12</v>
          </cell>
        </row>
        <row r="88">
          <cell r="AG88" t="str">
            <v>San Diego State</v>
          </cell>
          <cell r="AH88">
            <v>1</v>
          </cell>
          <cell r="AI88">
            <v>0</v>
          </cell>
          <cell r="AJ88">
            <v>2</v>
          </cell>
          <cell r="AK88">
            <v>4</v>
          </cell>
          <cell r="AL88">
            <v>3</v>
          </cell>
          <cell r="AM88">
            <v>2</v>
          </cell>
          <cell r="AN88">
            <v>1</v>
          </cell>
          <cell r="AO88">
            <v>0</v>
          </cell>
          <cell r="AP88">
            <v>3</v>
          </cell>
          <cell r="AQ88">
            <v>2</v>
          </cell>
          <cell r="AR88">
            <v>1</v>
          </cell>
          <cell r="AS88">
            <v>1</v>
          </cell>
          <cell r="AT88">
            <v>18</v>
          </cell>
        </row>
        <row r="89">
          <cell r="AG89" t="str">
            <v>Louisiana</v>
          </cell>
          <cell r="AH89">
            <v>0</v>
          </cell>
          <cell r="AI89">
            <v>1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1</v>
          </cell>
          <cell r="AO89">
            <v>0</v>
          </cell>
          <cell r="AP89">
            <v>1</v>
          </cell>
          <cell r="AQ89">
            <v>2</v>
          </cell>
          <cell r="AR89">
            <v>0</v>
          </cell>
          <cell r="AS89">
            <v>3</v>
          </cell>
          <cell r="AT89">
            <v>5</v>
          </cell>
        </row>
        <row r="90">
          <cell r="AG90" t="str">
            <v>Arkansas State</v>
          </cell>
          <cell r="AH90">
            <v>1</v>
          </cell>
          <cell r="AI90">
            <v>1</v>
          </cell>
          <cell r="AJ90">
            <v>1</v>
          </cell>
          <cell r="AK90">
            <v>1</v>
          </cell>
          <cell r="AL90">
            <v>1</v>
          </cell>
          <cell r="AM90">
            <v>1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5</v>
          </cell>
        </row>
        <row r="91">
          <cell r="AG91" t="str">
            <v>New Mexico</v>
          </cell>
          <cell r="AH91">
            <v>2</v>
          </cell>
          <cell r="AI91">
            <v>1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1</v>
          </cell>
          <cell r="AR91">
            <v>0</v>
          </cell>
          <cell r="AS91">
            <v>0</v>
          </cell>
          <cell r="AT91">
            <v>2</v>
          </cell>
        </row>
        <row r="92">
          <cell r="AG92" t="str">
            <v>Western Kentucky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1</v>
          </cell>
          <cell r="AM92">
            <v>2</v>
          </cell>
          <cell r="AN92">
            <v>0</v>
          </cell>
          <cell r="AO92">
            <v>3</v>
          </cell>
          <cell r="AP92">
            <v>2</v>
          </cell>
          <cell r="AQ92">
            <v>2</v>
          </cell>
          <cell r="AR92">
            <v>0</v>
          </cell>
          <cell r="AS92">
            <v>0</v>
          </cell>
          <cell r="AT92">
            <v>10</v>
          </cell>
        </row>
        <row r="93">
          <cell r="AG93" t="str">
            <v>Texas State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2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2</v>
          </cell>
        </row>
        <row r="94">
          <cell r="AG94" t="str">
            <v>Western Michigan</v>
          </cell>
          <cell r="AH94">
            <v>2</v>
          </cell>
          <cell r="AI94">
            <v>0</v>
          </cell>
          <cell r="AJ94">
            <v>0</v>
          </cell>
          <cell r="AK94">
            <v>2</v>
          </cell>
          <cell r="AL94">
            <v>0</v>
          </cell>
          <cell r="AM94">
            <v>0</v>
          </cell>
          <cell r="AN94">
            <v>0</v>
          </cell>
          <cell r="AO94">
            <v>2</v>
          </cell>
          <cell r="AP94">
            <v>3</v>
          </cell>
          <cell r="AQ94">
            <v>2</v>
          </cell>
          <cell r="AR94">
            <v>0</v>
          </cell>
          <cell r="AS94">
            <v>0</v>
          </cell>
          <cell r="AT94">
            <v>9</v>
          </cell>
        </row>
        <row r="95">
          <cell r="AG95" t="str">
            <v>Marshall</v>
          </cell>
          <cell r="AH95">
            <v>0</v>
          </cell>
          <cell r="AI95">
            <v>0</v>
          </cell>
          <cell r="AJ95">
            <v>1</v>
          </cell>
          <cell r="AK95">
            <v>1</v>
          </cell>
          <cell r="AL95">
            <v>1</v>
          </cell>
          <cell r="AM95">
            <v>1</v>
          </cell>
          <cell r="AN95">
            <v>1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2</v>
          </cell>
          <cell r="AT95">
            <v>5</v>
          </cell>
        </row>
        <row r="96">
          <cell r="AG96" t="str">
            <v>Appalachian State</v>
          </cell>
          <cell r="AH96">
            <v>0</v>
          </cell>
          <cell r="AI96">
            <v>1</v>
          </cell>
          <cell r="AJ96">
            <v>3</v>
          </cell>
          <cell r="AK96">
            <v>1</v>
          </cell>
          <cell r="AL96">
            <v>2</v>
          </cell>
          <cell r="AM96">
            <v>0</v>
          </cell>
          <cell r="AN96">
            <v>0</v>
          </cell>
          <cell r="AO96">
            <v>1</v>
          </cell>
          <cell r="AP96">
            <v>0</v>
          </cell>
          <cell r="AQ96">
            <v>1</v>
          </cell>
          <cell r="AR96">
            <v>0</v>
          </cell>
          <cell r="AS96">
            <v>2</v>
          </cell>
          <cell r="AT96">
            <v>9</v>
          </cell>
        </row>
        <row r="97">
          <cell r="AG97" t="str">
            <v>UTEP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1</v>
          </cell>
          <cell r="AQ97">
            <v>1</v>
          </cell>
          <cell r="AR97">
            <v>0</v>
          </cell>
          <cell r="AS97">
            <v>0</v>
          </cell>
          <cell r="AT97">
            <v>2</v>
          </cell>
        </row>
        <row r="98">
          <cell r="AG98" t="str">
            <v>Louisiana Tech</v>
          </cell>
          <cell r="AH98">
            <v>0</v>
          </cell>
          <cell r="AI98">
            <v>2</v>
          </cell>
          <cell r="AJ98">
            <v>0</v>
          </cell>
          <cell r="AK98">
            <v>0</v>
          </cell>
          <cell r="AL98">
            <v>2</v>
          </cell>
          <cell r="AM98">
            <v>2</v>
          </cell>
          <cell r="AN98">
            <v>0</v>
          </cell>
          <cell r="AO98">
            <v>3</v>
          </cell>
          <cell r="AP98">
            <v>3</v>
          </cell>
          <cell r="AQ98">
            <v>1</v>
          </cell>
          <cell r="AR98">
            <v>1</v>
          </cell>
          <cell r="AS98">
            <v>2</v>
          </cell>
          <cell r="AT98">
            <v>14</v>
          </cell>
        </row>
        <row r="99">
          <cell r="AG99" t="str">
            <v>Charlotte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1</v>
          </cell>
          <cell r="AQ99">
            <v>0</v>
          </cell>
          <cell r="AR99">
            <v>1</v>
          </cell>
          <cell r="AS99">
            <v>2</v>
          </cell>
          <cell r="AT99">
            <v>2</v>
          </cell>
        </row>
        <row r="100">
          <cell r="AG100" t="str">
            <v>Georgia Southern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1</v>
          </cell>
          <cell r="AM100">
            <v>2</v>
          </cell>
          <cell r="AN100">
            <v>0</v>
          </cell>
          <cell r="AO100">
            <v>1</v>
          </cell>
          <cell r="AP100">
            <v>1</v>
          </cell>
          <cell r="AQ100">
            <v>0</v>
          </cell>
          <cell r="AR100">
            <v>0</v>
          </cell>
          <cell r="AS100">
            <v>2</v>
          </cell>
          <cell r="AT100">
            <v>5</v>
          </cell>
        </row>
        <row r="101">
          <cell r="AG101" t="str">
            <v>Old Dominion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2</v>
          </cell>
          <cell r="AS101">
            <v>0</v>
          </cell>
          <cell r="AT101">
            <v>2</v>
          </cell>
        </row>
        <row r="102">
          <cell r="AG102" t="str">
            <v>Ohio</v>
          </cell>
          <cell r="AH102">
            <v>1</v>
          </cell>
          <cell r="AI102">
            <v>1</v>
          </cell>
          <cell r="AJ102">
            <v>0</v>
          </cell>
          <cell r="AK102">
            <v>1</v>
          </cell>
          <cell r="AL102">
            <v>1</v>
          </cell>
          <cell r="AM102">
            <v>1</v>
          </cell>
          <cell r="AN102">
            <v>0</v>
          </cell>
          <cell r="AO102">
            <v>0</v>
          </cell>
          <cell r="AP102">
            <v>2</v>
          </cell>
          <cell r="AQ102">
            <v>1</v>
          </cell>
          <cell r="AR102">
            <v>0</v>
          </cell>
          <cell r="AS102">
            <v>0</v>
          </cell>
          <cell r="AT102">
            <v>7</v>
          </cell>
        </row>
        <row r="103">
          <cell r="AG103" t="str">
            <v>Central Michigan</v>
          </cell>
          <cell r="AH103">
            <v>0</v>
          </cell>
          <cell r="AI103">
            <v>2</v>
          </cell>
          <cell r="AJ103">
            <v>0</v>
          </cell>
          <cell r="AK103">
            <v>0</v>
          </cell>
          <cell r="AL103">
            <v>1</v>
          </cell>
          <cell r="AM103">
            <v>0</v>
          </cell>
          <cell r="AN103">
            <v>1</v>
          </cell>
          <cell r="AO103">
            <v>1</v>
          </cell>
          <cell r="AP103">
            <v>0</v>
          </cell>
          <cell r="AQ103">
            <v>1</v>
          </cell>
          <cell r="AR103">
            <v>2</v>
          </cell>
          <cell r="AS103">
            <v>0</v>
          </cell>
          <cell r="AT103">
            <v>8</v>
          </cell>
        </row>
        <row r="104">
          <cell r="AG104" t="str">
            <v>UMass</v>
          </cell>
          <cell r="AH104">
            <v>0</v>
          </cell>
          <cell r="AI104">
            <v>1</v>
          </cell>
          <cell r="AJ104">
            <v>0</v>
          </cell>
          <cell r="AK104">
            <v>0</v>
          </cell>
          <cell r="AL104">
            <v>1</v>
          </cell>
          <cell r="AM104">
            <v>1</v>
          </cell>
          <cell r="AN104">
            <v>0</v>
          </cell>
          <cell r="AO104">
            <v>1</v>
          </cell>
          <cell r="AP104">
            <v>0</v>
          </cell>
          <cell r="AQ104">
            <v>0</v>
          </cell>
          <cell r="AR104">
            <v>1</v>
          </cell>
          <cell r="AS104">
            <v>1</v>
          </cell>
          <cell r="AT104">
            <v>5</v>
          </cell>
        </row>
        <row r="105">
          <cell r="AG105" t="str">
            <v>South Alabama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1</v>
          </cell>
          <cell r="AQ105">
            <v>0</v>
          </cell>
          <cell r="AR105">
            <v>0</v>
          </cell>
          <cell r="AS105">
            <v>0</v>
          </cell>
          <cell r="AT105">
            <v>1</v>
          </cell>
        </row>
        <row r="106">
          <cell r="AG106" t="str">
            <v>Buffalo</v>
          </cell>
          <cell r="AH106">
            <v>0</v>
          </cell>
          <cell r="AI106">
            <v>1</v>
          </cell>
          <cell r="AJ106">
            <v>1</v>
          </cell>
          <cell r="AK106">
            <v>0</v>
          </cell>
          <cell r="AL106">
            <v>1</v>
          </cell>
          <cell r="AM106">
            <v>1</v>
          </cell>
          <cell r="AN106">
            <v>1</v>
          </cell>
          <cell r="AO106">
            <v>0</v>
          </cell>
          <cell r="AP106">
            <v>1</v>
          </cell>
          <cell r="AQ106">
            <v>0</v>
          </cell>
          <cell r="AR106">
            <v>0</v>
          </cell>
          <cell r="AS106">
            <v>0</v>
          </cell>
          <cell r="AT106">
            <v>6</v>
          </cell>
        </row>
        <row r="107">
          <cell r="AG107" t="str">
            <v>Northern Illinois</v>
          </cell>
          <cell r="AH107">
            <v>1</v>
          </cell>
          <cell r="AI107">
            <v>0</v>
          </cell>
          <cell r="AJ107">
            <v>0</v>
          </cell>
          <cell r="AK107">
            <v>1</v>
          </cell>
          <cell r="AL107">
            <v>0</v>
          </cell>
          <cell r="AM107">
            <v>2</v>
          </cell>
          <cell r="AN107">
            <v>1</v>
          </cell>
          <cell r="AO107">
            <v>0</v>
          </cell>
          <cell r="AP107">
            <v>1</v>
          </cell>
          <cell r="AQ107">
            <v>0</v>
          </cell>
          <cell r="AR107">
            <v>2</v>
          </cell>
          <cell r="AS107">
            <v>0</v>
          </cell>
          <cell r="AT107">
            <v>7</v>
          </cell>
        </row>
        <row r="108">
          <cell r="AG108" t="str">
            <v>UNLV</v>
          </cell>
          <cell r="AH108">
            <v>1</v>
          </cell>
          <cell r="AI108">
            <v>1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1</v>
          </cell>
        </row>
        <row r="109">
          <cell r="AG109" t="str">
            <v>Hawaii</v>
          </cell>
          <cell r="AH109">
            <v>3</v>
          </cell>
          <cell r="AI109">
            <v>0</v>
          </cell>
          <cell r="AJ109">
            <v>3</v>
          </cell>
          <cell r="AK109">
            <v>1</v>
          </cell>
          <cell r="AL109">
            <v>0</v>
          </cell>
          <cell r="AM109">
            <v>0</v>
          </cell>
          <cell r="AN109">
            <v>1</v>
          </cell>
          <cell r="AO109">
            <v>0</v>
          </cell>
          <cell r="AP109">
            <v>0</v>
          </cell>
          <cell r="AQ109">
            <v>0</v>
          </cell>
          <cell r="AR109">
            <v>2</v>
          </cell>
          <cell r="AS109">
            <v>1</v>
          </cell>
          <cell r="AT109">
            <v>7</v>
          </cell>
        </row>
        <row r="110">
          <cell r="AG110" t="str">
            <v>Troy</v>
          </cell>
          <cell r="AH110">
            <v>1</v>
          </cell>
          <cell r="AI110">
            <v>3</v>
          </cell>
          <cell r="AJ110">
            <v>1</v>
          </cell>
          <cell r="AK110">
            <v>1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1</v>
          </cell>
          <cell r="AQ110">
            <v>0</v>
          </cell>
          <cell r="AR110">
            <v>0</v>
          </cell>
          <cell r="AS110">
            <v>0</v>
          </cell>
          <cell r="AT110">
            <v>6</v>
          </cell>
        </row>
        <row r="111">
          <cell r="AG111" t="str">
            <v>San Jose State</v>
          </cell>
          <cell r="AH111">
            <v>3</v>
          </cell>
          <cell r="AI111">
            <v>0</v>
          </cell>
          <cell r="AJ111">
            <v>0</v>
          </cell>
          <cell r="AK111">
            <v>0</v>
          </cell>
          <cell r="AL111">
            <v>1</v>
          </cell>
          <cell r="AM111">
            <v>2</v>
          </cell>
          <cell r="AN111">
            <v>1</v>
          </cell>
          <cell r="AO111">
            <v>2</v>
          </cell>
          <cell r="AP111">
            <v>0</v>
          </cell>
          <cell r="AQ111">
            <v>1</v>
          </cell>
          <cell r="AR111">
            <v>1</v>
          </cell>
          <cell r="AS111">
            <v>0</v>
          </cell>
          <cell r="AT111">
            <v>8</v>
          </cell>
        </row>
        <row r="112">
          <cell r="AG112" t="str">
            <v>Georgia State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1</v>
          </cell>
          <cell r="AN112">
            <v>0</v>
          </cell>
          <cell r="AO112">
            <v>0</v>
          </cell>
          <cell r="AP112">
            <v>1</v>
          </cell>
          <cell r="AQ112">
            <v>0</v>
          </cell>
          <cell r="AR112">
            <v>0</v>
          </cell>
          <cell r="AS112">
            <v>0</v>
          </cell>
          <cell r="AT112">
            <v>2</v>
          </cell>
        </row>
        <row r="113">
          <cell r="AG113" t="str">
            <v>Miami (OH)</v>
          </cell>
          <cell r="AH113">
            <v>1</v>
          </cell>
          <cell r="AI113">
            <v>0</v>
          </cell>
          <cell r="AJ113">
            <v>0</v>
          </cell>
          <cell r="AK113">
            <v>1</v>
          </cell>
          <cell r="AL113">
            <v>1</v>
          </cell>
          <cell r="AM113">
            <v>0</v>
          </cell>
          <cell r="AN113">
            <v>1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1</v>
          </cell>
          <cell r="AT113">
            <v>3</v>
          </cell>
        </row>
        <row r="114">
          <cell r="AG114" t="str">
            <v>Bowling Green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1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2</v>
          </cell>
        </row>
        <row r="115">
          <cell r="AG115" t="str">
            <v>Nevada</v>
          </cell>
          <cell r="AH115">
            <v>1</v>
          </cell>
          <cell r="AI115">
            <v>0</v>
          </cell>
          <cell r="AJ115">
            <v>3</v>
          </cell>
          <cell r="AK115">
            <v>4</v>
          </cell>
          <cell r="AL115">
            <v>2</v>
          </cell>
          <cell r="AM115">
            <v>1</v>
          </cell>
          <cell r="AN115">
            <v>0</v>
          </cell>
          <cell r="AO115">
            <v>0</v>
          </cell>
          <cell r="AP115">
            <v>0</v>
          </cell>
          <cell r="AQ115">
            <v>1</v>
          </cell>
          <cell r="AR115">
            <v>0</v>
          </cell>
          <cell r="AS115">
            <v>0</v>
          </cell>
          <cell r="AT115">
            <v>11</v>
          </cell>
        </row>
        <row r="116">
          <cell r="AG116" t="str">
            <v>Akron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1</v>
          </cell>
          <cell r="AP116">
            <v>0</v>
          </cell>
          <cell r="AQ116">
            <v>0</v>
          </cell>
          <cell r="AR116">
            <v>1</v>
          </cell>
          <cell r="AS116">
            <v>0</v>
          </cell>
          <cell r="AT116">
            <v>2</v>
          </cell>
        </row>
        <row r="117">
          <cell r="AG117" t="str">
            <v>Southern Mississippi</v>
          </cell>
          <cell r="AH117">
            <v>2</v>
          </cell>
          <cell r="AI117">
            <v>0</v>
          </cell>
          <cell r="AJ117">
            <v>0</v>
          </cell>
          <cell r="AK117">
            <v>1</v>
          </cell>
          <cell r="AL117">
            <v>1</v>
          </cell>
          <cell r="AM117">
            <v>1</v>
          </cell>
          <cell r="AN117">
            <v>1</v>
          </cell>
          <cell r="AO117">
            <v>2</v>
          </cell>
          <cell r="AP117">
            <v>0</v>
          </cell>
          <cell r="AQ117">
            <v>3</v>
          </cell>
          <cell r="AR117">
            <v>0</v>
          </cell>
          <cell r="AS117">
            <v>1</v>
          </cell>
          <cell r="AT117">
            <v>9</v>
          </cell>
        </row>
        <row r="118">
          <cell r="AG118" t="str">
            <v>Eastern Michigan</v>
          </cell>
          <cell r="AH118">
            <v>1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</v>
          </cell>
          <cell r="AP118">
            <v>1</v>
          </cell>
          <cell r="AQ118">
            <v>0</v>
          </cell>
          <cell r="AR118">
            <v>1</v>
          </cell>
          <cell r="AS118">
            <v>0</v>
          </cell>
          <cell r="AT118">
            <v>3</v>
          </cell>
        </row>
        <row r="119">
          <cell r="AG119" t="str">
            <v>Ball State</v>
          </cell>
          <cell r="AH119">
            <v>2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2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1</v>
          </cell>
          <cell r="AT119">
            <v>2</v>
          </cell>
        </row>
        <row r="120">
          <cell r="AG120" t="str">
            <v>Kent State</v>
          </cell>
          <cell r="AH120">
            <v>1</v>
          </cell>
          <cell r="AI120">
            <v>1</v>
          </cell>
          <cell r="AJ120">
            <v>0</v>
          </cell>
          <cell r="AK120">
            <v>0</v>
          </cell>
          <cell r="AL120">
            <v>1</v>
          </cell>
          <cell r="AM120">
            <v>1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3</v>
          </cell>
        </row>
        <row r="121">
          <cell r="AG121" t="str">
            <v>New Mexico State</v>
          </cell>
          <cell r="AH121">
            <v>0</v>
          </cell>
          <cell r="AI121">
            <v>0</v>
          </cell>
          <cell r="AJ121">
            <v>1</v>
          </cell>
          <cell r="AK121">
            <v>1</v>
          </cell>
          <cell r="AL121">
            <v>1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1</v>
          </cell>
          <cell r="AR121">
            <v>0</v>
          </cell>
          <cell r="AS121">
            <v>1</v>
          </cell>
          <cell r="AT121">
            <v>4</v>
          </cell>
        </row>
        <row r="122">
          <cell r="AG122" t="str">
            <v>Louisiana-Monroe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</row>
        <row r="123">
          <cell r="AG123" t="str">
            <v>Coastal Carolina</v>
          </cell>
          <cell r="AH123">
            <v>0</v>
          </cell>
          <cell r="AI123">
            <v>0</v>
          </cell>
          <cell r="AJ123">
            <v>0</v>
          </cell>
          <cell r="AK123">
            <v>1</v>
          </cell>
          <cell r="AL123">
            <v>0</v>
          </cell>
          <cell r="AM123">
            <v>2</v>
          </cell>
          <cell r="AN123">
            <v>0</v>
          </cell>
          <cell r="AO123">
            <v>0</v>
          </cell>
          <cell r="AP123">
            <v>1</v>
          </cell>
          <cell r="AQ123">
            <v>0</v>
          </cell>
          <cell r="AR123">
            <v>0</v>
          </cell>
          <cell r="AS123">
            <v>0</v>
          </cell>
          <cell r="AT123">
            <v>4</v>
          </cell>
        </row>
        <row r="124">
          <cell r="AG124" t="str">
            <v>Rice</v>
          </cell>
          <cell r="AH124">
            <v>2</v>
          </cell>
          <cell r="AI124">
            <v>0</v>
          </cell>
          <cell r="AJ124">
            <v>1</v>
          </cell>
          <cell r="AK124">
            <v>1</v>
          </cell>
          <cell r="AL124">
            <v>2</v>
          </cell>
          <cell r="AM124">
            <v>1</v>
          </cell>
          <cell r="AN124">
            <v>1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6</v>
          </cell>
        </row>
        <row r="125">
          <cell r="AG125" t="str">
            <v>Temple</v>
          </cell>
          <cell r="AH125">
            <v>1</v>
          </cell>
          <cell r="AI125">
            <v>0</v>
          </cell>
          <cell r="AJ125">
            <v>2</v>
          </cell>
          <cell r="AK125">
            <v>3</v>
          </cell>
          <cell r="AL125">
            <v>0</v>
          </cell>
          <cell r="AM125">
            <v>0</v>
          </cell>
          <cell r="AN125">
            <v>0</v>
          </cell>
          <cell r="AO125">
            <v>3</v>
          </cell>
          <cell r="AP125">
            <v>3</v>
          </cell>
          <cell r="AQ125">
            <v>2</v>
          </cell>
          <cell r="AR125">
            <v>3</v>
          </cell>
          <cell r="AS125">
            <v>4</v>
          </cell>
          <cell r="AT125">
            <v>16</v>
          </cell>
        </row>
        <row r="126">
          <cell r="AG126" t="str">
            <v>Miami (FL)</v>
          </cell>
          <cell r="AH126">
            <v>1</v>
          </cell>
          <cell r="AI126">
            <v>4</v>
          </cell>
          <cell r="AJ126">
            <v>8</v>
          </cell>
          <cell r="AK126">
            <v>6</v>
          </cell>
          <cell r="AL126">
            <v>2</v>
          </cell>
          <cell r="AM126">
            <v>3</v>
          </cell>
          <cell r="AN126">
            <v>7</v>
          </cell>
          <cell r="AO126">
            <v>2</v>
          </cell>
          <cell r="AP126">
            <v>9</v>
          </cell>
          <cell r="AQ126">
            <v>6</v>
          </cell>
          <cell r="AR126">
            <v>5</v>
          </cell>
          <cell r="AS126">
            <v>4</v>
          </cell>
          <cell r="AT126">
            <v>52</v>
          </cell>
        </row>
        <row r="127">
          <cell r="AG127" t="str">
            <v>Army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</row>
        <row r="128">
          <cell r="AG128" t="str">
            <v>Liberty</v>
          </cell>
          <cell r="AH128">
            <v>1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1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1</v>
          </cell>
          <cell r="AT128">
            <v>1</v>
          </cell>
        </row>
        <row r="129">
          <cell r="AG129" t="str">
            <v>Brigham Young</v>
          </cell>
          <cell r="AH129">
            <v>2</v>
          </cell>
          <cell r="AI129">
            <v>1</v>
          </cell>
          <cell r="AJ129">
            <v>0</v>
          </cell>
          <cell r="AK129">
            <v>0</v>
          </cell>
          <cell r="AL129">
            <v>1</v>
          </cell>
          <cell r="AM129">
            <v>1</v>
          </cell>
          <cell r="AN129">
            <v>0</v>
          </cell>
          <cell r="AO129">
            <v>1</v>
          </cell>
          <cell r="AP129">
            <v>1</v>
          </cell>
          <cell r="AQ129">
            <v>1</v>
          </cell>
          <cell r="AR129">
            <v>1</v>
          </cell>
          <cell r="AS129">
            <v>0</v>
          </cell>
          <cell r="AT129">
            <v>7</v>
          </cell>
        </row>
        <row r="130">
          <cell r="AG130" t="str">
            <v>Air Force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</v>
          </cell>
          <cell r="AS130">
            <v>0</v>
          </cell>
          <cell r="AT130">
            <v>1</v>
          </cell>
        </row>
        <row r="131">
          <cell r="AG131" t="str">
            <v>SMU</v>
          </cell>
          <cell r="AH131">
            <v>1</v>
          </cell>
          <cell r="AI131">
            <v>1</v>
          </cell>
          <cell r="AJ131">
            <v>1</v>
          </cell>
          <cell r="AK131">
            <v>4</v>
          </cell>
          <cell r="AL131">
            <v>1</v>
          </cell>
          <cell r="AM131">
            <v>2</v>
          </cell>
          <cell r="AN131">
            <v>0</v>
          </cell>
          <cell r="AO131">
            <v>0</v>
          </cell>
          <cell r="AP131">
            <v>0</v>
          </cell>
          <cell r="AQ131">
            <v>3</v>
          </cell>
          <cell r="AR131">
            <v>0</v>
          </cell>
          <cell r="AS131">
            <v>1</v>
          </cell>
          <cell r="AT131">
            <v>12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2">
          <cell r="B2" t="str">
            <v>Appalachian State</v>
          </cell>
          <cell r="C2">
            <v>10</v>
          </cell>
          <cell r="D2">
            <v>15097.2</v>
          </cell>
          <cell r="E2">
            <v>5853376.4000000004</v>
          </cell>
          <cell r="F2">
            <v>21765813.699999999</v>
          </cell>
          <cell r="G2">
            <v>0.26892522745428077</v>
          </cell>
          <cell r="H2">
            <v>1182440.8999999999</v>
          </cell>
          <cell r="I2">
            <v>4670935.5</v>
          </cell>
          <cell r="J2">
            <v>1444871.713</v>
          </cell>
          <cell r="K2">
            <v>0.2</v>
          </cell>
        </row>
        <row r="3">
          <cell r="B3" t="str">
            <v>Arizona State</v>
          </cell>
          <cell r="C3">
            <v>10</v>
          </cell>
          <cell r="D3">
            <v>41762.300000000003</v>
          </cell>
          <cell r="E3">
            <v>40187558.899999999</v>
          </cell>
          <cell r="F3">
            <v>81172452.900000006</v>
          </cell>
          <cell r="G3">
            <v>0.49508863492777355</v>
          </cell>
          <cell r="H3">
            <v>5156821.8</v>
          </cell>
          <cell r="I3">
            <v>35030737.100000001</v>
          </cell>
          <cell r="J3">
            <v>4969125.1500000004</v>
          </cell>
          <cell r="K3">
            <v>4.2</v>
          </cell>
        </row>
        <row r="4">
          <cell r="B4" t="str">
            <v>Arkansas State</v>
          </cell>
          <cell r="C4">
            <v>10</v>
          </cell>
          <cell r="D4">
            <v>7367.6</v>
          </cell>
          <cell r="E4">
            <v>5862777.9000000004</v>
          </cell>
          <cell r="F4">
            <v>15322903.300000001</v>
          </cell>
          <cell r="G4">
            <v>0.38261534287695986</v>
          </cell>
          <cell r="H4">
            <v>1482297.8</v>
          </cell>
          <cell r="I4">
            <v>4380480.1000000006</v>
          </cell>
          <cell r="J4">
            <v>1115254.8999999999</v>
          </cell>
          <cell r="K4">
            <v>1.577142857142857</v>
          </cell>
        </row>
        <row r="5">
          <cell r="B5" t="str">
            <v>Auburn</v>
          </cell>
          <cell r="C5">
            <v>10</v>
          </cell>
          <cell r="D5">
            <v>19446.5</v>
          </cell>
          <cell r="E5">
            <v>80394514.400000006</v>
          </cell>
          <cell r="F5">
            <v>124029956.7</v>
          </cell>
          <cell r="G5">
            <v>0.64818626514928068</v>
          </cell>
          <cell r="H5">
            <v>4840388.2</v>
          </cell>
          <cell r="I5">
            <v>75554126.200000003</v>
          </cell>
          <cell r="J5">
            <v>7967275.3909999998</v>
          </cell>
          <cell r="K5">
            <v>6.4</v>
          </cell>
        </row>
        <row r="6">
          <cell r="B6" t="str">
            <v>Ball State</v>
          </cell>
          <cell r="C6">
            <v>10</v>
          </cell>
          <cell r="D6">
            <v>15432.3</v>
          </cell>
          <cell r="E6">
            <v>6489487.0999999996</v>
          </cell>
          <cell r="F6">
            <v>24408098.199999999</v>
          </cell>
          <cell r="G6">
            <v>0.26587434411420058</v>
          </cell>
          <cell r="H6">
            <v>1161649.8999999999</v>
          </cell>
          <cell r="I6">
            <v>5327837.1999999993</v>
          </cell>
          <cell r="J6">
            <v>1498460.585</v>
          </cell>
          <cell r="K6">
            <v>0.16450000000000001</v>
          </cell>
        </row>
        <row r="7">
          <cell r="B7" t="str">
            <v>Baylor</v>
          </cell>
          <cell r="C7">
            <v>10</v>
          </cell>
          <cell r="D7">
            <v>13162.9</v>
          </cell>
          <cell r="E7">
            <v>30808020.699999999</v>
          </cell>
          <cell r="F7">
            <v>83859764.099999994</v>
          </cell>
          <cell r="G7">
            <v>0.36737547536220655</v>
          </cell>
          <cell r="H7">
            <v>4218640</v>
          </cell>
          <cell r="I7">
            <v>26589380.699999999</v>
          </cell>
          <cell r="J7">
            <v>4930955.4810000006</v>
          </cell>
          <cell r="K7">
            <v>3.5</v>
          </cell>
        </row>
        <row r="8">
          <cell r="B8" t="str">
            <v>Boise State</v>
          </cell>
          <cell r="C8">
            <v>10</v>
          </cell>
          <cell r="D8">
            <v>12433</v>
          </cell>
          <cell r="E8">
            <v>17965666.800000001</v>
          </cell>
          <cell r="F8">
            <v>34104359.899999999</v>
          </cell>
          <cell r="G8">
            <v>0.52678504603747167</v>
          </cell>
          <cell r="H8">
            <v>2374386.5</v>
          </cell>
          <cell r="I8">
            <v>15591280.300000001</v>
          </cell>
          <cell r="J8">
            <v>2746199.8490000004</v>
          </cell>
          <cell r="K8">
            <v>2.0299999999999998</v>
          </cell>
        </row>
        <row r="9">
          <cell r="B9" t="str">
            <v>Boston College</v>
          </cell>
          <cell r="C9">
            <v>10</v>
          </cell>
          <cell r="D9">
            <v>9423.1</v>
          </cell>
          <cell r="E9">
            <v>25575821.899999999</v>
          </cell>
          <cell r="F9">
            <v>69651067.799999997</v>
          </cell>
          <cell r="G9">
            <v>0.3671992793195914</v>
          </cell>
          <cell r="H9">
            <v>4542621.5999999996</v>
          </cell>
          <cell r="I9">
            <v>21033200.299999997</v>
          </cell>
          <cell r="J9">
            <v>3574893.0010000006</v>
          </cell>
          <cell r="K9">
            <v>2.5</v>
          </cell>
        </row>
        <row r="10">
          <cell r="B10" t="str">
            <v>Bowling Green</v>
          </cell>
          <cell r="C10">
            <v>10</v>
          </cell>
          <cell r="D10">
            <v>13259.6</v>
          </cell>
          <cell r="E10">
            <v>6121497.7000000002</v>
          </cell>
          <cell r="F10">
            <v>21530198.300000001</v>
          </cell>
          <cell r="G10">
            <v>0.28432147324904111</v>
          </cell>
          <cell r="H10">
            <v>1124327.2</v>
          </cell>
          <cell r="I10">
            <v>4997170.5</v>
          </cell>
          <cell r="J10">
            <v>1460405.1199999999</v>
          </cell>
          <cell r="K10">
            <v>0.184</v>
          </cell>
        </row>
        <row r="11">
          <cell r="B11" t="str">
            <v>Brigham Young</v>
          </cell>
          <cell r="C11">
            <v>10</v>
          </cell>
          <cell r="D11">
            <v>27358.6</v>
          </cell>
          <cell r="E11">
            <v>21755575.899999999</v>
          </cell>
          <cell r="F11">
            <v>59586438.200000003</v>
          </cell>
          <cell r="G11">
            <v>0.36510952084395604</v>
          </cell>
          <cell r="H11">
            <v>2618689.2999999998</v>
          </cell>
          <cell r="I11">
            <v>19136886.599999998</v>
          </cell>
          <cell r="J11">
            <v>3112984.0719999997</v>
          </cell>
          <cell r="K11">
            <v>3.4</v>
          </cell>
        </row>
        <row r="12">
          <cell r="B12" t="str">
            <v>Fresno State</v>
          </cell>
          <cell r="C12">
            <v>10</v>
          </cell>
          <cell r="D12">
            <v>17615.8</v>
          </cell>
          <cell r="E12">
            <v>12100895.9</v>
          </cell>
          <cell r="F12">
            <v>37710188.200000003</v>
          </cell>
          <cell r="G12">
            <v>0.32089195195265557</v>
          </cell>
          <cell r="H12">
            <v>2265363.1</v>
          </cell>
          <cell r="I12">
            <v>9835532.8000000007</v>
          </cell>
          <cell r="J12">
            <v>2264903.8880000003</v>
          </cell>
          <cell r="K12">
            <v>1.2749999999999999</v>
          </cell>
        </row>
        <row r="13">
          <cell r="B13" t="str">
            <v>Central Michigan</v>
          </cell>
          <cell r="C13">
            <v>10</v>
          </cell>
          <cell r="D13">
            <v>17372</v>
          </cell>
          <cell r="E13">
            <v>6578533.7999999998</v>
          </cell>
          <cell r="F13">
            <v>28614064.199999999</v>
          </cell>
          <cell r="G13">
            <v>0.22990560704760005</v>
          </cell>
          <cell r="H13">
            <v>1426182.1</v>
          </cell>
          <cell r="I13">
            <v>5152351.6999999993</v>
          </cell>
          <cell r="J13">
            <v>1607237.699</v>
          </cell>
          <cell r="K13">
            <v>0.189</v>
          </cell>
        </row>
        <row r="14">
          <cell r="B14" t="str">
            <v>Clemson</v>
          </cell>
          <cell r="C14">
            <v>10</v>
          </cell>
          <cell r="D14">
            <v>16423.599999999999</v>
          </cell>
          <cell r="E14">
            <v>44064427.399999999</v>
          </cell>
          <cell r="F14">
            <v>84184065.900000006</v>
          </cell>
          <cell r="G14">
            <v>0.52342954606567649</v>
          </cell>
          <cell r="H14">
            <v>7017988.0999999996</v>
          </cell>
          <cell r="I14">
            <v>37046439.299999997</v>
          </cell>
          <cell r="J14">
            <v>6911535.3499999996</v>
          </cell>
          <cell r="K14">
            <v>2.7749999999999999</v>
          </cell>
        </row>
        <row r="15">
          <cell r="B15" t="str">
            <v>Coastal Carolina</v>
          </cell>
          <cell r="C15">
            <v>10</v>
          </cell>
          <cell r="D15">
            <v>8224.4</v>
          </cell>
          <cell r="E15">
            <v>6013383.0999999996</v>
          </cell>
          <cell r="F15">
            <v>22168753.399999999</v>
          </cell>
          <cell r="G15">
            <v>0.2712549051134287</v>
          </cell>
          <cell r="H15">
            <v>881115.7</v>
          </cell>
          <cell r="I15">
            <v>5132267.3999999994</v>
          </cell>
          <cell r="J15">
            <v>1455925.44</v>
          </cell>
          <cell r="K15">
            <v>0.2</v>
          </cell>
        </row>
        <row r="16">
          <cell r="B16" t="str">
            <v>Colorado State</v>
          </cell>
          <cell r="C16">
            <v>10</v>
          </cell>
          <cell r="D16">
            <v>20481.8</v>
          </cell>
          <cell r="E16">
            <v>13559860.199999999</v>
          </cell>
          <cell r="F16">
            <v>37136856.299999997</v>
          </cell>
          <cell r="G16">
            <v>0.36513215040229458</v>
          </cell>
          <cell r="H16">
            <v>2771471.4</v>
          </cell>
          <cell r="I16">
            <v>10788388.799999999</v>
          </cell>
          <cell r="J16">
            <v>2402516.7999999998</v>
          </cell>
          <cell r="K16">
            <v>2.2000000000000002</v>
          </cell>
        </row>
        <row r="17">
          <cell r="B17" t="str">
            <v>Duke</v>
          </cell>
          <cell r="C17">
            <v>10</v>
          </cell>
          <cell r="D17">
            <v>6496.2</v>
          </cell>
          <cell r="E17">
            <v>28537639.800000001</v>
          </cell>
          <cell r="F17">
            <v>87988686.599999994</v>
          </cell>
          <cell r="G17">
            <v>0.32433305806385343</v>
          </cell>
          <cell r="H17">
            <v>2543649.2000000002</v>
          </cell>
          <cell r="I17">
            <v>25993990.600000001</v>
          </cell>
          <cell r="J17">
            <v>4573810.8</v>
          </cell>
          <cell r="K17">
            <v>4.25</v>
          </cell>
        </row>
        <row r="18">
          <cell r="B18" t="str">
            <v>East Carolina</v>
          </cell>
          <cell r="C18">
            <v>10</v>
          </cell>
          <cell r="D18">
            <v>18903.400000000001</v>
          </cell>
          <cell r="E18">
            <v>11495426.300000001</v>
          </cell>
          <cell r="F18">
            <v>40249332.100000001</v>
          </cell>
          <cell r="G18">
            <v>0.28560539269172119</v>
          </cell>
          <cell r="H18">
            <v>2810075.4</v>
          </cell>
          <cell r="I18">
            <v>8685350.9000000004</v>
          </cell>
          <cell r="J18">
            <v>2407474.7700000005</v>
          </cell>
          <cell r="K18">
            <v>1.425</v>
          </cell>
        </row>
        <row r="19">
          <cell r="B19" t="str">
            <v>Eastern Michigan</v>
          </cell>
          <cell r="C19">
            <v>10</v>
          </cell>
          <cell r="D19">
            <v>12710.7</v>
          </cell>
          <cell r="E19">
            <v>7101780.5999999996</v>
          </cell>
          <cell r="F19">
            <v>25316446.899999999</v>
          </cell>
          <cell r="G19">
            <v>0.28052043116682379</v>
          </cell>
          <cell r="H19">
            <v>1013546</v>
          </cell>
          <cell r="I19">
            <v>6088234.5999999996</v>
          </cell>
          <cell r="J19">
            <v>1569228.54</v>
          </cell>
          <cell r="K19">
            <v>0.2</v>
          </cell>
        </row>
        <row r="20">
          <cell r="B20" t="str">
            <v>Florida Atlantic</v>
          </cell>
          <cell r="C20">
            <v>10</v>
          </cell>
          <cell r="D20">
            <v>15144.5</v>
          </cell>
          <cell r="E20">
            <v>8101580.5999999996</v>
          </cell>
          <cell r="F20">
            <v>23538845.399999999</v>
          </cell>
          <cell r="G20">
            <v>0.34417918391188379</v>
          </cell>
          <cell r="H20">
            <v>1699682.1</v>
          </cell>
          <cell r="I20">
            <v>6401898.5</v>
          </cell>
          <cell r="J20">
            <v>1374323.3769999999</v>
          </cell>
          <cell r="K20">
            <v>0.29499999999999998</v>
          </cell>
        </row>
        <row r="21">
          <cell r="B21" t="str">
            <v>FIU</v>
          </cell>
          <cell r="C21">
            <v>10</v>
          </cell>
          <cell r="D21">
            <v>24257.1</v>
          </cell>
          <cell r="E21">
            <v>8828456</v>
          </cell>
          <cell r="F21">
            <v>29268804.100000001</v>
          </cell>
          <cell r="G21">
            <v>0.30163364276301263</v>
          </cell>
          <cell r="H21">
            <v>1755161</v>
          </cell>
          <cell r="I21">
            <v>7073295</v>
          </cell>
          <cell r="J21">
            <v>1665838.605</v>
          </cell>
          <cell r="K21">
            <v>0.373</v>
          </cell>
        </row>
        <row r="22">
          <cell r="B22" t="str">
            <v>Florida State</v>
          </cell>
          <cell r="C22">
            <v>10</v>
          </cell>
          <cell r="D22">
            <v>28635</v>
          </cell>
          <cell r="E22">
            <v>55878780.200000003</v>
          </cell>
          <cell r="F22">
            <v>120243153.3</v>
          </cell>
          <cell r="G22">
            <v>0.46471486040112026</v>
          </cell>
          <cell r="H22">
            <v>8296308.2000000002</v>
          </cell>
          <cell r="I22">
            <v>47582472</v>
          </cell>
          <cell r="J22">
            <v>6923044.8499999996</v>
          </cell>
          <cell r="K22">
            <v>4.21</v>
          </cell>
        </row>
        <row r="23">
          <cell r="B23" t="str">
            <v>Georgia Tech</v>
          </cell>
          <cell r="C23">
            <v>10</v>
          </cell>
          <cell r="D23">
            <v>13227.9</v>
          </cell>
          <cell r="E23">
            <v>37024475.399999999</v>
          </cell>
          <cell r="F23">
            <v>63011290.100000001</v>
          </cell>
          <cell r="G23">
            <v>0.58758478585728868</v>
          </cell>
          <cell r="H23">
            <v>4115507.8</v>
          </cell>
          <cell r="I23">
            <v>32908967.599999998</v>
          </cell>
          <cell r="J23">
            <v>3979321.5</v>
          </cell>
          <cell r="K23">
            <v>3.11</v>
          </cell>
        </row>
        <row r="24">
          <cell r="B24" t="str">
            <v>Georgia Southern</v>
          </cell>
          <cell r="C24">
            <v>10</v>
          </cell>
          <cell r="D24">
            <v>15948.1</v>
          </cell>
          <cell r="E24">
            <v>4751075.3</v>
          </cell>
          <cell r="F24">
            <v>15075218.699999999</v>
          </cell>
          <cell r="G24">
            <v>0.31515796848771421</v>
          </cell>
          <cell r="H24">
            <v>724451.4</v>
          </cell>
          <cell r="I24">
            <v>4026623.9</v>
          </cell>
          <cell r="J24">
            <v>1277258.95</v>
          </cell>
          <cell r="K24">
            <v>0.2857142857142857</v>
          </cell>
        </row>
        <row r="25">
          <cell r="B25" t="str">
            <v>Georgia State</v>
          </cell>
          <cell r="C25">
            <v>10</v>
          </cell>
          <cell r="D25">
            <v>18502.099999999999</v>
          </cell>
          <cell r="E25">
            <v>6008893.5</v>
          </cell>
          <cell r="F25">
            <v>26422069</v>
          </cell>
          <cell r="G25">
            <v>0.22741949163784259</v>
          </cell>
          <cell r="H25">
            <v>1545738.5</v>
          </cell>
          <cell r="I25">
            <v>4463155</v>
          </cell>
          <cell r="J25">
            <v>1523194.388</v>
          </cell>
          <cell r="K25">
            <v>0.38571428571428573</v>
          </cell>
        </row>
        <row r="26">
          <cell r="B26" t="str">
            <v>Indiana</v>
          </cell>
          <cell r="C26">
            <v>10</v>
          </cell>
          <cell r="D26">
            <v>31335.3</v>
          </cell>
          <cell r="E26">
            <v>32572163.5</v>
          </cell>
          <cell r="F26">
            <v>90390680.700000003</v>
          </cell>
          <cell r="G26">
            <v>0.36034869134468195</v>
          </cell>
          <cell r="H26">
            <v>2987496.7</v>
          </cell>
          <cell r="I26">
            <v>29584666.800000001</v>
          </cell>
          <cell r="J26">
            <v>3890564.8</v>
          </cell>
          <cell r="K26">
            <v>5.68</v>
          </cell>
        </row>
        <row r="27">
          <cell r="B27" t="str">
            <v>Iowa State</v>
          </cell>
          <cell r="C27">
            <v>10</v>
          </cell>
          <cell r="D27">
            <v>25675.4</v>
          </cell>
          <cell r="E27">
            <v>34470017.100000001</v>
          </cell>
          <cell r="F27">
            <v>64330705.600000001</v>
          </cell>
          <cell r="G27">
            <v>0.53582526071344694</v>
          </cell>
          <cell r="H27">
            <v>3655433.5</v>
          </cell>
          <cell r="I27">
            <v>30814583.600000001</v>
          </cell>
          <cell r="J27">
            <v>3683261.7</v>
          </cell>
          <cell r="K27">
            <v>0.48</v>
          </cell>
        </row>
        <row r="28">
          <cell r="B28" t="str">
            <v>Kansas State</v>
          </cell>
          <cell r="C28">
            <v>10</v>
          </cell>
          <cell r="D28">
            <v>17213</v>
          </cell>
          <cell r="E28">
            <v>32881228.699999999</v>
          </cell>
          <cell r="F28">
            <v>75043791</v>
          </cell>
          <cell r="G28">
            <v>0.43816054948503336</v>
          </cell>
          <cell r="H28">
            <v>2779905.7</v>
          </cell>
          <cell r="I28">
            <v>30101323</v>
          </cell>
          <cell r="J28">
            <v>4075067.16</v>
          </cell>
          <cell r="K28">
            <v>1.94</v>
          </cell>
        </row>
        <row r="29">
          <cell r="B29" t="str">
            <v>Kent State</v>
          </cell>
          <cell r="C29">
            <v>10</v>
          </cell>
          <cell r="D29">
            <v>18347</v>
          </cell>
          <cell r="E29">
            <v>5807253.2999999998</v>
          </cell>
          <cell r="F29">
            <v>25581716.899999999</v>
          </cell>
          <cell r="G29">
            <v>0.22700795739006868</v>
          </cell>
          <cell r="H29">
            <v>1129505</v>
          </cell>
          <cell r="I29">
            <v>4677748.3</v>
          </cell>
          <cell r="J29">
            <v>1312819.1000000001</v>
          </cell>
          <cell r="K29">
            <v>0.35</v>
          </cell>
        </row>
        <row r="30">
          <cell r="B30" t="str">
            <v>Liberty</v>
          </cell>
          <cell r="C30">
            <v>10</v>
          </cell>
          <cell r="D30">
            <v>25045.7</v>
          </cell>
          <cell r="E30">
            <v>8950138</v>
          </cell>
          <cell r="F30">
            <v>34065349.200000003</v>
          </cell>
          <cell r="G30">
            <v>0.26273436821249435</v>
          </cell>
          <cell r="H30">
            <v>896433.3</v>
          </cell>
          <cell r="I30">
            <v>8053704.7000000002</v>
          </cell>
          <cell r="J30">
            <v>2226552.4500000002</v>
          </cell>
          <cell r="K30">
            <v>0</v>
          </cell>
        </row>
        <row r="31">
          <cell r="B31" t="str">
            <v>LSU</v>
          </cell>
          <cell r="C31">
            <v>10</v>
          </cell>
          <cell r="D31">
            <v>22456.799999999999</v>
          </cell>
          <cell r="E31">
            <v>80504591.5</v>
          </cell>
          <cell r="F31">
            <v>131113036.90000001</v>
          </cell>
          <cell r="G31">
            <v>0.61400905206246503</v>
          </cell>
          <cell r="H31">
            <v>3545604.2</v>
          </cell>
          <cell r="I31">
            <v>76958987.299999997</v>
          </cell>
          <cell r="J31">
            <v>8636100.6999999993</v>
          </cell>
          <cell r="K31">
            <v>4.3</v>
          </cell>
        </row>
        <row r="32">
          <cell r="B32" t="str">
            <v>Louisiana Tech</v>
          </cell>
          <cell r="C32">
            <v>10</v>
          </cell>
          <cell r="D32">
            <v>6801.8</v>
          </cell>
          <cell r="E32">
            <v>6916763.0999999996</v>
          </cell>
          <cell r="F32">
            <v>19244093.199999999</v>
          </cell>
          <cell r="G32">
            <v>0.35942265650636113</v>
          </cell>
          <cell r="H32">
            <v>1583613</v>
          </cell>
          <cell r="I32">
            <v>5333150.0999999996</v>
          </cell>
          <cell r="J32">
            <v>1550673.4750000001</v>
          </cell>
          <cell r="K32">
            <v>0.58499999999999996</v>
          </cell>
        </row>
        <row r="33">
          <cell r="B33" t="str">
            <v>Marshall</v>
          </cell>
          <cell r="C33">
            <v>10</v>
          </cell>
          <cell r="D33">
            <v>8084.4</v>
          </cell>
          <cell r="E33">
            <v>8864677.4000000004</v>
          </cell>
          <cell r="F33">
            <v>27449901.100000001</v>
          </cell>
          <cell r="G33">
            <v>0.32294023092126917</v>
          </cell>
          <cell r="H33">
            <v>1759258.8</v>
          </cell>
          <cell r="I33">
            <v>7105418.6000000006</v>
          </cell>
          <cell r="J33">
            <v>1524914.7349999999</v>
          </cell>
          <cell r="K33">
            <v>0.2505</v>
          </cell>
        </row>
        <row r="34">
          <cell r="B34" t="str">
            <v>Miami (OH)</v>
          </cell>
          <cell r="C34">
            <v>10</v>
          </cell>
          <cell r="D34">
            <v>15259</v>
          </cell>
          <cell r="E34">
            <v>7739714.7000000002</v>
          </cell>
          <cell r="F34">
            <v>31283730.699999999</v>
          </cell>
          <cell r="G34">
            <v>0.24740382706337516</v>
          </cell>
          <cell r="H34">
            <v>1165416</v>
          </cell>
          <cell r="I34">
            <v>6574298.7000000002</v>
          </cell>
          <cell r="J34">
            <v>1716292.3350000002</v>
          </cell>
          <cell r="K34">
            <v>0.27500000000000002</v>
          </cell>
        </row>
        <row r="35">
          <cell r="B35" t="str">
            <v>Michigan State</v>
          </cell>
          <cell r="C35">
            <v>10</v>
          </cell>
          <cell r="D35">
            <v>34403.5</v>
          </cell>
          <cell r="E35">
            <v>58224514.899999999</v>
          </cell>
          <cell r="F35">
            <v>93384617.5</v>
          </cell>
          <cell r="G35">
            <v>0.62349149633771317</v>
          </cell>
          <cell r="H35">
            <v>5543850.4000000004</v>
          </cell>
          <cell r="I35">
            <v>52680664.5</v>
          </cell>
          <cell r="J35">
            <v>4940691.8909999998</v>
          </cell>
          <cell r="K35">
            <v>4.0599999999999996</v>
          </cell>
        </row>
        <row r="36">
          <cell r="B36" t="str">
            <v>Middle Tennessee</v>
          </cell>
          <cell r="C36">
            <v>10</v>
          </cell>
          <cell r="D36">
            <v>17360.3</v>
          </cell>
          <cell r="E36">
            <v>8861794.1999999993</v>
          </cell>
          <cell r="F36">
            <v>27323518.199999999</v>
          </cell>
          <cell r="G36">
            <v>0.32432844610764655</v>
          </cell>
          <cell r="H36">
            <v>1705943.8</v>
          </cell>
          <cell r="I36">
            <v>7155850.3999999994</v>
          </cell>
          <cell r="J36">
            <v>1884506.3689999997</v>
          </cell>
          <cell r="K36">
            <v>0.14249999999999999</v>
          </cell>
        </row>
        <row r="37">
          <cell r="B37" t="str">
            <v>Mississippi State</v>
          </cell>
          <cell r="C37">
            <v>10</v>
          </cell>
          <cell r="D37">
            <v>15127.7</v>
          </cell>
          <cell r="E37">
            <v>28568769.600000001</v>
          </cell>
          <cell r="F37">
            <v>70219195.400000006</v>
          </cell>
          <cell r="G37">
            <v>0.40685128101026347</v>
          </cell>
          <cell r="H37">
            <v>3241830.9</v>
          </cell>
          <cell r="I37">
            <v>25326938.700000003</v>
          </cell>
          <cell r="J37">
            <v>4480667.4000000004</v>
          </cell>
          <cell r="K37">
            <v>2.4285714285714284</v>
          </cell>
        </row>
        <row r="38">
          <cell r="B38" t="str">
            <v>New Mexico State</v>
          </cell>
          <cell r="C38">
            <v>10</v>
          </cell>
          <cell r="D38">
            <v>10914.9</v>
          </cell>
          <cell r="E38">
            <v>6634940.7999999998</v>
          </cell>
          <cell r="F38">
            <v>24534582</v>
          </cell>
          <cell r="G38">
            <v>0.25633677966772578</v>
          </cell>
          <cell r="H38">
            <v>1802545.3</v>
          </cell>
          <cell r="I38">
            <v>4832395.5</v>
          </cell>
          <cell r="J38">
            <v>1045002.7299999999</v>
          </cell>
          <cell r="K38">
            <v>0.35</v>
          </cell>
        </row>
        <row r="39">
          <cell r="B39" t="str">
            <v>NC State</v>
          </cell>
          <cell r="C39">
            <v>10</v>
          </cell>
          <cell r="D39">
            <v>21510.5</v>
          </cell>
          <cell r="E39">
            <v>35284073</v>
          </cell>
          <cell r="F39">
            <v>73742100.799999997</v>
          </cell>
          <cell r="G39">
            <v>0.43796949782957295</v>
          </cell>
          <cell r="H39">
            <v>1500029.1</v>
          </cell>
          <cell r="I39">
            <v>33784043.899999999</v>
          </cell>
          <cell r="J39">
            <v>4556826.1500000004</v>
          </cell>
          <cell r="K39">
            <v>4.1500000000000004</v>
          </cell>
        </row>
        <row r="40">
          <cell r="B40" t="str">
            <v>Northern Illinois</v>
          </cell>
          <cell r="C40">
            <v>10</v>
          </cell>
          <cell r="D40">
            <v>13762.8</v>
          </cell>
          <cell r="E40">
            <v>7298299.0999999996</v>
          </cell>
          <cell r="F40">
            <v>23522839.100000001</v>
          </cell>
          <cell r="G40">
            <v>0.31026438045907473</v>
          </cell>
          <cell r="H40">
            <v>1605030.2</v>
          </cell>
          <cell r="I40">
            <v>5693268.8999999994</v>
          </cell>
          <cell r="J40">
            <v>1487685.2</v>
          </cell>
          <cell r="K40">
            <v>0.2</v>
          </cell>
        </row>
        <row r="41">
          <cell r="B41" t="str">
            <v>Northwestern</v>
          </cell>
          <cell r="C41">
            <v>10</v>
          </cell>
          <cell r="D41">
            <v>8346.5</v>
          </cell>
          <cell r="E41">
            <v>35958810.5</v>
          </cell>
          <cell r="F41">
            <v>73690731.900000006</v>
          </cell>
          <cell r="G41">
            <v>0.48796924081032228</v>
          </cell>
          <cell r="H41">
            <v>3427851.2</v>
          </cell>
          <cell r="I41">
            <v>32530959.300000001</v>
          </cell>
          <cell r="J41">
            <v>3873255</v>
          </cell>
          <cell r="K41">
            <v>3</v>
          </cell>
        </row>
        <row r="42">
          <cell r="B42" t="str">
            <v>Ohio State</v>
          </cell>
          <cell r="C42">
            <v>10</v>
          </cell>
          <cell r="D42">
            <v>40105.300000000003</v>
          </cell>
          <cell r="E42">
            <v>79544418.299999997</v>
          </cell>
          <cell r="F42">
            <v>159366690.09999999</v>
          </cell>
          <cell r="G42">
            <v>0.49912825729195465</v>
          </cell>
          <cell r="H42">
            <v>9334713.5999999996</v>
          </cell>
          <cell r="I42">
            <v>70209704.700000003</v>
          </cell>
          <cell r="J42">
            <v>8028522.75</v>
          </cell>
          <cell r="K42">
            <v>6.3056809999999999</v>
          </cell>
        </row>
        <row r="43">
          <cell r="B43" t="str">
            <v>Ohio</v>
          </cell>
          <cell r="C43">
            <v>10</v>
          </cell>
          <cell r="D43">
            <v>17100.900000000001</v>
          </cell>
          <cell r="E43">
            <v>8602926.1999999993</v>
          </cell>
          <cell r="F43">
            <v>28390776.300000001</v>
          </cell>
          <cell r="G43">
            <v>0.30301835036472741</v>
          </cell>
          <cell r="H43">
            <v>1227509.8</v>
          </cell>
          <cell r="I43">
            <v>7375416.3999999994</v>
          </cell>
          <cell r="J43">
            <v>1399107.4909999999</v>
          </cell>
          <cell r="K43">
            <v>0.72</v>
          </cell>
        </row>
        <row r="44">
          <cell r="B44" t="str">
            <v>Oklahoma State</v>
          </cell>
          <cell r="C44">
            <v>10</v>
          </cell>
          <cell r="D44">
            <v>17303.900000000001</v>
          </cell>
          <cell r="E44">
            <v>42627423.5</v>
          </cell>
          <cell r="F44">
            <v>82896541.200000003</v>
          </cell>
          <cell r="G44">
            <v>0.51422439203048431</v>
          </cell>
          <cell r="H44">
            <v>2789155.8</v>
          </cell>
          <cell r="I44">
            <v>39838267.700000003</v>
          </cell>
          <cell r="J44">
            <v>5716245.6500000004</v>
          </cell>
          <cell r="K44">
            <v>4.5999999999999996</v>
          </cell>
        </row>
        <row r="45">
          <cell r="B45" t="str">
            <v>Old Dominion</v>
          </cell>
          <cell r="C45">
            <v>10</v>
          </cell>
          <cell r="D45">
            <v>14826.3</v>
          </cell>
          <cell r="E45">
            <v>8254034.2999999998</v>
          </cell>
          <cell r="F45">
            <v>37180900.5</v>
          </cell>
          <cell r="G45">
            <v>0.22199662162566502</v>
          </cell>
          <cell r="H45">
            <v>1757756.1</v>
          </cell>
          <cell r="I45">
            <v>6496278.1999999993</v>
          </cell>
          <cell r="J45">
            <v>1621023.949</v>
          </cell>
          <cell r="K45">
            <v>0.35</v>
          </cell>
        </row>
        <row r="46">
          <cell r="B46" t="str">
            <v>Oregon State</v>
          </cell>
          <cell r="C46">
            <v>10</v>
          </cell>
          <cell r="D46">
            <v>17474.900000000001</v>
          </cell>
          <cell r="E46">
            <v>28910232.600000001</v>
          </cell>
          <cell r="F46">
            <v>69106158</v>
          </cell>
          <cell r="G46">
            <v>0.41834524500696452</v>
          </cell>
          <cell r="H46">
            <v>2828622.8</v>
          </cell>
          <cell r="I46">
            <v>26081609.800000001</v>
          </cell>
          <cell r="J46">
            <v>3448631.2</v>
          </cell>
          <cell r="K46">
            <v>3.3</v>
          </cell>
        </row>
        <row r="47">
          <cell r="B47" t="str">
            <v>Penn State</v>
          </cell>
          <cell r="C47">
            <v>10</v>
          </cell>
          <cell r="D47">
            <v>38475.699999999997</v>
          </cell>
          <cell r="E47">
            <v>76401420.5</v>
          </cell>
          <cell r="F47">
            <v>128748376.40000001</v>
          </cell>
          <cell r="G47">
            <v>0.59341657453320706</v>
          </cell>
          <cell r="H47">
            <v>6367565.4000000004</v>
          </cell>
          <cell r="I47">
            <v>70033855.099999994</v>
          </cell>
          <cell r="J47">
            <v>5748837.2999999998</v>
          </cell>
          <cell r="K47">
            <v>3.5</v>
          </cell>
        </row>
        <row r="48">
          <cell r="B48" t="str">
            <v>Purdue</v>
          </cell>
          <cell r="C48">
            <v>10</v>
          </cell>
          <cell r="D48">
            <v>29679.7</v>
          </cell>
          <cell r="E48">
            <v>23803717.199999999</v>
          </cell>
          <cell r="F48">
            <v>79976143.200000003</v>
          </cell>
          <cell r="G48">
            <v>0.2976352227997911</v>
          </cell>
          <cell r="H48">
            <v>3479784.7</v>
          </cell>
          <cell r="I48">
            <v>20323932.5</v>
          </cell>
          <cell r="J48">
            <v>4563547.9019999998</v>
          </cell>
          <cell r="K48">
            <v>2.0499999999999998</v>
          </cell>
        </row>
        <row r="49">
          <cell r="B49" t="str">
            <v>Rice</v>
          </cell>
          <cell r="C49">
            <v>10</v>
          </cell>
          <cell r="D49">
            <v>3729.2</v>
          </cell>
          <cell r="E49">
            <v>12091752.300000001</v>
          </cell>
          <cell r="F49">
            <v>35415225.399999999</v>
          </cell>
          <cell r="G49">
            <v>0.34142807686323523</v>
          </cell>
          <cell r="H49">
            <v>1553796.7</v>
          </cell>
          <cell r="I49">
            <v>10537955.600000001</v>
          </cell>
          <cell r="J49">
            <v>1874460.4</v>
          </cell>
          <cell r="K49">
            <v>0.40028599999999998</v>
          </cell>
        </row>
        <row r="50">
          <cell r="B50" t="str">
            <v>Rutgers</v>
          </cell>
          <cell r="C50">
            <v>10</v>
          </cell>
          <cell r="D50">
            <v>31469.1</v>
          </cell>
          <cell r="E50">
            <v>23056310.100000001</v>
          </cell>
          <cell r="F50">
            <v>69213664.900000006</v>
          </cell>
          <cell r="G50">
            <v>0.33311789129085695</v>
          </cell>
          <cell r="H50">
            <v>5844541.2999999998</v>
          </cell>
          <cell r="I50">
            <v>17211768.800000001</v>
          </cell>
          <cell r="J50">
            <v>3623993.2</v>
          </cell>
          <cell r="K50">
            <v>1.74</v>
          </cell>
        </row>
        <row r="51">
          <cell r="B51" t="str">
            <v>San Diego State</v>
          </cell>
          <cell r="C51">
            <v>10</v>
          </cell>
          <cell r="D51">
            <v>24332.7</v>
          </cell>
          <cell r="E51">
            <v>12824885.699999999</v>
          </cell>
          <cell r="F51">
            <v>44615069.899999999</v>
          </cell>
          <cell r="G51">
            <v>0.28745636236244021</v>
          </cell>
          <cell r="H51">
            <v>3577191.9</v>
          </cell>
          <cell r="I51">
            <v>9247693.7999999989</v>
          </cell>
          <cell r="J51">
            <v>3353501.875</v>
          </cell>
          <cell r="K51">
            <v>1.2</v>
          </cell>
        </row>
        <row r="52">
          <cell r="B52" t="str">
            <v>San Jose State</v>
          </cell>
          <cell r="C52">
            <v>10</v>
          </cell>
          <cell r="D52">
            <v>20774.900000000001</v>
          </cell>
          <cell r="E52">
            <v>7539265.5999999996</v>
          </cell>
          <cell r="F52">
            <v>26450814.399999999</v>
          </cell>
          <cell r="G52">
            <v>0.28502962086490613</v>
          </cell>
          <cell r="H52">
            <v>1783562.7</v>
          </cell>
          <cell r="I52">
            <v>5755702.8999999994</v>
          </cell>
          <cell r="J52">
            <v>1548890.7609999999</v>
          </cell>
          <cell r="K52">
            <v>0.75</v>
          </cell>
        </row>
        <row r="53">
          <cell r="B53" t="str">
            <v>SMU</v>
          </cell>
          <cell r="C53">
            <v>10</v>
          </cell>
          <cell r="D53">
            <v>6105.1</v>
          </cell>
          <cell r="E53">
            <v>15809030.9</v>
          </cell>
          <cell r="F53">
            <v>52238571</v>
          </cell>
          <cell r="G53">
            <v>0.3026313813216675</v>
          </cell>
          <cell r="H53">
            <v>2272805.5</v>
          </cell>
          <cell r="I53">
            <v>13536225.4</v>
          </cell>
          <cell r="J53">
            <v>3463822.3</v>
          </cell>
          <cell r="K53">
            <v>2.79</v>
          </cell>
        </row>
        <row r="54">
          <cell r="B54" t="str">
            <v>Stanford</v>
          </cell>
          <cell r="C54">
            <v>10</v>
          </cell>
          <cell r="D54">
            <v>6946.7</v>
          </cell>
          <cell r="E54">
            <v>34502310.5</v>
          </cell>
          <cell r="F54">
            <v>107681305.5</v>
          </cell>
          <cell r="G54">
            <v>0.32041133175154529</v>
          </cell>
          <cell r="H54">
            <v>4072183.8</v>
          </cell>
          <cell r="I54">
            <v>30430126.699999999</v>
          </cell>
          <cell r="J54">
            <v>4837130.3499999996</v>
          </cell>
          <cell r="K54">
            <v>2.15</v>
          </cell>
        </row>
        <row r="55">
          <cell r="B55" t="str">
            <v>Syracuse</v>
          </cell>
          <cell r="C55">
            <v>10</v>
          </cell>
          <cell r="D55">
            <v>13911.4</v>
          </cell>
          <cell r="E55">
            <v>34792909.299999997</v>
          </cell>
          <cell r="F55">
            <v>79294696.799999997</v>
          </cell>
          <cell r="G55">
            <v>0.43877977600136303</v>
          </cell>
          <cell r="H55">
            <v>2838147.4</v>
          </cell>
          <cell r="I55">
            <v>31954761.899999999</v>
          </cell>
          <cell r="J55">
            <v>3871118.8060000003</v>
          </cell>
          <cell r="K55">
            <v>3</v>
          </cell>
        </row>
        <row r="56">
          <cell r="B56" t="str">
            <v>Temple</v>
          </cell>
          <cell r="C56">
            <v>10</v>
          </cell>
          <cell r="D56">
            <v>25097.200000000001</v>
          </cell>
          <cell r="E56">
            <v>16240780.699999999</v>
          </cell>
          <cell r="F56">
            <v>43678108.100000001</v>
          </cell>
          <cell r="G56">
            <v>0.37182884988555626</v>
          </cell>
          <cell r="H56">
            <v>3166361.5</v>
          </cell>
          <cell r="I56">
            <v>13074419.199999999</v>
          </cell>
          <cell r="J56">
            <v>2286519.0799999996</v>
          </cell>
          <cell r="K56">
            <v>2.79</v>
          </cell>
        </row>
        <row r="57">
          <cell r="B57" t="str">
            <v>Texas A&amp;M</v>
          </cell>
          <cell r="C57">
            <v>10</v>
          </cell>
          <cell r="D57">
            <v>40745.9</v>
          </cell>
          <cell r="E57">
            <v>60568391.100000001</v>
          </cell>
          <cell r="F57">
            <v>107892901.8</v>
          </cell>
          <cell r="G57">
            <v>0.56137512375258036</v>
          </cell>
          <cell r="H57">
            <v>4035744.8</v>
          </cell>
          <cell r="I57">
            <v>56532646.300000004</v>
          </cell>
          <cell r="J57">
            <v>5814751.0999999996</v>
          </cell>
          <cell r="K57">
            <v>6.8</v>
          </cell>
        </row>
        <row r="58">
          <cell r="B58" t="str">
            <v>TCU</v>
          </cell>
          <cell r="C58">
            <v>10</v>
          </cell>
          <cell r="D58">
            <v>8247.6</v>
          </cell>
          <cell r="E58">
            <v>41613090.899999999</v>
          </cell>
          <cell r="F58">
            <v>83836277.900000006</v>
          </cell>
          <cell r="G58">
            <v>0.49636138366777366</v>
          </cell>
          <cell r="H58">
            <v>5545731</v>
          </cell>
          <cell r="I58">
            <v>36067359.899999999</v>
          </cell>
          <cell r="J58">
            <v>4583083.4249999998</v>
          </cell>
          <cell r="K58">
            <v>2.9</v>
          </cell>
        </row>
        <row r="59">
          <cell r="B59" t="str">
            <v>Texas State</v>
          </cell>
          <cell r="C59">
            <v>10</v>
          </cell>
          <cell r="D59">
            <v>25501.5</v>
          </cell>
          <cell r="E59">
            <v>5966844.7000000002</v>
          </cell>
          <cell r="F59">
            <v>30653299.5</v>
          </cell>
          <cell r="G59">
            <v>0.19465587056949613</v>
          </cell>
          <cell r="H59">
            <v>1556883.7</v>
          </cell>
          <cell r="I59">
            <v>4409961</v>
          </cell>
          <cell r="J59">
            <v>1210646.0249999999</v>
          </cell>
          <cell r="K59">
            <v>0.2</v>
          </cell>
        </row>
        <row r="60">
          <cell r="B60" t="str">
            <v>Texas Tech</v>
          </cell>
          <cell r="C60">
            <v>10</v>
          </cell>
          <cell r="D60">
            <v>24930.1</v>
          </cell>
          <cell r="E60">
            <v>38164927.100000001</v>
          </cell>
          <cell r="F60">
            <v>67475307</v>
          </cell>
          <cell r="G60">
            <v>0.56561324130025825</v>
          </cell>
          <cell r="H60">
            <v>3608153.4</v>
          </cell>
          <cell r="I60">
            <v>34556773.700000003</v>
          </cell>
          <cell r="J60">
            <v>3690650.75</v>
          </cell>
          <cell r="K60">
            <v>2.65</v>
          </cell>
        </row>
        <row r="61">
          <cell r="B61" t="str">
            <v>Alabama</v>
          </cell>
          <cell r="C61">
            <v>10</v>
          </cell>
          <cell r="D61">
            <v>26324.6</v>
          </cell>
          <cell r="E61">
            <v>92904992.299999997</v>
          </cell>
          <cell r="F61">
            <v>151053631.40000001</v>
          </cell>
          <cell r="G61">
            <v>0.61504640066534666</v>
          </cell>
          <cell r="H61">
            <v>7589716.0999999996</v>
          </cell>
          <cell r="I61">
            <v>85315276.200000003</v>
          </cell>
          <cell r="J61">
            <v>7461473.75</v>
          </cell>
          <cell r="K61">
            <v>3.89</v>
          </cell>
        </row>
        <row r="62">
          <cell r="B62" t="str">
            <v>Tennessee</v>
          </cell>
          <cell r="C62">
            <v>10</v>
          </cell>
          <cell r="D62">
            <v>20252</v>
          </cell>
          <cell r="E62">
            <v>78892199.099999994</v>
          </cell>
          <cell r="F62">
            <v>119851396.90000001</v>
          </cell>
          <cell r="G62">
            <v>0.65825014259804582</v>
          </cell>
          <cell r="H62">
            <v>3490429.8</v>
          </cell>
          <cell r="I62">
            <v>75401769.299999997</v>
          </cell>
          <cell r="J62">
            <v>5738842.2000000002</v>
          </cell>
          <cell r="K62">
            <v>3.9</v>
          </cell>
        </row>
        <row r="63">
          <cell r="B63" t="str">
            <v>Texas</v>
          </cell>
          <cell r="C63">
            <v>10</v>
          </cell>
          <cell r="D63">
            <v>36387.4</v>
          </cell>
          <cell r="E63">
            <v>120464761.2</v>
          </cell>
          <cell r="F63">
            <v>177885985.69999999</v>
          </cell>
          <cell r="G63">
            <v>0.6772020894504901</v>
          </cell>
          <cell r="H63">
            <v>5237521.9000000004</v>
          </cell>
          <cell r="I63">
            <v>115227239.3</v>
          </cell>
          <cell r="J63">
            <v>6136831.4000000004</v>
          </cell>
          <cell r="K63">
            <v>11.95</v>
          </cell>
        </row>
        <row r="64">
          <cell r="B64" t="str">
            <v>UTEP</v>
          </cell>
          <cell r="C64">
            <v>10</v>
          </cell>
          <cell r="D64">
            <v>12909.6</v>
          </cell>
          <cell r="E64">
            <v>11559114.199999999</v>
          </cell>
          <cell r="F64">
            <v>27530536</v>
          </cell>
          <cell r="G64">
            <v>0.41986520712854991</v>
          </cell>
          <cell r="H64">
            <v>2098387.9</v>
          </cell>
          <cell r="I64">
            <v>9460726.2999999989</v>
          </cell>
          <cell r="J64">
            <v>1615869.25</v>
          </cell>
          <cell r="K64">
            <v>0.40028599999999998</v>
          </cell>
        </row>
        <row r="65">
          <cell r="B65" t="str">
            <v>UTSA</v>
          </cell>
          <cell r="C65">
            <v>10</v>
          </cell>
          <cell r="D65">
            <v>20616.2</v>
          </cell>
          <cell r="E65">
            <v>8545904</v>
          </cell>
          <cell r="F65">
            <v>24663387</v>
          </cell>
          <cell r="G65">
            <v>0.34650163823808955</v>
          </cell>
          <cell r="H65">
            <v>2298683.5</v>
          </cell>
          <cell r="I65">
            <v>6247220.5</v>
          </cell>
          <cell r="J65">
            <v>1357616.2930000001</v>
          </cell>
          <cell r="K65">
            <v>0.29099999999999998</v>
          </cell>
        </row>
        <row r="66">
          <cell r="B66" t="str">
            <v>Troy</v>
          </cell>
          <cell r="C66">
            <v>10</v>
          </cell>
          <cell r="D66">
            <v>9754.2000000000007</v>
          </cell>
          <cell r="E66">
            <v>6932169.0999999996</v>
          </cell>
          <cell r="F66">
            <v>22149780.899999999</v>
          </cell>
          <cell r="G66">
            <v>0.31296784068866346</v>
          </cell>
          <cell r="H66">
            <v>935764.2</v>
          </cell>
          <cell r="I66">
            <v>5996404.8999999994</v>
          </cell>
          <cell r="J66">
            <v>2258659.7150000003</v>
          </cell>
          <cell r="K66">
            <v>0.2</v>
          </cell>
        </row>
        <row r="67">
          <cell r="B67" t="str">
            <v>Tulane</v>
          </cell>
          <cell r="C67">
            <v>10</v>
          </cell>
          <cell r="D67">
            <v>6342.4</v>
          </cell>
          <cell r="E67">
            <v>9237270.3000000007</v>
          </cell>
          <cell r="F67">
            <v>36308726.200000003</v>
          </cell>
          <cell r="G67">
            <v>0.25440909849379406</v>
          </cell>
          <cell r="H67">
            <v>1682212.2</v>
          </cell>
          <cell r="I67">
            <v>7555058.1000000006</v>
          </cell>
          <cell r="J67">
            <v>2381509.88</v>
          </cell>
          <cell r="K67">
            <v>2.79</v>
          </cell>
        </row>
        <row r="68">
          <cell r="B68" t="str">
            <v>Buffalo</v>
          </cell>
          <cell r="C68">
            <v>10</v>
          </cell>
          <cell r="D68">
            <v>18303</v>
          </cell>
          <cell r="E68">
            <v>6931702.4000000004</v>
          </cell>
          <cell r="F68">
            <v>29491076.100000001</v>
          </cell>
          <cell r="G68">
            <v>0.23504406473658654</v>
          </cell>
          <cell r="H68">
            <v>1455577.8</v>
          </cell>
          <cell r="I68">
            <v>5476124.6000000006</v>
          </cell>
          <cell r="J68">
            <v>1593530.311</v>
          </cell>
          <cell r="K68">
            <v>0.26</v>
          </cell>
        </row>
        <row r="69">
          <cell r="B69" t="str">
            <v>Akron</v>
          </cell>
          <cell r="C69">
            <v>10</v>
          </cell>
          <cell r="D69">
            <v>15132.5</v>
          </cell>
          <cell r="E69">
            <v>6816203</v>
          </cell>
          <cell r="F69">
            <v>29376476.399999999</v>
          </cell>
          <cell r="G69">
            <v>0.23202929130057273</v>
          </cell>
          <cell r="H69">
            <v>1021917</v>
          </cell>
          <cell r="I69">
            <v>5794286</v>
          </cell>
          <cell r="J69">
            <v>1575812.5</v>
          </cell>
          <cell r="K69">
            <v>0.14000000000000001</v>
          </cell>
        </row>
        <row r="70">
          <cell r="B70" t="str">
            <v>UAB</v>
          </cell>
          <cell r="C70">
            <v>10</v>
          </cell>
          <cell r="D70">
            <v>8589</v>
          </cell>
          <cell r="E70">
            <v>8387841.625</v>
          </cell>
          <cell r="F70">
            <v>30388565.899999999</v>
          </cell>
          <cell r="G70">
            <v>0.27601965991425742</v>
          </cell>
          <cell r="H70">
            <v>1172309.25</v>
          </cell>
          <cell r="I70">
            <v>7215532.375</v>
          </cell>
          <cell r="J70">
            <v>1517520.8649999998</v>
          </cell>
          <cell r="K70">
            <v>1.1000000000000001</v>
          </cell>
        </row>
        <row r="71">
          <cell r="B71" t="str">
            <v>Arizona</v>
          </cell>
          <cell r="C71">
            <v>10</v>
          </cell>
          <cell r="D71">
            <v>28348.6</v>
          </cell>
          <cell r="E71">
            <v>32793294.300000001</v>
          </cell>
          <cell r="F71">
            <v>80440079.299999997</v>
          </cell>
          <cell r="G71">
            <v>0.40767357000852683</v>
          </cell>
          <cell r="H71">
            <v>4584272.0999999996</v>
          </cell>
          <cell r="I71">
            <v>28209022.200000003</v>
          </cell>
          <cell r="J71">
            <v>5439224</v>
          </cell>
          <cell r="K71">
            <v>3.1</v>
          </cell>
        </row>
        <row r="72">
          <cell r="B72" t="str">
            <v>Arkansas</v>
          </cell>
          <cell r="C72">
            <v>10</v>
          </cell>
          <cell r="D72">
            <v>18049.599999999999</v>
          </cell>
          <cell r="E72">
            <v>64306384.700000003</v>
          </cell>
          <cell r="F72">
            <v>111386738</v>
          </cell>
          <cell r="G72">
            <v>0.57732532485150978</v>
          </cell>
          <cell r="H72">
            <v>5936935.2000000002</v>
          </cell>
          <cell r="I72">
            <v>58369449.5</v>
          </cell>
          <cell r="J72">
            <v>4903686.7</v>
          </cell>
          <cell r="K72">
            <v>3.75</v>
          </cell>
        </row>
        <row r="73">
          <cell r="B73" t="str">
            <v>California</v>
          </cell>
          <cell r="C73">
            <v>10</v>
          </cell>
          <cell r="D73">
            <v>26506.5</v>
          </cell>
          <cell r="E73">
            <v>34138855.299999997</v>
          </cell>
          <cell r="F73">
            <v>82876666.299999997</v>
          </cell>
          <cell r="G73">
            <v>0.41192360677760514</v>
          </cell>
          <cell r="H73">
            <v>5158809.8</v>
          </cell>
          <cell r="I73">
            <v>28980045.499999996</v>
          </cell>
          <cell r="J73">
            <v>4043405.62</v>
          </cell>
          <cell r="K73">
            <v>8.3000000000000007</v>
          </cell>
        </row>
        <row r="74">
          <cell r="B74" t="str">
            <v>UCLA</v>
          </cell>
          <cell r="C74">
            <v>10</v>
          </cell>
          <cell r="D74">
            <v>28293</v>
          </cell>
          <cell r="E74">
            <v>34089889.5</v>
          </cell>
          <cell r="F74">
            <v>92720573.799999997</v>
          </cell>
          <cell r="G74">
            <v>0.36766262440882352</v>
          </cell>
          <cell r="H74">
            <v>6109246.2000000002</v>
          </cell>
          <cell r="I74">
            <v>27980643.300000001</v>
          </cell>
          <cell r="J74">
            <v>4699067.5</v>
          </cell>
          <cell r="K74">
            <v>18.600000000000001</v>
          </cell>
        </row>
        <row r="75">
          <cell r="B75" t="str">
            <v>UCF</v>
          </cell>
          <cell r="C75">
            <v>10</v>
          </cell>
          <cell r="D75">
            <v>37344.1</v>
          </cell>
          <cell r="E75">
            <v>20140619.899999999</v>
          </cell>
          <cell r="F75">
            <v>48524422</v>
          </cell>
          <cell r="G75">
            <v>0.41506151067600555</v>
          </cell>
          <cell r="H75">
            <v>3384905.4</v>
          </cell>
          <cell r="I75">
            <v>16755714.499999998</v>
          </cell>
          <cell r="J75">
            <v>3065958.55</v>
          </cell>
          <cell r="K75">
            <v>2.79</v>
          </cell>
        </row>
        <row r="76">
          <cell r="B76" t="str">
            <v>Cincinnati</v>
          </cell>
          <cell r="C76">
            <v>10</v>
          </cell>
          <cell r="D76">
            <v>20424.5</v>
          </cell>
          <cell r="E76">
            <v>14504449.699999999</v>
          </cell>
          <cell r="F76">
            <v>43722012.200000003</v>
          </cell>
          <cell r="G76">
            <v>0.33174250154936824</v>
          </cell>
          <cell r="H76">
            <v>2552554.6</v>
          </cell>
          <cell r="I76">
            <v>11951895.1</v>
          </cell>
          <cell r="J76">
            <v>2889223.7390000001</v>
          </cell>
          <cell r="K76">
            <v>4.7549999999999999</v>
          </cell>
        </row>
        <row r="77">
          <cell r="B77" t="str">
            <v>Colorado</v>
          </cell>
          <cell r="C77">
            <v>10</v>
          </cell>
          <cell r="D77">
            <v>24964.1</v>
          </cell>
          <cell r="E77">
            <v>33171620.699999999</v>
          </cell>
          <cell r="F77">
            <v>72576528.299999997</v>
          </cell>
          <cell r="G77">
            <v>0.45705714336297348</v>
          </cell>
          <cell r="H77">
            <v>3794215.8</v>
          </cell>
          <cell r="I77">
            <v>29377404.899999999</v>
          </cell>
          <cell r="J77">
            <v>3890468.5249999999</v>
          </cell>
          <cell r="K77">
            <v>3</v>
          </cell>
        </row>
        <row r="78">
          <cell r="B78" t="str">
            <v>UConn</v>
          </cell>
          <cell r="C78">
            <v>10</v>
          </cell>
          <cell r="D78">
            <v>17421.2</v>
          </cell>
          <cell r="E78">
            <v>15371160.6</v>
          </cell>
          <cell r="F78">
            <v>71285143.900000006</v>
          </cell>
          <cell r="G78">
            <v>0.21562922874312945</v>
          </cell>
          <cell r="H78">
            <v>4509136.0999999996</v>
          </cell>
          <cell r="I78">
            <v>10862024.5</v>
          </cell>
          <cell r="J78">
            <v>3694599.05</v>
          </cell>
          <cell r="K78">
            <v>4.5250000000000004</v>
          </cell>
        </row>
        <row r="79">
          <cell r="B79" t="str">
            <v>Florida</v>
          </cell>
          <cell r="C79">
            <v>10</v>
          </cell>
          <cell r="D79">
            <v>30410.6</v>
          </cell>
          <cell r="E79">
            <v>77381076</v>
          </cell>
          <cell r="F79">
            <v>131637795</v>
          </cell>
          <cell r="G79">
            <v>0.58783327387092743</v>
          </cell>
          <cell r="H79">
            <v>7631062.2999999998</v>
          </cell>
          <cell r="I79">
            <v>69750013.700000003</v>
          </cell>
          <cell r="J79">
            <v>6112283.5499999998</v>
          </cell>
          <cell r="K79">
            <v>3.2</v>
          </cell>
        </row>
        <row r="80">
          <cell r="B80" t="str">
            <v>Georgia</v>
          </cell>
          <cell r="C80">
            <v>10</v>
          </cell>
          <cell r="D80">
            <v>25465.7</v>
          </cell>
          <cell r="E80">
            <v>89523608.799999997</v>
          </cell>
          <cell r="F80">
            <v>122220424</v>
          </cell>
          <cell r="G80">
            <v>0.73247666691125202</v>
          </cell>
          <cell r="H80">
            <v>6899315.4000000004</v>
          </cell>
          <cell r="I80">
            <v>82624293.399999991</v>
          </cell>
          <cell r="J80">
            <v>6111217.0999999996</v>
          </cell>
          <cell r="K80">
            <v>3.91</v>
          </cell>
        </row>
        <row r="81">
          <cell r="B81" t="str">
            <v>Hawaii</v>
          </cell>
          <cell r="C81">
            <v>10</v>
          </cell>
          <cell r="D81">
            <v>11172.8</v>
          </cell>
          <cell r="E81">
            <v>9570200.3000000007</v>
          </cell>
          <cell r="F81">
            <v>38496441.399999999</v>
          </cell>
          <cell r="G81">
            <v>0.24859960952131022</v>
          </cell>
          <cell r="H81">
            <v>2496601.5</v>
          </cell>
          <cell r="I81">
            <v>7073598.8000000007</v>
          </cell>
          <cell r="J81">
            <v>1806091.7219999998</v>
          </cell>
          <cell r="K81">
            <v>1.75</v>
          </cell>
        </row>
        <row r="82">
          <cell r="B82" t="str">
            <v>Houston</v>
          </cell>
          <cell r="C82">
            <v>10</v>
          </cell>
          <cell r="D82">
            <v>23920.6</v>
          </cell>
          <cell r="E82">
            <v>11674343.4</v>
          </cell>
          <cell r="F82">
            <v>44113916.200000003</v>
          </cell>
          <cell r="G82">
            <v>0.26464083005171957</v>
          </cell>
          <cell r="H82">
            <v>2190698.4</v>
          </cell>
          <cell r="I82">
            <v>9483645</v>
          </cell>
          <cell r="J82">
            <v>2866119.9</v>
          </cell>
          <cell r="K82">
            <v>1.3</v>
          </cell>
        </row>
        <row r="83">
          <cell r="B83" t="str">
            <v>Illinois</v>
          </cell>
          <cell r="C83">
            <v>10</v>
          </cell>
          <cell r="D83">
            <v>31295.4</v>
          </cell>
          <cell r="E83">
            <v>35232299.600000001</v>
          </cell>
          <cell r="F83">
            <v>74216239.099999994</v>
          </cell>
          <cell r="G83">
            <v>0.47472493927545306</v>
          </cell>
          <cell r="H83">
            <v>2211405.1</v>
          </cell>
          <cell r="I83">
            <v>33020894.5</v>
          </cell>
          <cell r="J83">
            <v>4095919.6719999998</v>
          </cell>
          <cell r="K83">
            <v>4.0999999999999996</v>
          </cell>
        </row>
        <row r="84">
          <cell r="B84" t="str">
            <v>Iowa</v>
          </cell>
          <cell r="C84">
            <v>10</v>
          </cell>
          <cell r="D84">
            <v>19753.400000000001</v>
          </cell>
          <cell r="E84">
            <v>57468787.600000001</v>
          </cell>
          <cell r="F84">
            <v>112314310</v>
          </cell>
          <cell r="G84">
            <v>0.51167823227512155</v>
          </cell>
          <cell r="H84">
            <v>4494698.9000000004</v>
          </cell>
          <cell r="I84">
            <v>52974088.700000003</v>
          </cell>
          <cell r="J84">
            <v>5707114.8080000002</v>
          </cell>
          <cell r="K84">
            <v>1.95</v>
          </cell>
        </row>
        <row r="85">
          <cell r="B85" t="str">
            <v>Kansas</v>
          </cell>
          <cell r="C85">
            <v>10</v>
          </cell>
          <cell r="D85">
            <v>17345.599999999999</v>
          </cell>
          <cell r="E85">
            <v>24856568.399999999</v>
          </cell>
          <cell r="F85">
            <v>99574074.200000003</v>
          </cell>
          <cell r="G85">
            <v>0.24962891796587749</v>
          </cell>
          <cell r="H85">
            <v>2584342.9</v>
          </cell>
          <cell r="I85">
            <v>22272225.5</v>
          </cell>
          <cell r="J85">
            <v>4556350.9000000004</v>
          </cell>
          <cell r="K85">
            <v>6.6749999999999998</v>
          </cell>
        </row>
        <row r="86">
          <cell r="B86" t="str">
            <v>Kentucky</v>
          </cell>
          <cell r="C86">
            <v>10</v>
          </cell>
          <cell r="D86">
            <v>19642.5</v>
          </cell>
          <cell r="E86">
            <v>35652646.5</v>
          </cell>
          <cell r="F86">
            <v>105533333.2</v>
          </cell>
          <cell r="G86">
            <v>0.33783303738197479</v>
          </cell>
          <cell r="H86">
            <v>2656436.7000000002</v>
          </cell>
          <cell r="I86">
            <v>32996209.800000001</v>
          </cell>
          <cell r="J86">
            <v>5089376.05</v>
          </cell>
          <cell r="K86">
            <v>3.73</v>
          </cell>
        </row>
        <row r="87">
          <cell r="B87" t="str">
            <v>Louisiana</v>
          </cell>
          <cell r="C87">
            <v>10</v>
          </cell>
          <cell r="D87">
            <v>12652.4</v>
          </cell>
          <cell r="E87">
            <v>7413834.5999999996</v>
          </cell>
          <cell r="F87">
            <v>21535088.600000001</v>
          </cell>
          <cell r="G87">
            <v>0.34426766184746505</v>
          </cell>
          <cell r="H87">
            <v>1874705.8</v>
          </cell>
          <cell r="I87">
            <v>5539128.7999999998</v>
          </cell>
          <cell r="J87">
            <v>1710429.925</v>
          </cell>
          <cell r="K87">
            <v>0.54999999999999993</v>
          </cell>
        </row>
        <row r="88">
          <cell r="B88" t="str">
            <v>Louisiana-Monroe</v>
          </cell>
          <cell r="C88">
            <v>10</v>
          </cell>
          <cell r="D88">
            <v>5098.3999999999996</v>
          </cell>
          <cell r="E88">
            <v>4203617.8</v>
          </cell>
          <cell r="F88">
            <v>11518187.1</v>
          </cell>
          <cell r="G88">
            <v>0.36495481133484975</v>
          </cell>
          <cell r="H88">
            <v>875883.5</v>
          </cell>
          <cell r="I88">
            <v>3327734.3</v>
          </cell>
          <cell r="J88">
            <v>934419.90500000003</v>
          </cell>
          <cell r="K88">
            <v>0.04</v>
          </cell>
        </row>
        <row r="89">
          <cell r="B89" t="str">
            <v>Louisville</v>
          </cell>
          <cell r="C89">
            <v>10</v>
          </cell>
          <cell r="D89">
            <v>12103</v>
          </cell>
          <cell r="E89">
            <v>32953456.5</v>
          </cell>
          <cell r="F89">
            <v>105242675.5</v>
          </cell>
          <cell r="G89">
            <v>0.31311876426022633</v>
          </cell>
          <cell r="H89">
            <v>4138251.7</v>
          </cell>
          <cell r="I89">
            <v>28815204.800000001</v>
          </cell>
          <cell r="J89">
            <v>5131336.1500000004</v>
          </cell>
          <cell r="K89">
            <v>7.2850000000000001</v>
          </cell>
        </row>
        <row r="90">
          <cell r="B90" t="str">
            <v>Maryland</v>
          </cell>
          <cell r="C90">
            <v>10</v>
          </cell>
          <cell r="D90">
            <v>25485.7</v>
          </cell>
          <cell r="E90">
            <v>25518326.699999999</v>
          </cell>
          <cell r="F90">
            <v>78111004.700000003</v>
          </cell>
          <cell r="G90">
            <v>0.32669310551065028</v>
          </cell>
          <cell r="H90">
            <v>1932784.2</v>
          </cell>
          <cell r="I90">
            <v>23585542.5</v>
          </cell>
          <cell r="J90">
            <v>4377688.0750000002</v>
          </cell>
          <cell r="K90">
            <v>4.6749999999999998</v>
          </cell>
        </row>
        <row r="91">
          <cell r="B91" t="str">
            <v>UMass</v>
          </cell>
          <cell r="C91">
            <v>10</v>
          </cell>
          <cell r="D91">
            <v>20560.5</v>
          </cell>
          <cell r="E91">
            <v>7623053</v>
          </cell>
          <cell r="F91">
            <v>32645716.5</v>
          </cell>
          <cell r="G91">
            <v>0.23350852170758757</v>
          </cell>
          <cell r="H91">
            <v>1431008.4</v>
          </cell>
          <cell r="I91">
            <v>6192044.5999999996</v>
          </cell>
          <cell r="J91">
            <v>1785303.4070000001</v>
          </cell>
          <cell r="K91">
            <v>0</v>
          </cell>
        </row>
        <row r="92">
          <cell r="B92" t="str">
            <v>Memphis</v>
          </cell>
          <cell r="C92">
            <v>10</v>
          </cell>
          <cell r="D92">
            <v>12447.7</v>
          </cell>
          <cell r="E92">
            <v>13467280.5</v>
          </cell>
          <cell r="F92">
            <v>46516287.299999997</v>
          </cell>
          <cell r="G92">
            <v>0.28951752776709677</v>
          </cell>
          <cell r="H92">
            <v>2003707.4</v>
          </cell>
          <cell r="I92">
            <v>11463573.1</v>
          </cell>
          <cell r="J92">
            <v>3212646.9</v>
          </cell>
          <cell r="K92">
            <v>1.6</v>
          </cell>
        </row>
        <row r="93">
          <cell r="B93" t="str">
            <v>Miami (FL)</v>
          </cell>
          <cell r="C93">
            <v>10</v>
          </cell>
          <cell r="D93">
            <v>9979.9</v>
          </cell>
          <cell r="E93">
            <v>36559371.399999999</v>
          </cell>
          <cell r="F93">
            <v>79191813</v>
          </cell>
          <cell r="G93">
            <v>0.46165594668226623</v>
          </cell>
          <cell r="H93">
            <v>5636554.5</v>
          </cell>
          <cell r="I93">
            <v>30922816.899999999</v>
          </cell>
          <cell r="J93">
            <v>5050369.05</v>
          </cell>
          <cell r="K93">
            <v>6.55</v>
          </cell>
        </row>
        <row r="94">
          <cell r="B94" t="str">
            <v>Michigan</v>
          </cell>
          <cell r="C94">
            <v>10</v>
          </cell>
          <cell r="D94">
            <v>27189.3</v>
          </cell>
          <cell r="E94">
            <v>93003435.5</v>
          </cell>
          <cell r="F94">
            <v>140653823.30000001</v>
          </cell>
          <cell r="G94">
            <v>0.66122223568450977</v>
          </cell>
          <cell r="H94">
            <v>5616484.0999999996</v>
          </cell>
          <cell r="I94">
            <v>87386951.400000006</v>
          </cell>
          <cell r="J94">
            <v>6344828.0999999996</v>
          </cell>
          <cell r="K94">
            <v>9.84</v>
          </cell>
        </row>
        <row r="95">
          <cell r="B95" t="str">
            <v>Minnesota</v>
          </cell>
          <cell r="C95">
            <v>10</v>
          </cell>
          <cell r="D95">
            <v>28347.3</v>
          </cell>
          <cell r="E95">
            <v>43025491.700000003</v>
          </cell>
          <cell r="F95">
            <v>99950367.799999997</v>
          </cell>
          <cell r="G95">
            <v>0.43046856802061717</v>
          </cell>
          <cell r="H95">
            <v>5056177.3</v>
          </cell>
          <cell r="I95">
            <v>37969314.400000006</v>
          </cell>
          <cell r="J95">
            <v>4606020.3</v>
          </cell>
          <cell r="K95">
            <v>2.254</v>
          </cell>
        </row>
        <row r="96">
          <cell r="B96" t="str">
            <v>Ole Miss</v>
          </cell>
          <cell r="C96">
            <v>10</v>
          </cell>
          <cell r="D96">
            <v>15414.3</v>
          </cell>
          <cell r="E96">
            <v>44130883.100000001</v>
          </cell>
          <cell r="F96">
            <v>74805879.400000006</v>
          </cell>
          <cell r="G96">
            <v>0.58993869805372545</v>
          </cell>
          <cell r="H96">
            <v>4303940.3</v>
          </cell>
          <cell r="I96">
            <v>39826942.800000004</v>
          </cell>
          <cell r="J96">
            <v>4952458.7</v>
          </cell>
          <cell r="K96">
            <v>2.0499999999999998</v>
          </cell>
        </row>
        <row r="97">
          <cell r="B97" t="str">
            <v>Missouri</v>
          </cell>
          <cell r="C97">
            <v>10</v>
          </cell>
          <cell r="D97">
            <v>23872.6</v>
          </cell>
          <cell r="E97">
            <v>29557762.5</v>
          </cell>
          <cell r="F97">
            <v>77800962.700000003</v>
          </cell>
          <cell r="G97">
            <v>0.37991512539471439</v>
          </cell>
          <cell r="H97">
            <v>3995549.9</v>
          </cell>
          <cell r="I97">
            <v>25562212.600000001</v>
          </cell>
          <cell r="J97">
            <v>4920129.5</v>
          </cell>
          <cell r="K97">
            <v>3.15</v>
          </cell>
        </row>
        <row r="98">
          <cell r="B98" t="str">
            <v>Nebraska</v>
          </cell>
          <cell r="C98">
            <v>10</v>
          </cell>
          <cell r="D98">
            <v>18562.7</v>
          </cell>
          <cell r="E98">
            <v>65771465.700000003</v>
          </cell>
          <cell r="F98">
            <v>101892025.8</v>
          </cell>
          <cell r="G98">
            <v>0.6455016001850854</v>
          </cell>
          <cell r="H98">
            <v>4581031.5</v>
          </cell>
          <cell r="I98">
            <v>61190434.200000003</v>
          </cell>
          <cell r="J98">
            <v>4926951.2359999996</v>
          </cell>
          <cell r="K98">
            <v>8.5500000000000007</v>
          </cell>
        </row>
        <row r="99">
          <cell r="B99" t="str">
            <v>UNLV</v>
          </cell>
          <cell r="C99">
            <v>10</v>
          </cell>
          <cell r="D99">
            <v>17173.8</v>
          </cell>
          <cell r="E99">
            <v>8433055.5</v>
          </cell>
          <cell r="F99">
            <v>44408035</v>
          </cell>
          <cell r="G99">
            <v>0.18989931664393617</v>
          </cell>
          <cell r="H99">
            <v>1590745.7</v>
          </cell>
          <cell r="I99">
            <v>6842309.7999999998</v>
          </cell>
          <cell r="J99">
            <v>2191761.6969999997</v>
          </cell>
          <cell r="K99">
            <v>2</v>
          </cell>
        </row>
        <row r="100">
          <cell r="B100" t="str">
            <v>Nevada</v>
          </cell>
          <cell r="C100">
            <v>10</v>
          </cell>
          <cell r="D100">
            <v>13418</v>
          </cell>
          <cell r="E100">
            <v>7733011.5</v>
          </cell>
          <cell r="F100">
            <v>29080717.899999999</v>
          </cell>
          <cell r="G100">
            <v>0.26591542638636168</v>
          </cell>
          <cell r="H100">
            <v>1844622.1</v>
          </cell>
          <cell r="I100">
            <v>5888389.4000000004</v>
          </cell>
          <cell r="J100">
            <v>1534444.173</v>
          </cell>
          <cell r="K100">
            <v>0.9</v>
          </cell>
        </row>
        <row r="101">
          <cell r="B101" t="str">
            <v>New Mexico</v>
          </cell>
          <cell r="C101">
            <v>10</v>
          </cell>
          <cell r="D101">
            <v>15895.3</v>
          </cell>
          <cell r="E101">
            <v>8510640.9000000004</v>
          </cell>
          <cell r="F101">
            <v>34550117.899999999</v>
          </cell>
          <cell r="G101">
            <v>0.25633677966772578</v>
          </cell>
          <cell r="H101">
            <v>1760266.1</v>
          </cell>
          <cell r="I101">
            <v>6750374.8000000007</v>
          </cell>
          <cell r="J101">
            <v>2404546.1809999999</v>
          </cell>
          <cell r="K101">
            <v>1.05</v>
          </cell>
        </row>
        <row r="102">
          <cell r="B102" t="str">
            <v>North Carolina</v>
          </cell>
          <cell r="C102">
            <v>10</v>
          </cell>
          <cell r="D102">
            <v>17688.099999999999</v>
          </cell>
          <cell r="E102">
            <v>34100708.399999999</v>
          </cell>
          <cell r="F102">
            <v>84681674.700000003</v>
          </cell>
          <cell r="G102">
            <v>0.43796949782957295</v>
          </cell>
          <cell r="H102">
            <v>3457196.4</v>
          </cell>
          <cell r="I102">
            <v>30643512</v>
          </cell>
          <cell r="J102">
            <v>4641355.3259999994</v>
          </cell>
          <cell r="K102">
            <v>9.5</v>
          </cell>
        </row>
        <row r="103">
          <cell r="B103" t="str">
            <v>Charlotte</v>
          </cell>
          <cell r="C103">
            <v>10</v>
          </cell>
          <cell r="D103">
            <v>18741.400000000001</v>
          </cell>
          <cell r="E103">
            <v>6949881.5714285718</v>
          </cell>
          <cell r="F103">
            <v>24384637.699999999</v>
          </cell>
          <cell r="G103">
            <v>0.28501065535325021</v>
          </cell>
          <cell r="H103">
            <v>1358662.4285714286</v>
          </cell>
          <cell r="I103">
            <v>5591219.1428571437</v>
          </cell>
          <cell r="J103">
            <v>1231232.773</v>
          </cell>
          <cell r="K103">
            <v>0.40028599999999998</v>
          </cell>
        </row>
        <row r="104">
          <cell r="B104" t="str">
            <v>North Texas</v>
          </cell>
          <cell r="C104">
            <v>10</v>
          </cell>
          <cell r="D104">
            <v>23935.7</v>
          </cell>
          <cell r="E104">
            <v>9262869.5999999996</v>
          </cell>
          <cell r="F104">
            <v>28693170.699999999</v>
          </cell>
          <cell r="G104">
            <v>0.32282488738687914</v>
          </cell>
          <cell r="H104">
            <v>1911141.1</v>
          </cell>
          <cell r="I104">
            <v>7351728.5</v>
          </cell>
          <cell r="J104">
            <v>1554017.25</v>
          </cell>
          <cell r="K104">
            <v>0.40028599999999998</v>
          </cell>
        </row>
        <row r="105">
          <cell r="B105" t="str">
            <v>Notre Dame</v>
          </cell>
          <cell r="C105">
            <v>10</v>
          </cell>
          <cell r="D105">
            <v>8445.6</v>
          </cell>
          <cell r="E105">
            <v>86527918.400000006</v>
          </cell>
          <cell r="F105">
            <v>121276007.2</v>
          </cell>
          <cell r="G105">
            <v>0.7134792808383289</v>
          </cell>
          <cell r="H105">
            <v>7053087.0999999996</v>
          </cell>
          <cell r="I105">
            <v>79474831.300000012</v>
          </cell>
          <cell r="J105">
            <v>6866810.2000000002</v>
          </cell>
          <cell r="K105">
            <v>9</v>
          </cell>
        </row>
        <row r="106">
          <cell r="B106" t="str">
            <v>Oklahoma</v>
          </cell>
          <cell r="C106">
            <v>10</v>
          </cell>
          <cell r="D106">
            <v>17866.3</v>
          </cell>
          <cell r="E106">
            <v>78365084.099999994</v>
          </cell>
          <cell r="F106">
            <v>133833671.59999999</v>
          </cell>
          <cell r="G106">
            <v>0.58554086698163932</v>
          </cell>
          <cell r="H106">
            <v>7501068.5</v>
          </cell>
          <cell r="I106">
            <v>70864015.599999994</v>
          </cell>
          <cell r="J106">
            <v>5942450.25</v>
          </cell>
          <cell r="K106">
            <v>5.25</v>
          </cell>
        </row>
        <row r="107">
          <cell r="B107" t="str">
            <v>Oregon</v>
          </cell>
          <cell r="C107">
            <v>10</v>
          </cell>
          <cell r="D107">
            <v>18203.7</v>
          </cell>
          <cell r="E107">
            <v>55563436.200000003</v>
          </cell>
          <cell r="F107">
            <v>88947347</v>
          </cell>
          <cell r="G107">
            <v>0.62467783552892253</v>
          </cell>
          <cell r="H107">
            <v>4564975.5999999996</v>
          </cell>
          <cell r="I107">
            <v>50998460.600000001</v>
          </cell>
          <cell r="J107">
            <v>5466052.5</v>
          </cell>
          <cell r="K107">
            <v>8</v>
          </cell>
        </row>
        <row r="108">
          <cell r="B108" t="str">
            <v>Pittsburgh</v>
          </cell>
          <cell r="C108">
            <v>10</v>
          </cell>
          <cell r="D108">
            <v>17585.099999999999</v>
          </cell>
          <cell r="E108">
            <v>29741599.399999999</v>
          </cell>
          <cell r="F108">
            <v>70472148.400000006</v>
          </cell>
          <cell r="G108">
            <v>0.42203338588723932</v>
          </cell>
          <cell r="H108">
            <v>4419351.4000000004</v>
          </cell>
          <cell r="I108">
            <v>25322248</v>
          </cell>
          <cell r="J108">
            <v>4926871.5250000004</v>
          </cell>
          <cell r="K108">
            <v>3.25</v>
          </cell>
        </row>
        <row r="109">
          <cell r="B109" t="str">
            <v>South Alabama</v>
          </cell>
          <cell r="C109">
            <v>10</v>
          </cell>
          <cell r="D109">
            <v>8903.9</v>
          </cell>
          <cell r="E109">
            <v>7802626.5999999996</v>
          </cell>
          <cell r="F109">
            <v>20724285.899999999</v>
          </cell>
          <cell r="G109">
            <v>0.37649676508274771</v>
          </cell>
          <cell r="H109">
            <v>1314985.3999999999</v>
          </cell>
          <cell r="I109">
            <v>6487641.1999999993</v>
          </cell>
          <cell r="J109">
            <v>1593235.996</v>
          </cell>
          <cell r="K109">
            <v>0.2</v>
          </cell>
        </row>
        <row r="110">
          <cell r="B110" t="str">
            <v>South Carolina</v>
          </cell>
          <cell r="C110">
            <v>10</v>
          </cell>
          <cell r="D110">
            <v>22324.7</v>
          </cell>
          <cell r="E110">
            <v>56576090.899999999</v>
          </cell>
          <cell r="F110">
            <v>109214458.3</v>
          </cell>
          <cell r="G110">
            <v>0.51802748263047516</v>
          </cell>
          <cell r="H110">
            <v>2795621.4</v>
          </cell>
          <cell r="I110">
            <v>53780469.5</v>
          </cell>
          <cell r="J110">
            <v>4188318.014</v>
          </cell>
          <cell r="K110">
            <v>6.7</v>
          </cell>
        </row>
        <row r="111">
          <cell r="B111" t="str">
            <v>South Florida</v>
          </cell>
          <cell r="C111">
            <v>10</v>
          </cell>
          <cell r="D111">
            <v>23512.400000000001</v>
          </cell>
          <cell r="E111">
            <v>14675752.5</v>
          </cell>
          <cell r="F111">
            <v>47182181.399999999</v>
          </cell>
          <cell r="G111">
            <v>0.31104438295428199</v>
          </cell>
          <cell r="H111">
            <v>2900847.3</v>
          </cell>
          <cell r="I111">
            <v>11774905.199999999</v>
          </cell>
          <cell r="J111">
            <v>2514774.6039999998</v>
          </cell>
          <cell r="K111">
            <v>3.1850000000000001</v>
          </cell>
        </row>
        <row r="112">
          <cell r="B112" t="str">
            <v>USC</v>
          </cell>
          <cell r="C112">
            <v>10</v>
          </cell>
          <cell r="D112">
            <v>17573.400000000001</v>
          </cell>
          <cell r="E112">
            <v>45047418.399999999</v>
          </cell>
          <cell r="F112">
            <v>100086067.90000001</v>
          </cell>
          <cell r="G112">
            <v>0.45008680373984394</v>
          </cell>
          <cell r="H112">
            <v>9142205.6999999993</v>
          </cell>
          <cell r="I112">
            <v>35905212.700000003</v>
          </cell>
          <cell r="J112">
            <v>6576022.9500000002</v>
          </cell>
          <cell r="K112">
            <v>5</v>
          </cell>
        </row>
        <row r="113">
          <cell r="B113" t="str">
            <v>Southern Mississippi</v>
          </cell>
          <cell r="C113">
            <v>10</v>
          </cell>
          <cell r="D113">
            <v>10652.1</v>
          </cell>
          <cell r="E113">
            <v>7138058.0999999996</v>
          </cell>
          <cell r="F113">
            <v>21166316.600000001</v>
          </cell>
          <cell r="G113">
            <v>0.3372366687551106</v>
          </cell>
          <cell r="H113">
            <v>1338753</v>
          </cell>
          <cell r="I113">
            <v>5799305.0999999996</v>
          </cell>
          <cell r="J113">
            <v>1593551.5</v>
          </cell>
          <cell r="K113">
            <v>0.40028599999999998</v>
          </cell>
        </row>
        <row r="114">
          <cell r="B114" t="str">
            <v>Toledo</v>
          </cell>
          <cell r="C114">
            <v>10</v>
          </cell>
          <cell r="D114">
            <v>13425.8</v>
          </cell>
          <cell r="E114">
            <v>8333748</v>
          </cell>
          <cell r="F114">
            <v>25898098.300000001</v>
          </cell>
          <cell r="G114">
            <v>0.32178995938091715</v>
          </cell>
          <cell r="H114">
            <v>1865611.6</v>
          </cell>
          <cell r="I114">
            <v>6468136.4000000004</v>
          </cell>
          <cell r="J114">
            <v>1235046.575</v>
          </cell>
          <cell r="K114">
            <v>0.21666666666666667</v>
          </cell>
        </row>
        <row r="115">
          <cell r="B115" t="str">
            <v>Tulsa</v>
          </cell>
          <cell r="C115">
            <v>10</v>
          </cell>
          <cell r="D115">
            <v>3124</v>
          </cell>
          <cell r="E115">
            <v>11748752.5</v>
          </cell>
          <cell r="F115">
            <v>35996155.399999999</v>
          </cell>
          <cell r="G115">
            <v>0.3263890926529337</v>
          </cell>
          <cell r="H115">
            <v>1609684.9</v>
          </cell>
          <cell r="I115">
            <v>10139067.6</v>
          </cell>
          <cell r="J115">
            <v>2324071.25</v>
          </cell>
          <cell r="K115">
            <v>2.79</v>
          </cell>
        </row>
        <row r="116">
          <cell r="B116" t="str">
            <v>Utah</v>
          </cell>
          <cell r="C116">
            <v>10</v>
          </cell>
          <cell r="D116">
            <v>16902</v>
          </cell>
          <cell r="E116">
            <v>38236851.600000001</v>
          </cell>
          <cell r="F116">
            <v>61329802.5</v>
          </cell>
          <cell r="G116">
            <v>0.62346281972781503</v>
          </cell>
          <cell r="H116">
            <v>4485916.8</v>
          </cell>
          <cell r="I116">
            <v>33750934.800000004</v>
          </cell>
          <cell r="J116">
            <v>3684768.6519999998</v>
          </cell>
          <cell r="K116">
            <v>6.5</v>
          </cell>
        </row>
        <row r="117">
          <cell r="B117" t="str">
            <v>Virginia</v>
          </cell>
          <cell r="C117">
            <v>10</v>
          </cell>
          <cell r="D117">
            <v>14754.4</v>
          </cell>
          <cell r="E117">
            <v>24949734.300000001</v>
          </cell>
          <cell r="F117">
            <v>90198297</v>
          </cell>
          <cell r="G117">
            <v>0.27660981559330328</v>
          </cell>
          <cell r="H117">
            <v>3403109.3</v>
          </cell>
          <cell r="I117">
            <v>21546625</v>
          </cell>
          <cell r="J117">
            <v>5021189.8499999996</v>
          </cell>
          <cell r="K117">
            <v>3.0750000000000002</v>
          </cell>
        </row>
        <row r="118">
          <cell r="B118" t="str">
            <v>Washington</v>
          </cell>
          <cell r="C118">
            <v>10</v>
          </cell>
          <cell r="D118">
            <v>27465.1</v>
          </cell>
          <cell r="E118">
            <v>63200197.399999999</v>
          </cell>
          <cell r="F118">
            <v>100636046.90000001</v>
          </cell>
          <cell r="G118">
            <v>0.62800755143731701</v>
          </cell>
          <cell r="H118">
            <v>8432405</v>
          </cell>
          <cell r="I118">
            <v>54767792.399999999</v>
          </cell>
          <cell r="J118">
            <v>6120314.4500000011</v>
          </cell>
          <cell r="K118">
            <v>12</v>
          </cell>
        </row>
        <row r="119">
          <cell r="B119" t="str">
            <v>Wisconsin</v>
          </cell>
          <cell r="C119">
            <v>10</v>
          </cell>
          <cell r="D119">
            <v>27979.5</v>
          </cell>
          <cell r="E119">
            <v>59023726.700000003</v>
          </cell>
          <cell r="F119">
            <v>125330393.8</v>
          </cell>
          <cell r="G119">
            <v>0.4709450350422501</v>
          </cell>
          <cell r="H119">
            <v>4892929.0999999996</v>
          </cell>
          <cell r="I119">
            <v>54130797.600000001</v>
          </cell>
          <cell r="J119">
            <v>4721814.2519999994</v>
          </cell>
          <cell r="K119">
            <v>9.15</v>
          </cell>
        </row>
        <row r="120">
          <cell r="B120" t="str">
            <v>Wyoming</v>
          </cell>
          <cell r="C120">
            <v>10</v>
          </cell>
          <cell r="D120">
            <v>8287.7000000000007</v>
          </cell>
          <cell r="E120">
            <v>10445016</v>
          </cell>
          <cell r="F120">
            <v>33100231.100000001</v>
          </cell>
          <cell r="G120">
            <v>0.31555719259011455</v>
          </cell>
          <cell r="H120">
            <v>1388868.1</v>
          </cell>
          <cell r="I120">
            <v>9056147.9000000004</v>
          </cell>
          <cell r="J120">
            <v>2282966.6</v>
          </cell>
          <cell r="K120">
            <v>0.71875</v>
          </cell>
        </row>
        <row r="121">
          <cell r="B121" t="str">
            <v>Utah State</v>
          </cell>
          <cell r="C121">
            <v>10</v>
          </cell>
          <cell r="D121">
            <v>15258.2</v>
          </cell>
          <cell r="E121">
            <v>7381657.2999999998</v>
          </cell>
          <cell r="F121">
            <v>27381133.800000001</v>
          </cell>
          <cell r="G121">
            <v>0.26958917603331678</v>
          </cell>
          <cell r="H121">
            <v>1477750.8</v>
          </cell>
          <cell r="I121">
            <v>5903906.5</v>
          </cell>
          <cell r="J121">
            <v>1495221.8560000001</v>
          </cell>
          <cell r="K121">
            <v>0.4</v>
          </cell>
        </row>
        <row r="122">
          <cell r="B122" t="str">
            <v>Vanderbilt</v>
          </cell>
          <cell r="C122">
            <v>10</v>
          </cell>
          <cell r="D122">
            <v>6770.3</v>
          </cell>
          <cell r="E122">
            <v>25951704.100000001</v>
          </cell>
          <cell r="F122">
            <v>68230183</v>
          </cell>
          <cell r="G122">
            <v>0.38035518826030412</v>
          </cell>
          <cell r="H122">
            <v>2781449.9</v>
          </cell>
          <cell r="I122">
            <v>23170254.200000003</v>
          </cell>
          <cell r="J122">
            <v>4859008.45</v>
          </cell>
          <cell r="K122">
            <v>2.25</v>
          </cell>
        </row>
        <row r="123">
          <cell r="B123" t="str">
            <v>Virginia Tech</v>
          </cell>
          <cell r="C123">
            <v>10</v>
          </cell>
          <cell r="D123">
            <v>24344.7</v>
          </cell>
          <cell r="E123">
            <v>44513508.700000003</v>
          </cell>
          <cell r="F123">
            <v>74311407.400000006</v>
          </cell>
          <cell r="G123">
            <v>0.59901312944316543</v>
          </cell>
          <cell r="H123">
            <v>3886115.7</v>
          </cell>
          <cell r="I123">
            <v>40627393</v>
          </cell>
          <cell r="J123">
            <v>5359809.3</v>
          </cell>
          <cell r="K123">
            <v>1.9</v>
          </cell>
        </row>
        <row r="124">
          <cell r="B124" t="str">
            <v>Wake Forest</v>
          </cell>
          <cell r="C124">
            <v>10</v>
          </cell>
          <cell r="D124">
            <v>4803.5</v>
          </cell>
          <cell r="E124">
            <v>18835205.199999999</v>
          </cell>
          <cell r="F124">
            <v>57349124.399999999</v>
          </cell>
          <cell r="G124">
            <v>0.3284305627515387</v>
          </cell>
          <cell r="H124">
            <v>1997144.2</v>
          </cell>
          <cell r="I124">
            <v>16838061</v>
          </cell>
          <cell r="J124">
            <v>3354198.8</v>
          </cell>
          <cell r="K124">
            <v>3</v>
          </cell>
        </row>
        <row r="125">
          <cell r="B125" t="str">
            <v>Washington State</v>
          </cell>
          <cell r="C125">
            <v>10</v>
          </cell>
          <cell r="D125">
            <v>20579.8</v>
          </cell>
          <cell r="E125">
            <v>29143794.600000001</v>
          </cell>
          <cell r="F125">
            <v>59706098.799999997</v>
          </cell>
          <cell r="G125">
            <v>0.48812089863087826</v>
          </cell>
          <cell r="H125">
            <v>3000689.9</v>
          </cell>
          <cell r="I125">
            <v>26143104.700000003</v>
          </cell>
          <cell r="J125">
            <v>3091803.05</v>
          </cell>
          <cell r="K125">
            <v>2.2999999999999998</v>
          </cell>
        </row>
        <row r="126">
          <cell r="B126" t="str">
            <v>West Virginia</v>
          </cell>
          <cell r="C126">
            <v>10</v>
          </cell>
          <cell r="D126">
            <v>20654.900000000001</v>
          </cell>
          <cell r="E126">
            <v>22818322.699999999</v>
          </cell>
          <cell r="F126">
            <v>82660487.700000003</v>
          </cell>
          <cell r="G126">
            <v>0.27604873059562168</v>
          </cell>
          <cell r="H126">
            <v>4605524.8</v>
          </cell>
          <cell r="I126">
            <v>18212797.899999999</v>
          </cell>
          <cell r="J126">
            <v>4422257.3</v>
          </cell>
          <cell r="K126">
            <v>3.35</v>
          </cell>
        </row>
        <row r="127">
          <cell r="B127" t="str">
            <v>Western Kentucky</v>
          </cell>
          <cell r="C127">
            <v>10</v>
          </cell>
          <cell r="D127">
            <v>13225.2</v>
          </cell>
          <cell r="E127">
            <v>7065950.9000000004</v>
          </cell>
          <cell r="F127">
            <v>26564922.199999999</v>
          </cell>
          <cell r="G127">
            <v>0.265988014073687</v>
          </cell>
          <cell r="H127">
            <v>1192245.3999999999</v>
          </cell>
          <cell r="I127">
            <v>5873705.5</v>
          </cell>
          <cell r="J127">
            <v>1695963.398</v>
          </cell>
          <cell r="K127">
            <v>0.66500000000000004</v>
          </cell>
        </row>
        <row r="128">
          <cell r="B128" t="str">
            <v>Western Michigan</v>
          </cell>
          <cell r="C128">
            <v>10</v>
          </cell>
          <cell r="D128">
            <v>15917</v>
          </cell>
          <cell r="E128">
            <v>7758437.4000000004</v>
          </cell>
          <cell r="F128">
            <v>28030638.600000001</v>
          </cell>
          <cell r="G128">
            <v>0.27678418286196305</v>
          </cell>
          <cell r="H128">
            <v>1026588.7</v>
          </cell>
          <cell r="I128">
            <v>6731848.7000000002</v>
          </cell>
          <cell r="J128">
            <v>2159677.8109999998</v>
          </cell>
          <cell r="K128">
            <v>0.215</v>
          </cell>
        </row>
      </sheetData>
      <sheetData sheetId="16"/>
      <sheetData sheetId="17"/>
      <sheetData sheetId="18"/>
      <sheetData sheetId="19"/>
      <sheetData sheetId="20">
        <row r="2">
          <cell r="C2" t="str">
            <v>Clemson</v>
          </cell>
          <cell r="D2" t="str">
            <v>Alabama</v>
          </cell>
          <cell r="H2">
            <v>25.28</v>
          </cell>
        </row>
        <row r="3">
          <cell r="C3" t="str">
            <v>Alabama</v>
          </cell>
          <cell r="D3" t="str">
            <v>Oklahoma</v>
          </cell>
          <cell r="H3">
            <v>19.068999999999999</v>
          </cell>
        </row>
        <row r="4">
          <cell r="C4" t="str">
            <v>Clemson</v>
          </cell>
          <cell r="D4" t="str">
            <v>Notre Dame</v>
          </cell>
          <cell r="H4">
            <v>16.809000000000001</v>
          </cell>
        </row>
        <row r="5">
          <cell r="C5" t="str">
            <v>Ohio State</v>
          </cell>
          <cell r="D5" t="str">
            <v>Washington</v>
          </cell>
          <cell r="H5">
            <v>16.780999999999999</v>
          </cell>
        </row>
        <row r="6">
          <cell r="C6" t="str">
            <v>Texas</v>
          </cell>
          <cell r="D6" t="str">
            <v>Georgia</v>
          </cell>
          <cell r="H6">
            <v>13.298</v>
          </cell>
        </row>
        <row r="7">
          <cell r="C7" t="str">
            <v>LSU</v>
          </cell>
          <cell r="D7" t="str">
            <v>UCF</v>
          </cell>
          <cell r="H7">
            <v>8.4710000000000001</v>
          </cell>
        </row>
        <row r="8">
          <cell r="C8" t="str">
            <v>Florida</v>
          </cell>
          <cell r="D8" t="str">
            <v>Michigan</v>
          </cell>
          <cell r="H8">
            <v>8.3659999999999997</v>
          </cell>
        </row>
        <row r="9">
          <cell r="C9" t="str">
            <v>Kentucky</v>
          </cell>
          <cell r="D9" t="str">
            <v>Penn State</v>
          </cell>
          <cell r="H9">
            <v>7.7089999999999996</v>
          </cell>
        </row>
        <row r="10">
          <cell r="C10" t="str">
            <v>Washington State</v>
          </cell>
          <cell r="D10" t="str">
            <v>Iowa State</v>
          </cell>
          <cell r="H10">
            <v>5.5469999999999997</v>
          </cell>
        </row>
        <row r="11">
          <cell r="C11" t="str">
            <v>Texas A&amp;M</v>
          </cell>
          <cell r="D11" t="str">
            <v>NC State</v>
          </cell>
          <cell r="H11">
            <v>5.1420000000000003</v>
          </cell>
        </row>
        <row r="12">
          <cell r="C12" t="str">
            <v>West Virginia</v>
          </cell>
          <cell r="D12" t="str">
            <v>Syracuse</v>
          </cell>
          <cell r="H12">
            <v>4.8280000000000003</v>
          </cell>
        </row>
        <row r="13">
          <cell r="C13" t="str">
            <v>Oklahoma State</v>
          </cell>
          <cell r="D13" t="str">
            <v>Missouri</v>
          </cell>
          <cell r="H13">
            <v>3.83</v>
          </cell>
        </row>
        <row r="14">
          <cell r="C14" t="str">
            <v>Wisconsin</v>
          </cell>
          <cell r="D14" t="str">
            <v>Miami (FL)</v>
          </cell>
          <cell r="H14">
            <v>3.79</v>
          </cell>
        </row>
        <row r="15">
          <cell r="C15" t="str">
            <v>Oregon</v>
          </cell>
          <cell r="D15" t="str">
            <v>Michigan State</v>
          </cell>
          <cell r="H15">
            <v>3.7850000000000001</v>
          </cell>
        </row>
        <row r="16">
          <cell r="C16" t="str">
            <v>Baylor</v>
          </cell>
          <cell r="D16" t="str">
            <v>Vanderbilt</v>
          </cell>
          <cell r="H16">
            <v>3.343</v>
          </cell>
        </row>
        <row r="17">
          <cell r="C17" t="str">
            <v>Fresno State</v>
          </cell>
          <cell r="D17" t="str">
            <v>Arizona State</v>
          </cell>
          <cell r="H17">
            <v>3.3340000000000001</v>
          </cell>
        </row>
        <row r="18">
          <cell r="C18" t="str">
            <v>Iowa</v>
          </cell>
          <cell r="D18" t="str">
            <v>Mississippi State</v>
          </cell>
          <cell r="H18">
            <v>3.2559999999999998</v>
          </cell>
        </row>
        <row r="19">
          <cell r="C19" t="str">
            <v>TCU</v>
          </cell>
          <cell r="D19" t="str">
            <v>California</v>
          </cell>
          <cell r="H19">
            <v>2.7</v>
          </cell>
        </row>
        <row r="20">
          <cell r="C20" t="str">
            <v>Minnesota</v>
          </cell>
          <cell r="D20" t="str">
            <v>Georgia Tech</v>
          </cell>
          <cell r="H20">
            <v>2.6859999999999999</v>
          </cell>
        </row>
        <row r="21">
          <cell r="C21" t="str">
            <v>Cincinnati</v>
          </cell>
          <cell r="D21" t="str">
            <v>Virginia Tech</v>
          </cell>
          <cell r="H21">
            <v>2.6629999999999998</v>
          </cell>
        </row>
        <row r="22">
          <cell r="C22" t="str">
            <v>Stanford</v>
          </cell>
          <cell r="D22" t="str">
            <v>Pittsburgh</v>
          </cell>
          <cell r="H22">
            <v>2.617</v>
          </cell>
        </row>
        <row r="23">
          <cell r="C23" t="str">
            <v>Army</v>
          </cell>
          <cell r="D23" t="str">
            <v>Houston</v>
          </cell>
          <cell r="H23">
            <v>2.577</v>
          </cell>
        </row>
        <row r="24">
          <cell r="C24" t="str">
            <v>Purdue</v>
          </cell>
          <cell r="D24" t="str">
            <v>Auburn</v>
          </cell>
          <cell r="H24">
            <v>2.573</v>
          </cell>
        </row>
        <row r="25">
          <cell r="C25" t="str">
            <v>South Carolina</v>
          </cell>
          <cell r="D25" t="str">
            <v>Virginia</v>
          </cell>
          <cell r="H25">
            <v>2.5499999999999998</v>
          </cell>
        </row>
        <row r="26">
          <cell r="C26" t="str">
            <v>Wake Forest</v>
          </cell>
          <cell r="D26" t="str">
            <v>Memphis</v>
          </cell>
          <cell r="H26">
            <v>2.5329999999999999</v>
          </cell>
        </row>
        <row r="27">
          <cell r="C27" t="str">
            <v>NC A&amp;T</v>
          </cell>
          <cell r="D27" t="str">
            <v>Alcorn State</v>
          </cell>
          <cell r="H27">
            <v>2.3450000000000002</v>
          </cell>
        </row>
        <row r="28">
          <cell r="C28" t="str">
            <v>Duke</v>
          </cell>
          <cell r="D28" t="str">
            <v>Temple</v>
          </cell>
          <cell r="H28">
            <v>1.8009999999999999</v>
          </cell>
        </row>
        <row r="29">
          <cell r="C29" t="str">
            <v>Northwestern</v>
          </cell>
          <cell r="D29" t="str">
            <v>Utah</v>
          </cell>
          <cell r="H29">
            <v>1.7869999999999999</v>
          </cell>
        </row>
        <row r="30">
          <cell r="C30" t="str">
            <v>Marshall</v>
          </cell>
          <cell r="D30" t="str">
            <v>South Florida</v>
          </cell>
          <cell r="H30">
            <v>1.75</v>
          </cell>
        </row>
        <row r="31">
          <cell r="C31" t="str">
            <v>Troy</v>
          </cell>
          <cell r="D31" t="str">
            <v>Buffalo</v>
          </cell>
          <cell r="H31">
            <v>1.698</v>
          </cell>
        </row>
        <row r="32">
          <cell r="C32" t="str">
            <v>Ohio</v>
          </cell>
          <cell r="D32" t="str">
            <v>San Diego State</v>
          </cell>
          <cell r="H32">
            <v>1.4470000000000001</v>
          </cell>
        </row>
        <row r="33">
          <cell r="C33" t="str">
            <v>Boston College</v>
          </cell>
          <cell r="D33" t="str">
            <v>Boise State</v>
          </cell>
          <cell r="H33">
            <v>1.4450000000000001</v>
          </cell>
        </row>
        <row r="34">
          <cell r="C34" t="str">
            <v>Brigham Young</v>
          </cell>
          <cell r="D34" t="str">
            <v>Western Michigan</v>
          </cell>
          <cell r="H34">
            <v>1.3720000000000001</v>
          </cell>
        </row>
        <row r="35">
          <cell r="C35" t="str">
            <v>Middle Tennessee</v>
          </cell>
          <cell r="D35" t="str">
            <v>Appalachian State</v>
          </cell>
          <cell r="H35">
            <v>1.371</v>
          </cell>
        </row>
        <row r="36">
          <cell r="C36" t="str">
            <v>UAB</v>
          </cell>
          <cell r="D36" t="str">
            <v>Northern Illinois</v>
          </cell>
          <cell r="H36">
            <v>1.3460000000000001</v>
          </cell>
        </row>
        <row r="37">
          <cell r="C37" t="str">
            <v>Louisiana Tech</v>
          </cell>
          <cell r="D37" t="str">
            <v>Hawaii</v>
          </cell>
          <cell r="H37">
            <v>1.159</v>
          </cell>
        </row>
        <row r="38">
          <cell r="C38" t="str">
            <v>North Dakota State</v>
          </cell>
          <cell r="D38" t="str">
            <v>Eastern Washington</v>
          </cell>
          <cell r="H38">
            <v>1.004</v>
          </cell>
        </row>
        <row r="39">
          <cell r="C39" t="str">
            <v>Georgia Southern</v>
          </cell>
          <cell r="D39" t="str">
            <v>Eastern Michigan</v>
          </cell>
          <cell r="H39">
            <v>0.98599999999999999</v>
          </cell>
        </row>
        <row r="40">
          <cell r="C40" t="str">
            <v>Utah State</v>
          </cell>
          <cell r="D40" t="str">
            <v>North Texas</v>
          </cell>
          <cell r="H40">
            <v>0.96799999999999997</v>
          </cell>
        </row>
        <row r="41">
          <cell r="C41" t="str">
            <v>FIU</v>
          </cell>
          <cell r="D41" t="str">
            <v>Toledo</v>
          </cell>
          <cell r="H41">
            <v>0.83799999999999997</v>
          </cell>
        </row>
        <row r="42">
          <cell r="C42" t="str">
            <v>South Dakota State</v>
          </cell>
          <cell r="D42" t="str">
            <v>North Dakota State</v>
          </cell>
          <cell r="H42">
            <v>0.84599999999999997</v>
          </cell>
        </row>
        <row r="43">
          <cell r="C43" t="str">
            <v>Maine</v>
          </cell>
          <cell r="D43" t="str">
            <v>Wastern Washington</v>
          </cell>
          <cell r="H43">
            <v>0.44800000000000001</v>
          </cell>
        </row>
        <row r="45">
          <cell r="C45" t="str">
            <v>Army</v>
          </cell>
          <cell r="D45" t="str">
            <v>Navy</v>
          </cell>
          <cell r="H45">
            <v>8.0500000000000007</v>
          </cell>
        </row>
        <row r="46">
          <cell r="C46" t="str">
            <v>Alabama</v>
          </cell>
          <cell r="D46" t="str">
            <v>Georgia</v>
          </cell>
          <cell r="H46">
            <v>17.498999999999999</v>
          </cell>
        </row>
        <row r="47">
          <cell r="C47" t="str">
            <v>Oklahoma</v>
          </cell>
          <cell r="D47" t="str">
            <v>Texas</v>
          </cell>
          <cell r="H47">
            <v>10.154999999999999</v>
          </cell>
        </row>
        <row r="48">
          <cell r="C48" t="str">
            <v>Ohio State</v>
          </cell>
          <cell r="D48" t="str">
            <v>Northwestern</v>
          </cell>
          <cell r="H48">
            <v>8.6590000000000007</v>
          </cell>
        </row>
        <row r="49">
          <cell r="C49" t="str">
            <v>Clemson</v>
          </cell>
          <cell r="D49" t="str">
            <v>Pittsburgh</v>
          </cell>
          <cell r="H49">
            <v>4.2359999999999998</v>
          </cell>
        </row>
        <row r="50">
          <cell r="C50" t="str">
            <v>Washington</v>
          </cell>
          <cell r="D50" t="str">
            <v>Utah</v>
          </cell>
          <cell r="H50">
            <v>4.0590000000000002</v>
          </cell>
        </row>
        <row r="51">
          <cell r="C51" t="str">
            <v>UCF</v>
          </cell>
          <cell r="D51" t="str">
            <v>Memphis</v>
          </cell>
          <cell r="H51">
            <v>3.3210000000000002</v>
          </cell>
        </row>
        <row r="52">
          <cell r="C52" t="str">
            <v>Fresno State</v>
          </cell>
          <cell r="D52" t="str">
            <v>Boise State</v>
          </cell>
          <cell r="H52">
            <v>1.036</v>
          </cell>
        </row>
        <row r="53">
          <cell r="C53" t="str">
            <v>Louisville</v>
          </cell>
          <cell r="D53" t="str">
            <v>Appalachian State</v>
          </cell>
          <cell r="H53">
            <v>0.89800000000000002</v>
          </cell>
        </row>
        <row r="54">
          <cell r="C54" t="str">
            <v>Northern Illinois</v>
          </cell>
          <cell r="D54" t="str">
            <v>Buffalo</v>
          </cell>
          <cell r="H54">
            <v>0.58699999999999997</v>
          </cell>
        </row>
        <row r="55">
          <cell r="C55" t="str">
            <v>Michigan</v>
          </cell>
          <cell r="D55" t="str">
            <v>Ohio State</v>
          </cell>
          <cell r="H55">
            <v>13.2</v>
          </cell>
        </row>
        <row r="56">
          <cell r="C56" t="str">
            <v>Auburn</v>
          </cell>
          <cell r="D56" t="str">
            <v>Alabama</v>
          </cell>
          <cell r="H56">
            <v>9.1319999999999997</v>
          </cell>
        </row>
        <row r="57">
          <cell r="C57" t="str">
            <v>Notre Dame</v>
          </cell>
          <cell r="D57" t="str">
            <v>USC</v>
          </cell>
          <cell r="H57">
            <v>7.7359999999999998</v>
          </cell>
        </row>
        <row r="58">
          <cell r="C58" t="str">
            <v>Oklahoma</v>
          </cell>
          <cell r="D58" t="str">
            <v>West Virginia</v>
          </cell>
          <cell r="H58">
            <v>5.63</v>
          </cell>
        </row>
        <row r="59">
          <cell r="C59" t="str">
            <v>Washington</v>
          </cell>
          <cell r="D59" t="str">
            <v>Washington State</v>
          </cell>
          <cell r="H59">
            <v>4.0819999999999999</v>
          </cell>
        </row>
        <row r="60">
          <cell r="C60" t="str">
            <v>Nebraska</v>
          </cell>
          <cell r="D60" t="str">
            <v>Iowa</v>
          </cell>
          <cell r="H60">
            <v>3.6640000000000001</v>
          </cell>
        </row>
        <row r="61">
          <cell r="C61" t="str">
            <v>Virginia</v>
          </cell>
          <cell r="D61" t="str">
            <v>Virginia Tech</v>
          </cell>
          <cell r="H61">
            <v>3.5529999999999999</v>
          </cell>
        </row>
        <row r="62">
          <cell r="C62" t="str">
            <v>South Carolina</v>
          </cell>
          <cell r="D62" t="str">
            <v>Clemson</v>
          </cell>
          <cell r="H62">
            <v>3.2610000000000001</v>
          </cell>
        </row>
        <row r="63">
          <cell r="C63" t="str">
            <v>Rutgers</v>
          </cell>
          <cell r="D63" t="str">
            <v>Michigan State</v>
          </cell>
          <cell r="H63">
            <v>3.0379999999999998</v>
          </cell>
        </row>
        <row r="64">
          <cell r="C64" t="str">
            <v>Florida</v>
          </cell>
          <cell r="D64" t="str">
            <v>Florida State</v>
          </cell>
          <cell r="H64">
            <v>2.38</v>
          </cell>
        </row>
        <row r="65">
          <cell r="C65" t="str">
            <v>Maryland</v>
          </cell>
          <cell r="D65" t="str">
            <v>Penn State</v>
          </cell>
          <cell r="H65">
            <v>2.1760000000000002</v>
          </cell>
        </row>
        <row r="66">
          <cell r="C66" t="str">
            <v>Arkansas</v>
          </cell>
          <cell r="D66" t="str">
            <v>Missouri</v>
          </cell>
          <cell r="H66">
            <v>1.919</v>
          </cell>
        </row>
        <row r="67">
          <cell r="C67" t="str">
            <v>UCF</v>
          </cell>
          <cell r="D67" t="str">
            <v>South Florida</v>
          </cell>
          <cell r="H67">
            <v>1.7410000000000001</v>
          </cell>
        </row>
        <row r="68">
          <cell r="C68" t="str">
            <v>Oklahoma State</v>
          </cell>
          <cell r="D68" t="str">
            <v>TCU</v>
          </cell>
          <cell r="H68">
            <v>1.615</v>
          </cell>
        </row>
        <row r="69">
          <cell r="C69" t="str">
            <v>Texas</v>
          </cell>
          <cell r="D69" t="str">
            <v>Kansas</v>
          </cell>
          <cell r="H69">
            <v>1.1850000000000001</v>
          </cell>
        </row>
        <row r="70">
          <cell r="C70" t="str">
            <v>Mississippi State</v>
          </cell>
          <cell r="D70" t="str">
            <v>Ole Miss</v>
          </cell>
          <cell r="H70">
            <v>1.1080000000000001</v>
          </cell>
        </row>
        <row r="71">
          <cell r="C71" t="str">
            <v>Utah State</v>
          </cell>
          <cell r="D71" t="str">
            <v>Boise State</v>
          </cell>
          <cell r="H71">
            <v>1.0780000000000001</v>
          </cell>
        </row>
        <row r="72">
          <cell r="C72" t="str">
            <v>Minnesota</v>
          </cell>
          <cell r="D72" t="str">
            <v>Wisconsin</v>
          </cell>
          <cell r="H72">
            <v>1.0309999999999999</v>
          </cell>
        </row>
        <row r="73">
          <cell r="C73" t="str">
            <v>Oregon</v>
          </cell>
          <cell r="D73" t="str">
            <v>Oregon State</v>
          </cell>
          <cell r="H73">
            <v>0.94499999999999995</v>
          </cell>
        </row>
        <row r="74">
          <cell r="C74" t="str">
            <v>Pittsburgh</v>
          </cell>
          <cell r="D74" t="str">
            <v>Miami (FL)</v>
          </cell>
          <cell r="H74">
            <v>0.91900000000000004</v>
          </cell>
        </row>
        <row r="75">
          <cell r="C75" t="str">
            <v>Kentucky</v>
          </cell>
          <cell r="D75" t="str">
            <v>Louisville</v>
          </cell>
          <cell r="H75">
            <v>0.84399999999999997</v>
          </cell>
        </row>
        <row r="76">
          <cell r="C76" t="str">
            <v>Kansas State</v>
          </cell>
          <cell r="D76" t="str">
            <v>Iowa State</v>
          </cell>
          <cell r="H76">
            <v>0.82099999999999995</v>
          </cell>
        </row>
        <row r="77">
          <cell r="C77" t="str">
            <v>Arizona State</v>
          </cell>
          <cell r="D77" t="str">
            <v>Arizona</v>
          </cell>
          <cell r="H77">
            <v>0.79800000000000004</v>
          </cell>
        </row>
        <row r="78">
          <cell r="C78" t="str">
            <v>Syracuse</v>
          </cell>
          <cell r="D78" t="str">
            <v>Boston College</v>
          </cell>
          <cell r="H78">
            <v>0.76500000000000001</v>
          </cell>
        </row>
        <row r="79">
          <cell r="C79" t="str">
            <v>Brigham Young</v>
          </cell>
          <cell r="D79" t="str">
            <v>Utah</v>
          </cell>
          <cell r="H79">
            <v>0.626</v>
          </cell>
        </row>
        <row r="80">
          <cell r="C80" t="str">
            <v>Purdue</v>
          </cell>
          <cell r="D80" t="str">
            <v>Indiana</v>
          </cell>
          <cell r="H80">
            <v>0.36799999999999999</v>
          </cell>
        </row>
        <row r="81">
          <cell r="C81" t="str">
            <v>Baylor</v>
          </cell>
          <cell r="D81" t="str">
            <v>Texas Tech</v>
          </cell>
          <cell r="H81">
            <v>0.33300000000000002</v>
          </cell>
        </row>
        <row r="82">
          <cell r="C82" t="str">
            <v>Ohio State</v>
          </cell>
          <cell r="D82" t="str">
            <v>Maryland</v>
          </cell>
          <cell r="H82">
            <v>5.5880000000000001</v>
          </cell>
        </row>
        <row r="83">
          <cell r="C83" t="str">
            <v>West Virginia</v>
          </cell>
          <cell r="D83" t="str">
            <v>Oklahoma State</v>
          </cell>
          <cell r="H83">
            <v>3.9</v>
          </cell>
        </row>
        <row r="84">
          <cell r="C84" t="str">
            <v>Cincinnati</v>
          </cell>
          <cell r="D84" t="str">
            <v>UCF</v>
          </cell>
          <cell r="H84">
            <v>3.0979999999999999</v>
          </cell>
        </row>
        <row r="85">
          <cell r="C85" t="str">
            <v>Syracuse</v>
          </cell>
          <cell r="D85" t="str">
            <v>Notre Dame</v>
          </cell>
          <cell r="H85">
            <v>2.8730000000000002</v>
          </cell>
        </row>
        <row r="86">
          <cell r="C86" t="str">
            <v>Kansas</v>
          </cell>
          <cell r="D86" t="str">
            <v>Oklahoma</v>
          </cell>
          <cell r="H86">
            <v>2.762</v>
          </cell>
        </row>
        <row r="87">
          <cell r="C87" t="str">
            <v>Michigan State</v>
          </cell>
          <cell r="D87" t="str">
            <v>Nebraska</v>
          </cell>
          <cell r="H87">
            <v>2.5150000000000001</v>
          </cell>
        </row>
        <row r="88">
          <cell r="C88" t="str">
            <v>Duke</v>
          </cell>
          <cell r="D88" t="str">
            <v>Clemson</v>
          </cell>
          <cell r="H88">
            <v>2.452</v>
          </cell>
        </row>
        <row r="89">
          <cell r="C89" t="str">
            <v>Indiana</v>
          </cell>
          <cell r="D89" t="str">
            <v>Michigan</v>
          </cell>
          <cell r="H89">
            <v>2.2730000000000001</v>
          </cell>
        </row>
        <row r="90">
          <cell r="C90" t="str">
            <v>Missouri</v>
          </cell>
          <cell r="D90" t="str">
            <v>Tennessee</v>
          </cell>
          <cell r="H90">
            <v>2.0249999999999999</v>
          </cell>
        </row>
        <row r="91">
          <cell r="C91" t="str">
            <v>USC</v>
          </cell>
          <cell r="D91" t="str">
            <v>UCLA</v>
          </cell>
          <cell r="H91">
            <v>1.9830000000000001</v>
          </cell>
        </row>
        <row r="92">
          <cell r="C92" t="str">
            <v>Arizona</v>
          </cell>
          <cell r="D92" t="str">
            <v>Washington State</v>
          </cell>
          <cell r="H92">
            <v>1.5680000000000001</v>
          </cell>
        </row>
        <row r="93">
          <cell r="C93" t="str">
            <v>Auburn</v>
          </cell>
          <cell r="D93" t="str">
            <v>Mississippi State</v>
          </cell>
          <cell r="H93">
            <v>1.036</v>
          </cell>
        </row>
        <row r="94">
          <cell r="C94" t="str">
            <v>Miami (FL)</v>
          </cell>
          <cell r="D94" t="str">
            <v>Virginia Tech</v>
          </cell>
          <cell r="H94">
            <v>0.73299999999999998</v>
          </cell>
        </row>
        <row r="95">
          <cell r="C95" t="str">
            <v>UAB</v>
          </cell>
          <cell r="D95" t="str">
            <v>Texas A&amp;M</v>
          </cell>
          <cell r="H95">
            <v>0.72199999999999998</v>
          </cell>
        </row>
        <row r="96">
          <cell r="C96" t="str">
            <v>Boston College</v>
          </cell>
          <cell r="D96" t="str">
            <v>Florida State</v>
          </cell>
          <cell r="H96">
            <v>0.71599999999999997</v>
          </cell>
        </row>
        <row r="97">
          <cell r="C97" t="str">
            <v>Memphis</v>
          </cell>
          <cell r="D97" t="str">
            <v>SMU</v>
          </cell>
          <cell r="H97">
            <v>0.623</v>
          </cell>
        </row>
        <row r="98">
          <cell r="C98" t="str">
            <v>Rice</v>
          </cell>
          <cell r="D98" t="str">
            <v>LSU</v>
          </cell>
          <cell r="H98">
            <v>0.44500000000000001</v>
          </cell>
        </row>
        <row r="99">
          <cell r="C99" t="str">
            <v>Buffalo</v>
          </cell>
          <cell r="D99" t="str">
            <v>Ohio</v>
          </cell>
          <cell r="H99">
            <v>0.40600000000000003</v>
          </cell>
        </row>
        <row r="100">
          <cell r="C100" t="str">
            <v>TCU</v>
          </cell>
          <cell r="D100" t="str">
            <v>Baylor</v>
          </cell>
          <cell r="H100">
            <v>0.40500000000000003</v>
          </cell>
        </row>
        <row r="101">
          <cell r="C101" t="str">
            <v>Tulane</v>
          </cell>
          <cell r="D101" t="str">
            <v>Houston</v>
          </cell>
          <cell r="H101">
            <v>0.378</v>
          </cell>
        </row>
        <row r="102">
          <cell r="C102" t="str">
            <v>Western Michigan</v>
          </cell>
          <cell r="D102" t="str">
            <v>Ball State</v>
          </cell>
          <cell r="H102">
            <v>0.35599999999999998</v>
          </cell>
        </row>
        <row r="103">
          <cell r="C103" t="str">
            <v>New Mexico State</v>
          </cell>
          <cell r="D103" t="str">
            <v>Brigham Young</v>
          </cell>
          <cell r="H103">
            <v>0.29499999999999998</v>
          </cell>
        </row>
        <row r="104">
          <cell r="C104" t="str">
            <v>Idaho</v>
          </cell>
          <cell r="D104" t="str">
            <v>Florida</v>
          </cell>
          <cell r="H104">
            <v>0.28199999999999997</v>
          </cell>
        </row>
        <row r="105">
          <cell r="C105" t="str">
            <v>Yale</v>
          </cell>
          <cell r="D105" t="str">
            <v>Harvard</v>
          </cell>
          <cell r="H105">
            <v>0.27200000000000002</v>
          </cell>
        </row>
        <row r="106">
          <cell r="C106" t="str">
            <v>Mississippi State</v>
          </cell>
          <cell r="D106" t="str">
            <v>Alabama</v>
          </cell>
          <cell r="H106">
            <v>5.4189999999999996</v>
          </cell>
        </row>
        <row r="107">
          <cell r="C107" t="str">
            <v>Ohio State</v>
          </cell>
          <cell r="D107" t="str">
            <v>Michigan State</v>
          </cell>
          <cell r="H107">
            <v>5.1909999999999998</v>
          </cell>
        </row>
        <row r="108">
          <cell r="C108" t="str">
            <v>Auburn</v>
          </cell>
          <cell r="D108" t="str">
            <v>Georgia</v>
          </cell>
          <cell r="H108">
            <v>3.9870000000000001</v>
          </cell>
        </row>
        <row r="109">
          <cell r="C109" t="str">
            <v>Oklahoma State</v>
          </cell>
          <cell r="D109" t="str">
            <v>Oklahoma</v>
          </cell>
          <cell r="H109">
            <v>3.9169999999999998</v>
          </cell>
        </row>
        <row r="110">
          <cell r="C110" t="str">
            <v>Clemson</v>
          </cell>
          <cell r="D110" t="str">
            <v>Boston College</v>
          </cell>
          <cell r="H110">
            <v>3.8849999999999998</v>
          </cell>
        </row>
        <row r="111">
          <cell r="C111" t="str">
            <v>Florida State</v>
          </cell>
          <cell r="D111" t="str">
            <v>Notre Dame</v>
          </cell>
          <cell r="H111">
            <v>3.173</v>
          </cell>
        </row>
        <row r="112">
          <cell r="C112" t="str">
            <v>Texas</v>
          </cell>
          <cell r="D112" t="str">
            <v>Texas Tech</v>
          </cell>
          <cell r="H112">
            <v>2.6789999999999998</v>
          </cell>
        </row>
        <row r="113">
          <cell r="C113" t="str">
            <v>Northwestern</v>
          </cell>
          <cell r="D113" t="str">
            <v>Iowa</v>
          </cell>
          <cell r="H113">
            <v>2.6360000000000001</v>
          </cell>
        </row>
        <row r="114">
          <cell r="C114" t="str">
            <v>Wisconsin</v>
          </cell>
          <cell r="D114" t="str">
            <v>Penn State</v>
          </cell>
          <cell r="H114">
            <v>2.27</v>
          </cell>
        </row>
        <row r="115">
          <cell r="C115" t="str">
            <v>Ole Miss</v>
          </cell>
          <cell r="D115" t="str">
            <v>Texas A&amp;M</v>
          </cell>
          <cell r="H115">
            <v>2.1379999999999999</v>
          </cell>
        </row>
        <row r="116">
          <cell r="C116" t="str">
            <v>South Carolina</v>
          </cell>
          <cell r="D116" t="str">
            <v>Florida</v>
          </cell>
          <cell r="H116">
            <v>2.0680000000000001</v>
          </cell>
        </row>
        <row r="117">
          <cell r="C117" t="str">
            <v>California</v>
          </cell>
          <cell r="D117" t="str">
            <v>USC</v>
          </cell>
          <cell r="H117">
            <v>1.587</v>
          </cell>
        </row>
        <row r="118">
          <cell r="C118" t="str">
            <v>Washington State</v>
          </cell>
          <cell r="D118" t="str">
            <v>Colorado</v>
          </cell>
          <cell r="H118">
            <v>1.2989999999999999</v>
          </cell>
        </row>
        <row r="119">
          <cell r="C119" t="str">
            <v>Louisville</v>
          </cell>
          <cell r="D119" t="str">
            <v>Syracuse</v>
          </cell>
          <cell r="H119">
            <v>1.0620000000000001</v>
          </cell>
        </row>
        <row r="120">
          <cell r="C120" t="str">
            <v>Fresno State</v>
          </cell>
          <cell r="D120" t="str">
            <v>Boise State</v>
          </cell>
          <cell r="H120">
            <v>0.81899999999999995</v>
          </cell>
        </row>
        <row r="121">
          <cell r="C121" t="str">
            <v>Wake Forest</v>
          </cell>
          <cell r="D121" t="str">
            <v>NC State</v>
          </cell>
          <cell r="H121">
            <v>0.74399999999999999</v>
          </cell>
        </row>
        <row r="122">
          <cell r="C122" t="str">
            <v>TCU</v>
          </cell>
          <cell r="D122" t="str">
            <v>West Virginia</v>
          </cell>
          <cell r="H122">
            <v>0.72799999999999998</v>
          </cell>
        </row>
        <row r="123">
          <cell r="C123" t="str">
            <v>Miami (FL)</v>
          </cell>
          <cell r="D123" t="str">
            <v>Georgia Tech</v>
          </cell>
          <cell r="H123">
            <v>0.55100000000000005</v>
          </cell>
        </row>
        <row r="124">
          <cell r="C124" t="str">
            <v>Purdue</v>
          </cell>
          <cell r="D124" t="str">
            <v>Minnesota</v>
          </cell>
          <cell r="H124">
            <v>0.53400000000000003</v>
          </cell>
        </row>
        <row r="125">
          <cell r="C125" t="str">
            <v>Toledo</v>
          </cell>
          <cell r="D125" t="str">
            <v>Northern Illinois</v>
          </cell>
          <cell r="H125">
            <v>0.5</v>
          </cell>
        </row>
        <row r="126">
          <cell r="C126" t="str">
            <v>UNLV</v>
          </cell>
          <cell r="D126" t="str">
            <v>San Diego State</v>
          </cell>
          <cell r="H126">
            <v>0.41499999999999998</v>
          </cell>
        </row>
        <row r="127">
          <cell r="C127" t="str">
            <v>Navy</v>
          </cell>
          <cell r="D127" t="str">
            <v>UCF</v>
          </cell>
          <cell r="H127">
            <v>0.38500000000000001</v>
          </cell>
        </row>
        <row r="128">
          <cell r="C128" t="str">
            <v>Baylor</v>
          </cell>
          <cell r="D128" t="str">
            <v>Iowa State</v>
          </cell>
          <cell r="H128">
            <v>0.36299999999999999</v>
          </cell>
        </row>
        <row r="129">
          <cell r="C129" t="str">
            <v>Virginia Tech</v>
          </cell>
          <cell r="D129" t="str">
            <v>Pittsburgh</v>
          </cell>
          <cell r="H129">
            <v>0.34399999999999997</v>
          </cell>
        </row>
        <row r="130">
          <cell r="C130" t="str">
            <v>Ohio</v>
          </cell>
          <cell r="D130" t="str">
            <v>Miami (OH)</v>
          </cell>
          <cell r="H130">
            <v>0.21299999999999999</v>
          </cell>
        </row>
        <row r="131">
          <cell r="C131" t="str">
            <v>Alabama</v>
          </cell>
          <cell r="D131" t="str">
            <v>LSU</v>
          </cell>
          <cell r="H131">
            <v>11.542999999999999</v>
          </cell>
        </row>
        <row r="132">
          <cell r="C132" t="str">
            <v>Nebraska</v>
          </cell>
          <cell r="D132" t="str">
            <v>Ohio State</v>
          </cell>
          <cell r="H132">
            <v>5.0060000000000002</v>
          </cell>
        </row>
        <row r="133">
          <cell r="C133" t="str">
            <v>West Virginia</v>
          </cell>
          <cell r="D133" t="str">
            <v>Texas</v>
          </cell>
          <cell r="H133">
            <v>4.431</v>
          </cell>
        </row>
        <row r="134">
          <cell r="C134" t="str">
            <v>Georgia</v>
          </cell>
          <cell r="D134" t="str">
            <v>Kentucky</v>
          </cell>
          <cell r="H134">
            <v>4.3920000000000003</v>
          </cell>
        </row>
        <row r="135">
          <cell r="C135" t="str">
            <v>Penn State</v>
          </cell>
          <cell r="D135" t="str">
            <v>Michigan</v>
          </cell>
          <cell r="H135">
            <v>4.2519999999999998</v>
          </cell>
        </row>
        <row r="136">
          <cell r="C136" t="str">
            <v>Notre Dame</v>
          </cell>
          <cell r="D136" t="str">
            <v>Northwestern</v>
          </cell>
          <cell r="H136">
            <v>3.2930000000000001</v>
          </cell>
        </row>
        <row r="137">
          <cell r="C137" t="str">
            <v>Oklahoma</v>
          </cell>
          <cell r="D137" t="str">
            <v>Texas Tech</v>
          </cell>
          <cell r="H137">
            <v>3.1349999999999998</v>
          </cell>
        </row>
        <row r="138">
          <cell r="C138" t="str">
            <v>Texas A&amp;M</v>
          </cell>
          <cell r="D138" t="str">
            <v>Auburn</v>
          </cell>
          <cell r="H138">
            <v>2.6219999999999999</v>
          </cell>
        </row>
        <row r="139">
          <cell r="C139" t="str">
            <v>UCLA</v>
          </cell>
          <cell r="D139" t="str">
            <v>Oregon</v>
          </cell>
          <cell r="H139">
            <v>1.9470000000000001</v>
          </cell>
        </row>
        <row r="140">
          <cell r="C140" t="str">
            <v>Louisville</v>
          </cell>
          <cell r="D140" t="str">
            <v>Clemson</v>
          </cell>
          <cell r="H140">
            <v>1.55</v>
          </cell>
        </row>
        <row r="141">
          <cell r="C141" t="str">
            <v>California</v>
          </cell>
          <cell r="D141" t="str">
            <v>Washington State</v>
          </cell>
          <cell r="H141">
            <v>1.4950000000000001</v>
          </cell>
        </row>
        <row r="142">
          <cell r="C142" t="str">
            <v>Pittsburgh</v>
          </cell>
          <cell r="D142" t="str">
            <v>Virginia</v>
          </cell>
          <cell r="H142">
            <v>1.359</v>
          </cell>
        </row>
        <row r="143">
          <cell r="C143" t="str">
            <v>Florida State</v>
          </cell>
          <cell r="D143" t="str">
            <v>NC State</v>
          </cell>
          <cell r="H143">
            <v>1.347</v>
          </cell>
        </row>
        <row r="144">
          <cell r="C144" t="str">
            <v>Temple</v>
          </cell>
          <cell r="D144" t="str">
            <v>UCF</v>
          </cell>
          <cell r="H144">
            <v>1.1910000000000001</v>
          </cell>
        </row>
        <row r="145">
          <cell r="C145" t="str">
            <v>Iowa</v>
          </cell>
          <cell r="D145" t="str">
            <v>Purdue</v>
          </cell>
          <cell r="H145">
            <v>1.0920000000000001</v>
          </cell>
        </row>
        <row r="146">
          <cell r="C146" t="str">
            <v>Michigan State</v>
          </cell>
          <cell r="D146" t="str">
            <v>Maryland</v>
          </cell>
          <cell r="H146">
            <v>0.76200000000000001</v>
          </cell>
        </row>
        <row r="147">
          <cell r="C147" t="str">
            <v>Duke</v>
          </cell>
          <cell r="D147" t="str">
            <v>Miami (FL)</v>
          </cell>
          <cell r="H147">
            <v>0.62</v>
          </cell>
        </row>
        <row r="148">
          <cell r="C148" t="str">
            <v>Oklahoma State</v>
          </cell>
          <cell r="D148" t="str">
            <v>Baylor</v>
          </cell>
          <cell r="H148">
            <v>0.48699999999999999</v>
          </cell>
        </row>
        <row r="149">
          <cell r="C149" t="str">
            <v>Miami (OH)</v>
          </cell>
          <cell r="D149" t="str">
            <v>Buffalo</v>
          </cell>
          <cell r="H149">
            <v>0.48199999999999998</v>
          </cell>
        </row>
        <row r="150">
          <cell r="C150" t="str">
            <v>Kansas State</v>
          </cell>
          <cell r="D150" t="str">
            <v>TCU</v>
          </cell>
          <cell r="H150">
            <v>0.47699999999999998</v>
          </cell>
        </row>
        <row r="151">
          <cell r="C151" t="str">
            <v>Colorado</v>
          </cell>
          <cell r="D151" t="str">
            <v>Arizona</v>
          </cell>
          <cell r="H151">
            <v>0.47399999999999998</v>
          </cell>
        </row>
        <row r="152">
          <cell r="C152" t="str">
            <v>Brigham Young</v>
          </cell>
          <cell r="D152" t="str">
            <v>Boise State</v>
          </cell>
          <cell r="H152">
            <v>0.47</v>
          </cell>
        </row>
        <row r="153">
          <cell r="C153" t="str">
            <v>USC</v>
          </cell>
          <cell r="D153" t="str">
            <v>Oregon State</v>
          </cell>
          <cell r="H153">
            <v>0.41799999999999998</v>
          </cell>
        </row>
        <row r="154">
          <cell r="C154" t="str">
            <v>Georgia</v>
          </cell>
          <cell r="D154" t="str">
            <v>Florida</v>
          </cell>
          <cell r="H154">
            <v>6.3470000000000004</v>
          </cell>
        </row>
        <row r="155">
          <cell r="C155" t="str">
            <v>Texas</v>
          </cell>
          <cell r="D155" t="str">
            <v>Oklahoma State</v>
          </cell>
          <cell r="H155">
            <v>3.4860000000000002</v>
          </cell>
        </row>
        <row r="156">
          <cell r="C156" t="str">
            <v>Iowa</v>
          </cell>
          <cell r="D156" t="str">
            <v>Penn State</v>
          </cell>
          <cell r="H156">
            <v>3.2669999999999999</v>
          </cell>
        </row>
        <row r="157">
          <cell r="C157" t="str">
            <v>Clemson</v>
          </cell>
          <cell r="D157" t="str">
            <v>Florida State</v>
          </cell>
          <cell r="H157">
            <v>3.1629999999999998</v>
          </cell>
        </row>
        <row r="158">
          <cell r="C158" t="str">
            <v>Notre Dame</v>
          </cell>
          <cell r="D158" t="str">
            <v>Navy</v>
          </cell>
          <cell r="H158">
            <v>2.4470000000000001</v>
          </cell>
        </row>
        <row r="159">
          <cell r="C159" t="str">
            <v>Purdue</v>
          </cell>
          <cell r="D159" t="str">
            <v>Michigan State</v>
          </cell>
          <cell r="H159">
            <v>2.3780000000000001</v>
          </cell>
        </row>
        <row r="160">
          <cell r="C160" t="str">
            <v>Wisconsin</v>
          </cell>
          <cell r="D160" t="str">
            <v>Northwestern</v>
          </cell>
          <cell r="H160">
            <v>2.2410000000000001</v>
          </cell>
        </row>
        <row r="161">
          <cell r="C161" t="str">
            <v>Texas A&amp;M</v>
          </cell>
          <cell r="D161" t="str">
            <v>Mississippi State</v>
          </cell>
          <cell r="H161">
            <v>2.1779999999999999</v>
          </cell>
        </row>
        <row r="162">
          <cell r="C162" t="str">
            <v>South Florida</v>
          </cell>
          <cell r="D162" t="str">
            <v>Houston</v>
          </cell>
          <cell r="H162">
            <v>2.0350000000000001</v>
          </cell>
        </row>
        <row r="163">
          <cell r="C163" t="str">
            <v>Arizona State</v>
          </cell>
          <cell r="D163" t="str">
            <v>USC</v>
          </cell>
          <cell r="H163">
            <v>2.0350000000000001</v>
          </cell>
        </row>
        <row r="164">
          <cell r="C164" t="str">
            <v>Kansas State</v>
          </cell>
          <cell r="D164" t="str">
            <v>Oklahoma</v>
          </cell>
          <cell r="H164">
            <v>1.9890000000000001</v>
          </cell>
        </row>
        <row r="165">
          <cell r="C165" t="str">
            <v>Miami (FL)</v>
          </cell>
          <cell r="D165" t="str">
            <v>Boston College</v>
          </cell>
          <cell r="H165">
            <v>1.36</v>
          </cell>
        </row>
        <row r="166">
          <cell r="C166" t="str">
            <v>Oregon</v>
          </cell>
          <cell r="D166" t="str">
            <v>Arizona</v>
          </cell>
          <cell r="H166">
            <v>1.1859999999999999</v>
          </cell>
        </row>
        <row r="167">
          <cell r="C167" t="str">
            <v>Georgia Tech</v>
          </cell>
          <cell r="D167" t="str">
            <v>Virginia Tech</v>
          </cell>
          <cell r="H167">
            <v>0.96799999999999997</v>
          </cell>
        </row>
        <row r="168">
          <cell r="C168" t="str">
            <v>Texas Tech</v>
          </cell>
          <cell r="D168" t="str">
            <v>Iowa State</v>
          </cell>
          <cell r="H168">
            <v>0.88500000000000001</v>
          </cell>
        </row>
        <row r="169">
          <cell r="C169" t="str">
            <v>Utah</v>
          </cell>
          <cell r="D169" t="str">
            <v>UCLA</v>
          </cell>
          <cell r="H169">
            <v>0.70099999999999996</v>
          </cell>
        </row>
        <row r="170">
          <cell r="C170" t="str">
            <v>NC State</v>
          </cell>
          <cell r="D170" t="str">
            <v>Syracuse</v>
          </cell>
          <cell r="H170">
            <v>0.68</v>
          </cell>
        </row>
        <row r="171">
          <cell r="C171" t="str">
            <v>Baylor</v>
          </cell>
          <cell r="D171" t="str">
            <v>West Virginia</v>
          </cell>
          <cell r="H171">
            <v>0.57699999999999996</v>
          </cell>
        </row>
        <row r="172">
          <cell r="C172" t="str">
            <v>Washington</v>
          </cell>
          <cell r="D172" t="str">
            <v>California</v>
          </cell>
          <cell r="H172">
            <v>0.56299999999999994</v>
          </cell>
        </row>
        <row r="173">
          <cell r="C173" t="str">
            <v>Indiana</v>
          </cell>
          <cell r="D173" t="str">
            <v>Minnesota</v>
          </cell>
          <cell r="H173">
            <v>0.33500000000000002</v>
          </cell>
        </row>
        <row r="174">
          <cell r="C174" t="str">
            <v>TCU</v>
          </cell>
          <cell r="D174" t="str">
            <v>Kansas</v>
          </cell>
          <cell r="H174">
            <v>0.32500000000000001</v>
          </cell>
        </row>
        <row r="175">
          <cell r="C175" t="str">
            <v>Hawaii</v>
          </cell>
          <cell r="D175" t="str">
            <v>Fresno State</v>
          </cell>
          <cell r="H175">
            <v>0.19700000000000001</v>
          </cell>
        </row>
        <row r="176">
          <cell r="C176" t="str">
            <v>Appalachian State</v>
          </cell>
          <cell r="D176" t="str">
            <v>Georgia Southern</v>
          </cell>
          <cell r="H176">
            <v>0.105</v>
          </cell>
        </row>
        <row r="177">
          <cell r="C177" t="str">
            <v>Ohio State</v>
          </cell>
          <cell r="D177" t="str">
            <v>Purdue</v>
          </cell>
          <cell r="H177">
            <v>6.2919999999999998</v>
          </cell>
        </row>
        <row r="178">
          <cell r="C178" t="str">
            <v>Michigan</v>
          </cell>
          <cell r="D178" t="str">
            <v>Michigan State</v>
          </cell>
          <cell r="H178">
            <v>5.4160000000000004</v>
          </cell>
        </row>
        <row r="179">
          <cell r="C179" t="str">
            <v>Alabama</v>
          </cell>
          <cell r="D179" t="str">
            <v>Tennessee</v>
          </cell>
          <cell r="H179">
            <v>4.3049999999999997</v>
          </cell>
        </row>
        <row r="180">
          <cell r="C180" t="str">
            <v>Colorado</v>
          </cell>
          <cell r="D180" t="str">
            <v>Washington</v>
          </cell>
          <cell r="H180">
            <v>3.173</v>
          </cell>
        </row>
        <row r="181">
          <cell r="C181" t="str">
            <v>Penn State</v>
          </cell>
          <cell r="D181" t="str">
            <v>Indiana</v>
          </cell>
          <cell r="H181">
            <v>3.133</v>
          </cell>
        </row>
        <row r="182">
          <cell r="C182" t="str">
            <v>Mississippi State</v>
          </cell>
          <cell r="D182" t="str">
            <v>LSU</v>
          </cell>
          <cell r="H182">
            <v>3.1059999999999999</v>
          </cell>
        </row>
        <row r="183">
          <cell r="C183" t="str">
            <v>Oregon</v>
          </cell>
          <cell r="D183" t="str">
            <v>Washington State</v>
          </cell>
          <cell r="H183">
            <v>2.5910000000000002</v>
          </cell>
        </row>
        <row r="184">
          <cell r="C184" t="str">
            <v>Oklahoma</v>
          </cell>
          <cell r="D184" t="str">
            <v>TCU</v>
          </cell>
          <cell r="H184">
            <v>2.488</v>
          </cell>
        </row>
        <row r="185">
          <cell r="C185" t="str">
            <v>Auburn</v>
          </cell>
          <cell r="D185" t="str">
            <v>Ole Miss</v>
          </cell>
          <cell r="H185">
            <v>2.2109999999999999</v>
          </cell>
        </row>
        <row r="186">
          <cell r="C186" t="str">
            <v>NC State</v>
          </cell>
          <cell r="D186" t="str">
            <v>Clemson</v>
          </cell>
          <cell r="H186">
            <v>1.806</v>
          </cell>
        </row>
        <row r="187">
          <cell r="C187" t="str">
            <v>Stanford</v>
          </cell>
          <cell r="D187" t="str">
            <v>Arizona State</v>
          </cell>
          <cell r="H187">
            <v>0.80800000000000005</v>
          </cell>
        </row>
        <row r="188">
          <cell r="C188" t="str">
            <v>Illinois</v>
          </cell>
          <cell r="D188" t="str">
            <v>Wisconsin</v>
          </cell>
          <cell r="H188">
            <v>0.78300000000000003</v>
          </cell>
        </row>
        <row r="189">
          <cell r="C189" t="str">
            <v>Maryland</v>
          </cell>
          <cell r="D189" t="str">
            <v>Iowa</v>
          </cell>
          <cell r="H189">
            <v>0.70099999999999996</v>
          </cell>
        </row>
        <row r="190">
          <cell r="C190" t="str">
            <v>Arizona</v>
          </cell>
          <cell r="D190" t="str">
            <v>UCLA</v>
          </cell>
          <cell r="H190">
            <v>0.61399999999999999</v>
          </cell>
        </row>
        <row r="191">
          <cell r="C191" t="str">
            <v>Wake Forest</v>
          </cell>
          <cell r="D191" t="str">
            <v>Florida State</v>
          </cell>
          <cell r="H191">
            <v>0.57599999999999996</v>
          </cell>
        </row>
        <row r="192">
          <cell r="C192" t="str">
            <v>UCF</v>
          </cell>
          <cell r="D192" t="str">
            <v>East Carolina</v>
          </cell>
          <cell r="H192">
            <v>0.48599999999999999</v>
          </cell>
        </row>
        <row r="193">
          <cell r="C193" t="str">
            <v>Kansas</v>
          </cell>
          <cell r="D193" t="str">
            <v>Texas Tech</v>
          </cell>
          <cell r="H193">
            <v>0.47199999999999998</v>
          </cell>
        </row>
        <row r="194">
          <cell r="C194" t="str">
            <v>Colorado State</v>
          </cell>
          <cell r="D194" t="str">
            <v>Boise State</v>
          </cell>
          <cell r="H194">
            <v>0.42</v>
          </cell>
        </row>
        <row r="195">
          <cell r="C195" t="str">
            <v>Wisconsin</v>
          </cell>
          <cell r="D195" t="str">
            <v>Michigan</v>
          </cell>
          <cell r="H195">
            <v>6.0380000000000003</v>
          </cell>
        </row>
        <row r="196">
          <cell r="C196" t="str">
            <v>Georgia</v>
          </cell>
          <cell r="D196" t="str">
            <v>LSU</v>
          </cell>
          <cell r="H196">
            <v>5.5389999999999997</v>
          </cell>
        </row>
        <row r="197">
          <cell r="C197" t="str">
            <v>Missouri</v>
          </cell>
          <cell r="D197" t="str">
            <v>Alabama</v>
          </cell>
          <cell r="H197">
            <v>3.758</v>
          </cell>
        </row>
        <row r="198">
          <cell r="C198" t="str">
            <v>Washington</v>
          </cell>
          <cell r="D198" t="str">
            <v>Oregon</v>
          </cell>
          <cell r="H198">
            <v>2.99</v>
          </cell>
        </row>
        <row r="199">
          <cell r="C199" t="str">
            <v>UCF</v>
          </cell>
          <cell r="D199" t="str">
            <v>Memphis</v>
          </cell>
          <cell r="H199">
            <v>2.99</v>
          </cell>
        </row>
        <row r="200">
          <cell r="C200" t="str">
            <v>Pittsburgh</v>
          </cell>
          <cell r="D200" t="str">
            <v>Notre Dame</v>
          </cell>
          <cell r="H200">
            <v>2.8210000000000002</v>
          </cell>
        </row>
        <row r="201">
          <cell r="C201" t="str">
            <v>Florida</v>
          </cell>
          <cell r="D201" t="str">
            <v>Vanderbilt</v>
          </cell>
          <cell r="H201">
            <v>2.4969999999999999</v>
          </cell>
        </row>
        <row r="202">
          <cell r="C202" t="str">
            <v>Nebraska</v>
          </cell>
          <cell r="D202" t="str">
            <v>Northwestern</v>
          </cell>
          <cell r="H202">
            <v>2.4279999999999999</v>
          </cell>
        </row>
        <row r="203">
          <cell r="C203" t="str">
            <v>Minnesota</v>
          </cell>
          <cell r="D203" t="str">
            <v>Ohio State</v>
          </cell>
          <cell r="H203">
            <v>2.4049999999999998</v>
          </cell>
        </row>
        <row r="204">
          <cell r="C204" t="str">
            <v>Baylor</v>
          </cell>
          <cell r="D204" t="str">
            <v>Texas</v>
          </cell>
          <cell r="H204">
            <v>1.7829999999999999</v>
          </cell>
        </row>
        <row r="205">
          <cell r="C205" t="str">
            <v>West Virginia</v>
          </cell>
          <cell r="D205" t="str">
            <v>Iowa State</v>
          </cell>
          <cell r="H205">
            <v>1.323</v>
          </cell>
        </row>
        <row r="206">
          <cell r="C206" t="str">
            <v>Texas Tech</v>
          </cell>
          <cell r="D206" t="str">
            <v>TCU</v>
          </cell>
          <cell r="H206">
            <v>1.2330000000000001</v>
          </cell>
        </row>
        <row r="207">
          <cell r="C207" t="str">
            <v>Colorado</v>
          </cell>
          <cell r="D207" t="str">
            <v>USC</v>
          </cell>
          <cell r="H207">
            <v>1.1839999999999999</v>
          </cell>
        </row>
        <row r="208">
          <cell r="C208" t="str">
            <v>South Florida</v>
          </cell>
          <cell r="D208" t="str">
            <v>Tulsa</v>
          </cell>
          <cell r="H208">
            <v>1.17</v>
          </cell>
        </row>
        <row r="209">
          <cell r="C209" t="str">
            <v>Arizona</v>
          </cell>
          <cell r="D209" t="str">
            <v>Utah</v>
          </cell>
          <cell r="H209">
            <v>1.0109999999999999</v>
          </cell>
        </row>
        <row r="210">
          <cell r="C210" t="str">
            <v>Miami (FL)</v>
          </cell>
          <cell r="D210" t="str">
            <v>Virginia</v>
          </cell>
          <cell r="H210">
            <v>0.87</v>
          </cell>
        </row>
        <row r="211">
          <cell r="C211" t="str">
            <v>Iowa</v>
          </cell>
          <cell r="D211" t="str">
            <v>Indiana</v>
          </cell>
          <cell r="H211">
            <v>0.74</v>
          </cell>
        </row>
        <row r="212">
          <cell r="C212" t="str">
            <v>Hawaii</v>
          </cell>
          <cell r="D212" t="str">
            <v>Brigham Young</v>
          </cell>
          <cell r="H212">
            <v>0.64600000000000002</v>
          </cell>
        </row>
        <row r="213">
          <cell r="C213" t="str">
            <v>Purdue</v>
          </cell>
          <cell r="D213" t="str">
            <v>Illinois</v>
          </cell>
          <cell r="H213">
            <v>0.501</v>
          </cell>
        </row>
        <row r="214">
          <cell r="C214" t="str">
            <v>Oklahoma State</v>
          </cell>
          <cell r="D214" t="str">
            <v>Kansas State</v>
          </cell>
          <cell r="H214">
            <v>0.42199999999999999</v>
          </cell>
        </row>
        <row r="215">
          <cell r="C215" t="str">
            <v>Virginia Tech</v>
          </cell>
          <cell r="D215" t="str">
            <v>North Carolina</v>
          </cell>
          <cell r="H215">
            <v>0.38900000000000001</v>
          </cell>
        </row>
        <row r="216">
          <cell r="C216" t="str">
            <v>Wyoming</v>
          </cell>
          <cell r="D216" t="str">
            <v>Fresno State</v>
          </cell>
          <cell r="H216">
            <v>0.128</v>
          </cell>
        </row>
        <row r="217">
          <cell r="C217" t="str">
            <v>Texas</v>
          </cell>
          <cell r="D217" t="str">
            <v>Oklahoma</v>
          </cell>
          <cell r="H217">
            <v>5.6079999999999997</v>
          </cell>
        </row>
        <row r="218">
          <cell r="C218" t="str">
            <v>LSU</v>
          </cell>
          <cell r="D218" t="str">
            <v>Florida</v>
          </cell>
          <cell r="H218">
            <v>4.7030000000000003</v>
          </cell>
        </row>
        <row r="219">
          <cell r="C219" t="str">
            <v>Notre Dame</v>
          </cell>
          <cell r="D219" t="str">
            <v>Virginia Tech</v>
          </cell>
          <cell r="H219">
            <v>4.4729999999999999</v>
          </cell>
        </row>
        <row r="220">
          <cell r="C220" t="str">
            <v>Indiana</v>
          </cell>
          <cell r="D220" t="str">
            <v>Ohio State</v>
          </cell>
          <cell r="H220">
            <v>3.988</v>
          </cell>
        </row>
        <row r="221">
          <cell r="C221" t="str">
            <v>Florida State</v>
          </cell>
          <cell r="D221" t="str">
            <v>Miami (FL)</v>
          </cell>
          <cell r="H221">
            <v>2.81</v>
          </cell>
        </row>
        <row r="222">
          <cell r="C222" t="str">
            <v>Kentucky</v>
          </cell>
          <cell r="D222" t="str">
            <v>Texas A&amp;M</v>
          </cell>
          <cell r="H222">
            <v>2.5470000000000002</v>
          </cell>
        </row>
        <row r="223">
          <cell r="C223" t="str">
            <v>Alabama</v>
          </cell>
          <cell r="D223" t="str">
            <v>Arkansas</v>
          </cell>
          <cell r="H223">
            <v>2.4950000000000001</v>
          </cell>
        </row>
        <row r="224">
          <cell r="C224" t="str">
            <v>Maryland</v>
          </cell>
          <cell r="D224" t="str">
            <v>Michigan</v>
          </cell>
          <cell r="H224">
            <v>2.3290000000000002</v>
          </cell>
        </row>
        <row r="225">
          <cell r="C225" t="str">
            <v>Washington</v>
          </cell>
          <cell r="D225" t="str">
            <v>UCLA</v>
          </cell>
          <cell r="H225">
            <v>2.0270000000000001</v>
          </cell>
        </row>
        <row r="226">
          <cell r="C226" t="str">
            <v>Auburn</v>
          </cell>
          <cell r="D226" t="str">
            <v>Mississippi State</v>
          </cell>
          <cell r="H226">
            <v>1.528</v>
          </cell>
        </row>
        <row r="227">
          <cell r="C227" t="str">
            <v>Utah</v>
          </cell>
          <cell r="D227" t="str">
            <v>Stanford</v>
          </cell>
          <cell r="H227">
            <v>1.415</v>
          </cell>
        </row>
        <row r="228">
          <cell r="C228" t="str">
            <v>Georgia Tech</v>
          </cell>
          <cell r="D228" t="str">
            <v>Louisville</v>
          </cell>
          <cell r="H228">
            <v>0.996</v>
          </cell>
        </row>
        <row r="229">
          <cell r="C229" t="str">
            <v>Clemson</v>
          </cell>
          <cell r="D229" t="str">
            <v>Wake Forest</v>
          </cell>
          <cell r="H229">
            <v>0.96599999999999997</v>
          </cell>
        </row>
        <row r="230">
          <cell r="C230" t="str">
            <v>Kansas</v>
          </cell>
          <cell r="D230" t="str">
            <v>West Virginia</v>
          </cell>
          <cell r="H230">
            <v>0.73099999999999998</v>
          </cell>
        </row>
        <row r="231">
          <cell r="C231" t="str">
            <v>Iowa State</v>
          </cell>
          <cell r="D231" t="str">
            <v>Oklahoma State</v>
          </cell>
          <cell r="H231">
            <v>0.72599999999999998</v>
          </cell>
        </row>
        <row r="232">
          <cell r="C232" t="str">
            <v>Northwestern</v>
          </cell>
          <cell r="D232" t="str">
            <v>Michigan State</v>
          </cell>
          <cell r="H232">
            <v>0.62</v>
          </cell>
        </row>
        <row r="233">
          <cell r="C233" t="str">
            <v>Utah State</v>
          </cell>
          <cell r="D233" t="str">
            <v>Brigham Young</v>
          </cell>
          <cell r="H233">
            <v>0.61699999999999999</v>
          </cell>
        </row>
        <row r="234">
          <cell r="C234" t="str">
            <v>Tulsa</v>
          </cell>
          <cell r="D234" t="str">
            <v>Houston</v>
          </cell>
          <cell r="H234">
            <v>0.56200000000000006</v>
          </cell>
        </row>
        <row r="235">
          <cell r="C235" t="str">
            <v>California</v>
          </cell>
          <cell r="D235" t="str">
            <v>Arizona</v>
          </cell>
          <cell r="H235">
            <v>0.40600000000000003</v>
          </cell>
        </row>
        <row r="236">
          <cell r="C236" t="str">
            <v>Kansas State</v>
          </cell>
          <cell r="D236" t="str">
            <v>Baylor</v>
          </cell>
          <cell r="H236">
            <v>0.317</v>
          </cell>
        </row>
        <row r="237">
          <cell r="C237" t="str">
            <v>San Diego State</v>
          </cell>
          <cell r="D237" t="str">
            <v>Boise State</v>
          </cell>
          <cell r="H237">
            <v>0.26900000000000002</v>
          </cell>
        </row>
        <row r="238">
          <cell r="C238" t="str">
            <v>Ohio State</v>
          </cell>
          <cell r="D238" t="str">
            <v>Penn State</v>
          </cell>
          <cell r="H238">
            <v>9.141</v>
          </cell>
        </row>
        <row r="239">
          <cell r="C239" t="str">
            <v>Syracuse</v>
          </cell>
          <cell r="D239" t="str">
            <v>Clemson</v>
          </cell>
          <cell r="H239">
            <v>4.4749999999999996</v>
          </cell>
        </row>
        <row r="240">
          <cell r="C240" t="str">
            <v>Tennessee</v>
          </cell>
          <cell r="D240" t="str">
            <v>Georgia</v>
          </cell>
          <cell r="H240">
            <v>3.64</v>
          </cell>
        </row>
        <row r="241">
          <cell r="C241" t="str">
            <v>Michigan</v>
          </cell>
          <cell r="D241" t="str">
            <v>Northwestern</v>
          </cell>
          <cell r="H241">
            <v>3.6179999999999999</v>
          </cell>
        </row>
        <row r="242">
          <cell r="C242" t="str">
            <v>Stanford</v>
          </cell>
          <cell r="D242" t="str">
            <v>Notre Dame</v>
          </cell>
          <cell r="H242">
            <v>3.4430000000000001</v>
          </cell>
        </row>
        <row r="243">
          <cell r="C243" t="str">
            <v>Baylor</v>
          </cell>
          <cell r="D243" t="str">
            <v>Oklahoma</v>
          </cell>
          <cell r="H243">
            <v>2.7669999999999999</v>
          </cell>
        </row>
        <row r="244">
          <cell r="C244" t="str">
            <v>Ole Miss</v>
          </cell>
          <cell r="D244" t="str">
            <v>LSU</v>
          </cell>
          <cell r="H244">
            <v>2.0230000000000001</v>
          </cell>
        </row>
        <row r="245">
          <cell r="C245" t="str">
            <v>Florida</v>
          </cell>
          <cell r="D245" t="str">
            <v>Mississippi State</v>
          </cell>
          <cell r="H245">
            <v>1.903</v>
          </cell>
        </row>
        <row r="246">
          <cell r="C246" t="str">
            <v>Arkansas</v>
          </cell>
          <cell r="D246" t="str">
            <v>Texas A&amp;M</v>
          </cell>
          <cell r="H246">
            <v>1.5960000000000001</v>
          </cell>
        </row>
        <row r="247">
          <cell r="C247" t="str">
            <v>Brigham Young</v>
          </cell>
          <cell r="D247" t="str">
            <v>Washington</v>
          </cell>
          <cell r="H247">
            <v>1.286</v>
          </cell>
        </row>
        <row r="248">
          <cell r="C248" t="str">
            <v>West Virginia</v>
          </cell>
          <cell r="D248" t="str">
            <v>Texas Tech</v>
          </cell>
          <cell r="H248">
            <v>1.147</v>
          </cell>
        </row>
        <row r="249">
          <cell r="C249" t="str">
            <v>Florida State</v>
          </cell>
          <cell r="D249" t="str">
            <v>Louisville</v>
          </cell>
          <cell r="H249">
            <v>1.0569999999999999</v>
          </cell>
        </row>
        <row r="250">
          <cell r="C250" t="str">
            <v>North Carolina</v>
          </cell>
          <cell r="D250" t="str">
            <v>Miami (FL)</v>
          </cell>
          <cell r="H250">
            <v>1.0069999999999999</v>
          </cell>
        </row>
        <row r="251">
          <cell r="C251" t="str">
            <v>Texas</v>
          </cell>
          <cell r="D251" t="str">
            <v>Kansas State</v>
          </cell>
          <cell r="H251">
            <v>0.97399999999999998</v>
          </cell>
        </row>
        <row r="252">
          <cell r="C252" t="str">
            <v>UCLA</v>
          </cell>
          <cell r="D252" t="str">
            <v>Colorado</v>
          </cell>
          <cell r="H252">
            <v>0.84</v>
          </cell>
        </row>
        <row r="253">
          <cell r="C253" t="str">
            <v>USC</v>
          </cell>
          <cell r="D253" t="str">
            <v>Arizona</v>
          </cell>
          <cell r="H253">
            <v>0.75600000000000001</v>
          </cell>
        </row>
        <row r="254">
          <cell r="C254" t="str">
            <v>Oregon</v>
          </cell>
          <cell r="D254" t="str">
            <v>California</v>
          </cell>
          <cell r="H254">
            <v>0.75</v>
          </cell>
        </row>
        <row r="255">
          <cell r="C255" t="str">
            <v>Memphis</v>
          </cell>
          <cell r="D255" t="str">
            <v>Tulane</v>
          </cell>
          <cell r="H255">
            <v>0.73799999999999999</v>
          </cell>
        </row>
        <row r="256">
          <cell r="C256" t="str">
            <v>Virginia Tech</v>
          </cell>
          <cell r="D256" t="str">
            <v>Duke</v>
          </cell>
          <cell r="H256">
            <v>0.72299999999999998</v>
          </cell>
        </row>
        <row r="257">
          <cell r="C257" t="str">
            <v>Central Michigan</v>
          </cell>
          <cell r="D257" t="str">
            <v>Michigan State</v>
          </cell>
          <cell r="H257">
            <v>0.42499999999999999</v>
          </cell>
        </row>
        <row r="258">
          <cell r="C258" t="str">
            <v>Iowa State</v>
          </cell>
          <cell r="D258" t="str">
            <v>TCU</v>
          </cell>
          <cell r="H258">
            <v>0.36599999999999999</v>
          </cell>
        </row>
        <row r="259">
          <cell r="C259" t="str">
            <v>Pittsburgh</v>
          </cell>
          <cell r="D259" t="str">
            <v>UCF</v>
          </cell>
          <cell r="H259">
            <v>0.246</v>
          </cell>
        </row>
        <row r="260">
          <cell r="C260" t="str">
            <v>Texas A&amp;M</v>
          </cell>
          <cell r="D260" t="str">
            <v>Alabama</v>
          </cell>
          <cell r="H260">
            <v>5.65</v>
          </cell>
        </row>
        <row r="261">
          <cell r="C261" t="str">
            <v>Stanford</v>
          </cell>
          <cell r="D261" t="str">
            <v>Oregon</v>
          </cell>
          <cell r="H261">
            <v>4.165</v>
          </cell>
        </row>
        <row r="262">
          <cell r="C262" t="str">
            <v>Georgia</v>
          </cell>
          <cell r="D262" t="str">
            <v>Missouri</v>
          </cell>
          <cell r="H262">
            <v>3.3279999999999998</v>
          </cell>
        </row>
        <row r="263">
          <cell r="C263" t="str">
            <v>Wisconsin</v>
          </cell>
          <cell r="D263" t="str">
            <v>Iowa</v>
          </cell>
          <cell r="H263">
            <v>3.3130000000000002</v>
          </cell>
        </row>
        <row r="264">
          <cell r="C264" t="str">
            <v>TCU</v>
          </cell>
          <cell r="D264" t="str">
            <v>Texas</v>
          </cell>
          <cell r="H264">
            <v>2.887</v>
          </cell>
        </row>
        <row r="265">
          <cell r="C265" t="str">
            <v>Notre Dame</v>
          </cell>
          <cell r="D265" t="str">
            <v>Wake Forest</v>
          </cell>
          <cell r="H265">
            <v>2.4390000000000001</v>
          </cell>
        </row>
        <row r="266">
          <cell r="C266" t="str">
            <v>Florida</v>
          </cell>
          <cell r="D266" t="str">
            <v>Tennessee</v>
          </cell>
          <cell r="H266">
            <v>2.1080000000000001</v>
          </cell>
        </row>
        <row r="267">
          <cell r="C267" t="str">
            <v>Arizona State</v>
          </cell>
          <cell r="D267" t="str">
            <v>Washington</v>
          </cell>
          <cell r="H267">
            <v>1.8340000000000001</v>
          </cell>
        </row>
        <row r="268">
          <cell r="C268" t="str">
            <v>Clemson</v>
          </cell>
          <cell r="D268" t="str">
            <v>Georgia Tech</v>
          </cell>
          <cell r="H268">
            <v>1.8080000000000001</v>
          </cell>
        </row>
        <row r="269">
          <cell r="C269" t="str">
            <v>Washington State</v>
          </cell>
          <cell r="D269" t="str">
            <v>USC</v>
          </cell>
          <cell r="H269">
            <v>1.6439999999999999</v>
          </cell>
        </row>
        <row r="270">
          <cell r="C270" t="str">
            <v>Nebraska</v>
          </cell>
          <cell r="D270" t="str">
            <v>Michigan</v>
          </cell>
          <cell r="H270">
            <v>1.4490000000000001</v>
          </cell>
        </row>
        <row r="271">
          <cell r="C271" t="str">
            <v>Florida Atlantic</v>
          </cell>
          <cell r="D271" t="str">
            <v>UCF</v>
          </cell>
          <cell r="H271">
            <v>1.2949999999999999</v>
          </cell>
        </row>
        <row r="272">
          <cell r="C272" t="str">
            <v>Kansas State</v>
          </cell>
          <cell r="D272" t="str">
            <v>West Virginia</v>
          </cell>
          <cell r="H272">
            <v>1.2410000000000001</v>
          </cell>
        </row>
        <row r="273">
          <cell r="C273" t="str">
            <v>Mississippi State</v>
          </cell>
          <cell r="D273" t="str">
            <v>Kentucky</v>
          </cell>
          <cell r="H273">
            <v>1.2190000000000001</v>
          </cell>
        </row>
        <row r="274">
          <cell r="C274" t="str">
            <v>Penn State</v>
          </cell>
          <cell r="D274" t="str">
            <v>Illinois</v>
          </cell>
          <cell r="H274">
            <v>1.17</v>
          </cell>
        </row>
        <row r="275">
          <cell r="C275" t="str">
            <v>Texas Tech</v>
          </cell>
          <cell r="D275" t="str">
            <v>Oklahoma State</v>
          </cell>
          <cell r="H275">
            <v>0.86799999999999999</v>
          </cell>
        </row>
        <row r="276">
          <cell r="C276" t="str">
            <v>Tulsa</v>
          </cell>
          <cell r="D276" t="str">
            <v>Temple</v>
          </cell>
          <cell r="H276">
            <v>0.72799999999999998</v>
          </cell>
        </row>
        <row r="277">
          <cell r="C277" t="str">
            <v>Lousiana Tech</v>
          </cell>
          <cell r="D277" t="str">
            <v>LSU</v>
          </cell>
          <cell r="H277">
            <v>0.61599999999999999</v>
          </cell>
        </row>
        <row r="278">
          <cell r="C278" t="str">
            <v>Boston College</v>
          </cell>
          <cell r="D278" t="str">
            <v>Purdue</v>
          </cell>
          <cell r="H278">
            <v>0.42399999999999999</v>
          </cell>
        </row>
        <row r="279">
          <cell r="C279" t="str">
            <v>Kansas</v>
          </cell>
          <cell r="D279" t="str">
            <v>Baylor</v>
          </cell>
          <cell r="H279">
            <v>0.41399999999999998</v>
          </cell>
        </row>
        <row r="280">
          <cell r="C280" t="str">
            <v>FIU</v>
          </cell>
          <cell r="D280" t="str">
            <v>Miami (FL)</v>
          </cell>
          <cell r="H280">
            <v>0.34499999999999997</v>
          </cell>
        </row>
        <row r="281">
          <cell r="C281" t="str">
            <v>Northern Illinois</v>
          </cell>
          <cell r="D281" t="str">
            <v>Florida State</v>
          </cell>
          <cell r="H281">
            <v>0.312</v>
          </cell>
        </row>
        <row r="282">
          <cell r="C282" t="str">
            <v>Air Force</v>
          </cell>
          <cell r="D282" t="str">
            <v>Utah State</v>
          </cell>
          <cell r="H282">
            <v>0.27700000000000002</v>
          </cell>
        </row>
        <row r="283">
          <cell r="C283" t="str">
            <v>Ohio</v>
          </cell>
          <cell r="D283" t="str">
            <v>Cincinnati</v>
          </cell>
          <cell r="H283">
            <v>0.21099999999999999</v>
          </cell>
        </row>
        <row r="284">
          <cell r="C284" t="str">
            <v>Ohio State</v>
          </cell>
          <cell r="D284" t="str">
            <v>TCU</v>
          </cell>
          <cell r="H284">
            <v>7.2320000000000002</v>
          </cell>
        </row>
        <row r="285">
          <cell r="C285" t="str">
            <v>LSU</v>
          </cell>
          <cell r="D285" t="str">
            <v>Auburn</v>
          </cell>
          <cell r="H285">
            <v>5.9359999999999999</v>
          </cell>
        </row>
        <row r="286">
          <cell r="C286" t="str">
            <v>Alabama</v>
          </cell>
          <cell r="D286" t="str">
            <v>Ole Miss</v>
          </cell>
          <cell r="H286">
            <v>4.109</v>
          </cell>
        </row>
        <row r="287">
          <cell r="C287" t="str">
            <v>Oklahoma</v>
          </cell>
          <cell r="D287" t="str">
            <v>Iowa State</v>
          </cell>
          <cell r="H287">
            <v>3.3460000000000001</v>
          </cell>
        </row>
        <row r="288">
          <cell r="C288" t="str">
            <v>USC</v>
          </cell>
          <cell r="D288" t="str">
            <v>Texas</v>
          </cell>
          <cell r="H288">
            <v>2.95</v>
          </cell>
        </row>
        <row r="289">
          <cell r="C289" t="str">
            <v>Brigham Young</v>
          </cell>
          <cell r="D289" t="str">
            <v>Wisconsin</v>
          </cell>
          <cell r="H289">
            <v>2.9129999999999998</v>
          </cell>
        </row>
        <row r="290">
          <cell r="C290" t="str">
            <v>Vanderbilt</v>
          </cell>
          <cell r="D290" t="str">
            <v>Notre Dame</v>
          </cell>
          <cell r="H290">
            <v>2.1080000000000001</v>
          </cell>
        </row>
        <row r="291">
          <cell r="C291" t="str">
            <v>Florida State</v>
          </cell>
          <cell r="D291" t="str">
            <v>Syracuse</v>
          </cell>
          <cell r="H291">
            <v>1.869</v>
          </cell>
        </row>
        <row r="292">
          <cell r="C292" t="str">
            <v>Washington</v>
          </cell>
          <cell r="D292" t="str">
            <v>Utah</v>
          </cell>
          <cell r="H292">
            <v>1.589</v>
          </cell>
        </row>
        <row r="293">
          <cell r="C293" t="str">
            <v>Boise State</v>
          </cell>
          <cell r="D293" t="str">
            <v>Oklahoma State</v>
          </cell>
          <cell r="H293">
            <v>1.4379999999999999</v>
          </cell>
        </row>
        <row r="294">
          <cell r="C294" t="str">
            <v>Houston</v>
          </cell>
          <cell r="D294" t="str">
            <v>Texas Tech</v>
          </cell>
          <cell r="H294">
            <v>1.079</v>
          </cell>
        </row>
        <row r="295">
          <cell r="C295" t="str">
            <v>Kent State</v>
          </cell>
          <cell r="D295" t="str">
            <v>Penn State</v>
          </cell>
          <cell r="H295">
            <v>0.89300000000000002</v>
          </cell>
        </row>
        <row r="296">
          <cell r="C296" t="str">
            <v>Boston College</v>
          </cell>
          <cell r="D296" t="str">
            <v>Wake Forest</v>
          </cell>
          <cell r="H296">
            <v>0.86299999999999999</v>
          </cell>
        </row>
        <row r="297">
          <cell r="C297" t="str">
            <v>Georgia State</v>
          </cell>
          <cell r="D297" t="str">
            <v>Memphis</v>
          </cell>
          <cell r="H297">
            <v>0.79</v>
          </cell>
        </row>
        <row r="298">
          <cell r="C298" t="str">
            <v>Georgia Southern</v>
          </cell>
          <cell r="D298" t="str">
            <v>Clemson</v>
          </cell>
          <cell r="H298">
            <v>0.55400000000000005</v>
          </cell>
        </row>
        <row r="299">
          <cell r="C299" t="str">
            <v>Miami (FL)</v>
          </cell>
          <cell r="D299" t="str">
            <v>Toledo</v>
          </cell>
          <cell r="H299">
            <v>0.46100000000000002</v>
          </cell>
        </row>
        <row r="300">
          <cell r="C300" t="str">
            <v>Middle Tennessee</v>
          </cell>
          <cell r="D300" t="str">
            <v>Georgia</v>
          </cell>
          <cell r="H300">
            <v>0.44</v>
          </cell>
        </row>
        <row r="301">
          <cell r="C301" t="str">
            <v>Fresno State</v>
          </cell>
          <cell r="D301" t="str">
            <v>UCLA</v>
          </cell>
          <cell r="H301">
            <v>0.30099999999999999</v>
          </cell>
        </row>
        <row r="302">
          <cell r="C302" t="str">
            <v>Duke</v>
          </cell>
          <cell r="D302" t="str">
            <v>Baylor</v>
          </cell>
          <cell r="H302">
            <v>0.29099999999999998</v>
          </cell>
        </row>
        <row r="303">
          <cell r="C303" t="str">
            <v>Clemson</v>
          </cell>
          <cell r="D303" t="str">
            <v>Texas A&amp;M</v>
          </cell>
          <cell r="H303">
            <v>4.4859999999999998</v>
          </cell>
        </row>
        <row r="304">
          <cell r="C304" t="str">
            <v>Georgia</v>
          </cell>
          <cell r="D304" t="str">
            <v>South Carolina</v>
          </cell>
          <cell r="H304">
            <v>3.7469999999999999</v>
          </cell>
        </row>
        <row r="305">
          <cell r="C305" t="str">
            <v>Colorado</v>
          </cell>
          <cell r="D305" t="str">
            <v>Nebraska</v>
          </cell>
          <cell r="H305">
            <v>3.3940000000000001</v>
          </cell>
        </row>
        <row r="306">
          <cell r="C306" t="str">
            <v>Penn State</v>
          </cell>
          <cell r="D306" t="str">
            <v>Pittsburgh</v>
          </cell>
          <cell r="H306">
            <v>3.286</v>
          </cell>
        </row>
        <row r="307">
          <cell r="C307" t="str">
            <v>UCLA</v>
          </cell>
          <cell r="D307" t="str">
            <v>Oklahoma</v>
          </cell>
          <cell r="H307">
            <v>2.8959999999999999</v>
          </cell>
        </row>
        <row r="308">
          <cell r="C308" t="str">
            <v>Arizona</v>
          </cell>
          <cell r="D308" t="str">
            <v>Houston</v>
          </cell>
          <cell r="H308">
            <v>2.5390000000000001</v>
          </cell>
        </row>
        <row r="309">
          <cell r="C309" t="str">
            <v>Georgia Tech</v>
          </cell>
          <cell r="D309" t="str">
            <v>South Florida</v>
          </cell>
          <cell r="H309">
            <v>2.5390000000000001</v>
          </cell>
        </row>
        <row r="310">
          <cell r="C310" t="str">
            <v>Ball State</v>
          </cell>
          <cell r="D310" t="str">
            <v>Notre Dame</v>
          </cell>
          <cell r="H310">
            <v>2.4529999999999998</v>
          </cell>
        </row>
        <row r="311">
          <cell r="C311" t="str">
            <v>Michigan State</v>
          </cell>
          <cell r="D311" t="str">
            <v>Arizona State</v>
          </cell>
          <cell r="H311">
            <v>2.2970000000000002</v>
          </cell>
        </row>
        <row r="312">
          <cell r="C312" t="str">
            <v>USC</v>
          </cell>
          <cell r="D312" t="str">
            <v>Stanford</v>
          </cell>
          <cell r="H312">
            <v>2.29</v>
          </cell>
        </row>
        <row r="313">
          <cell r="C313" t="str">
            <v>Iowa State</v>
          </cell>
          <cell r="D313" t="str">
            <v>Iowa</v>
          </cell>
          <cell r="H313">
            <v>2.0169999999999999</v>
          </cell>
        </row>
        <row r="314">
          <cell r="C314" t="str">
            <v>Mississippi State</v>
          </cell>
          <cell r="D314" t="str">
            <v>Kansas State</v>
          </cell>
          <cell r="H314">
            <v>1.8</v>
          </cell>
        </row>
        <row r="315">
          <cell r="C315" t="str">
            <v>Arkansas State</v>
          </cell>
          <cell r="D315" t="str">
            <v>Alabama</v>
          </cell>
          <cell r="H315">
            <v>1.663</v>
          </cell>
        </row>
        <row r="316">
          <cell r="C316" t="str">
            <v>TCU</v>
          </cell>
          <cell r="D316" t="str">
            <v>SMU</v>
          </cell>
          <cell r="H316">
            <v>1.0760000000000001</v>
          </cell>
        </row>
        <row r="317">
          <cell r="C317" t="str">
            <v>Western Michigan</v>
          </cell>
          <cell r="D317" t="str">
            <v>Michigan</v>
          </cell>
          <cell r="H317">
            <v>0.91400000000000003</v>
          </cell>
        </row>
        <row r="318">
          <cell r="C318" t="str">
            <v>Southeast Louisiana</v>
          </cell>
          <cell r="D318" t="str">
            <v>LSU</v>
          </cell>
          <cell r="H318">
            <v>0.85799999999999998</v>
          </cell>
        </row>
        <row r="319">
          <cell r="C319" t="str">
            <v>California</v>
          </cell>
          <cell r="D319" t="str">
            <v>Brigham Young</v>
          </cell>
          <cell r="H319">
            <v>0.58599999999999997</v>
          </cell>
        </row>
        <row r="320">
          <cell r="C320" t="str">
            <v>Fresno State</v>
          </cell>
          <cell r="D320" t="str">
            <v>Minnesota</v>
          </cell>
          <cell r="H320">
            <v>0.39500000000000002</v>
          </cell>
        </row>
        <row r="321">
          <cell r="C321" t="str">
            <v>Duke</v>
          </cell>
          <cell r="D321" t="str">
            <v>Northwestern</v>
          </cell>
          <cell r="H321">
            <v>0.33700000000000002</v>
          </cell>
        </row>
        <row r="322">
          <cell r="C322" t="str">
            <v>North Carolina</v>
          </cell>
          <cell r="D322" t="str">
            <v>East Carolina</v>
          </cell>
          <cell r="H322">
            <v>0.28399999999999997</v>
          </cell>
        </row>
        <row r="323">
          <cell r="C323" t="str">
            <v>Wyoming</v>
          </cell>
          <cell r="D323" t="str">
            <v>Missouri</v>
          </cell>
          <cell r="H323">
            <v>0.24299999999999999</v>
          </cell>
        </row>
        <row r="324">
          <cell r="C324" t="str">
            <v>UConn</v>
          </cell>
          <cell r="D324" t="str">
            <v>Boise State</v>
          </cell>
          <cell r="H324">
            <v>0.23300000000000001</v>
          </cell>
        </row>
        <row r="325">
          <cell r="C325" t="str">
            <v>Michigan</v>
          </cell>
          <cell r="D325" t="str">
            <v>Notre Dame</v>
          </cell>
          <cell r="H325">
            <v>7.0910000000000002</v>
          </cell>
        </row>
        <row r="326">
          <cell r="C326" t="str">
            <v>Miami (FL)</v>
          </cell>
          <cell r="D326" t="str">
            <v>LSU</v>
          </cell>
          <cell r="H326">
            <v>6.5529999999999999</v>
          </cell>
        </row>
        <row r="327">
          <cell r="C327" t="str">
            <v>Virginia Tech</v>
          </cell>
          <cell r="D327" t="str">
            <v>Florida State</v>
          </cell>
          <cell r="H327">
            <v>5.5759999999999996</v>
          </cell>
        </row>
        <row r="328">
          <cell r="C328" t="str">
            <v>Washington</v>
          </cell>
          <cell r="D328" t="str">
            <v>Auburn</v>
          </cell>
          <cell r="H328">
            <v>5.2530000000000001</v>
          </cell>
        </row>
        <row r="329">
          <cell r="C329" t="str">
            <v>Louisville</v>
          </cell>
          <cell r="D329" t="str">
            <v>Alabama</v>
          </cell>
          <cell r="H329">
            <v>4.54</v>
          </cell>
        </row>
        <row r="330">
          <cell r="C330" t="str">
            <v>Oregon State</v>
          </cell>
          <cell r="D330" t="str">
            <v>Ohio State</v>
          </cell>
          <cell r="H330">
            <v>3.4870000000000001</v>
          </cell>
        </row>
        <row r="331">
          <cell r="C331" t="str">
            <v>West Virginia</v>
          </cell>
          <cell r="D331" t="str">
            <v>Tennessee</v>
          </cell>
          <cell r="H331">
            <v>2.6469999999999998</v>
          </cell>
        </row>
        <row r="332">
          <cell r="C332" t="str">
            <v>Ole Miss</v>
          </cell>
          <cell r="D332" t="str">
            <v>Texas Tech</v>
          </cell>
          <cell r="H332">
            <v>1.929</v>
          </cell>
        </row>
        <row r="333">
          <cell r="C333" t="str">
            <v>Northwestern</v>
          </cell>
          <cell r="D333" t="str">
            <v>Purdue</v>
          </cell>
          <cell r="H333">
            <v>1.7410000000000001</v>
          </cell>
        </row>
        <row r="334">
          <cell r="C334" t="str">
            <v>Western Kentucky</v>
          </cell>
          <cell r="D334" t="str">
            <v>Wisconsin</v>
          </cell>
          <cell r="H334">
            <v>1.409</v>
          </cell>
        </row>
        <row r="335">
          <cell r="C335" t="str">
            <v>Florida Atlantic</v>
          </cell>
          <cell r="D335" t="str">
            <v>Oklahoma</v>
          </cell>
          <cell r="H335">
            <v>1.385</v>
          </cell>
        </row>
        <row r="336">
          <cell r="C336" t="str">
            <v>Brigham Young</v>
          </cell>
          <cell r="D336" t="str">
            <v>Arizona</v>
          </cell>
          <cell r="H336">
            <v>1.288</v>
          </cell>
        </row>
        <row r="337">
          <cell r="C337" t="str">
            <v>Texas</v>
          </cell>
          <cell r="D337" t="str">
            <v>Maryland</v>
          </cell>
          <cell r="H337">
            <v>1.274</v>
          </cell>
        </row>
        <row r="338">
          <cell r="C338" t="str">
            <v>Austin Peay</v>
          </cell>
          <cell r="D338" t="str">
            <v>Georgia</v>
          </cell>
          <cell r="H338">
            <v>1.1930000000000001</v>
          </cell>
        </row>
        <row r="339">
          <cell r="C339" t="str">
            <v>Cincinnati</v>
          </cell>
          <cell r="D339" t="str">
            <v>UCLA</v>
          </cell>
          <cell r="H339">
            <v>1.008</v>
          </cell>
        </row>
        <row r="340">
          <cell r="C340" t="str">
            <v>North Carolina</v>
          </cell>
          <cell r="D340" t="str">
            <v>California</v>
          </cell>
          <cell r="H340">
            <v>0.93</v>
          </cell>
        </row>
        <row r="341">
          <cell r="C341" t="str">
            <v>San Diego State</v>
          </cell>
          <cell r="D341" t="str">
            <v>Stanford</v>
          </cell>
          <cell r="H341">
            <v>0.59599999999999997</v>
          </cell>
        </row>
        <row r="342">
          <cell r="C342" t="str">
            <v>Army</v>
          </cell>
          <cell r="D342" t="str">
            <v>Duke</v>
          </cell>
          <cell r="H342">
            <v>0.503</v>
          </cell>
        </row>
        <row r="343">
          <cell r="C343" t="str">
            <v>UCF</v>
          </cell>
          <cell r="D343" t="str">
            <v>UConn</v>
          </cell>
          <cell r="H343">
            <v>0.44400000000000001</v>
          </cell>
        </row>
        <row r="344">
          <cell r="C344" t="str">
            <v>Prairie View</v>
          </cell>
          <cell r="D344" t="str">
            <v>NC A&amp;T</v>
          </cell>
          <cell r="H344">
            <v>0.36199999999999999</v>
          </cell>
        </row>
        <row r="345">
          <cell r="C345" t="str">
            <v>Missouri State</v>
          </cell>
          <cell r="D345" t="str">
            <v>Oklahoma State</v>
          </cell>
          <cell r="H345">
            <v>0.33700000000000002</v>
          </cell>
        </row>
        <row r="346">
          <cell r="C346" t="str">
            <v>Central Michigan</v>
          </cell>
          <cell r="D346" t="str">
            <v>Kentucky</v>
          </cell>
          <cell r="H346">
            <v>0.32700000000000001</v>
          </cell>
        </row>
        <row r="347">
          <cell r="C347" t="str">
            <v>Boise State</v>
          </cell>
          <cell r="D347" t="str">
            <v>Troy</v>
          </cell>
          <cell r="H347">
            <v>0.24099999999999999</v>
          </cell>
        </row>
        <row r="348">
          <cell r="C348" t="str">
            <v>James Madison</v>
          </cell>
          <cell r="D348" t="str">
            <v>NC State</v>
          </cell>
          <cell r="H348">
            <v>0.24</v>
          </cell>
        </row>
        <row r="349">
          <cell r="C349" t="str">
            <v>UTSA</v>
          </cell>
          <cell r="D349" t="str">
            <v>Arizona State</v>
          </cell>
          <cell r="H349">
            <v>0.23400000000000001</v>
          </cell>
        </row>
        <row r="350">
          <cell r="C350" t="str">
            <v>Stephen F Austin</v>
          </cell>
          <cell r="D350" t="str">
            <v>Mississippi State</v>
          </cell>
          <cell r="H350">
            <v>0.17499999999999999</v>
          </cell>
        </row>
        <row r="351">
          <cell r="C351" t="str">
            <v>NC A&amp;T</v>
          </cell>
          <cell r="D351" t="str">
            <v>Jackson State</v>
          </cell>
          <cell r="H351">
            <v>0.56399999999999995</v>
          </cell>
        </row>
      </sheetData>
      <sheetData sheetId="21">
        <row r="2">
          <cell r="C2" t="str">
            <v>Alabama</v>
          </cell>
          <cell r="D2" t="str">
            <v>Georgia</v>
          </cell>
          <cell r="I2">
            <v>28.443000000000001</v>
          </cell>
        </row>
        <row r="3">
          <cell r="C3" t="str">
            <v>Georgia</v>
          </cell>
          <cell r="D3" t="str">
            <v>Oklahoma</v>
          </cell>
          <cell r="I3">
            <v>26.913</v>
          </cell>
        </row>
        <row r="4">
          <cell r="C4" t="str">
            <v>Alabama</v>
          </cell>
          <cell r="D4" t="str">
            <v>Clemson</v>
          </cell>
          <cell r="I4">
            <v>21.472999999999999</v>
          </cell>
        </row>
        <row r="5">
          <cell r="C5" t="str">
            <v>Wisconsin</v>
          </cell>
          <cell r="D5" t="str">
            <v>Miami (FL)</v>
          </cell>
          <cell r="I5">
            <v>11.727</v>
          </cell>
        </row>
        <row r="6">
          <cell r="C6" t="str">
            <v>Penn State</v>
          </cell>
          <cell r="D6" t="str">
            <v>Washington</v>
          </cell>
          <cell r="I6">
            <v>10.167</v>
          </cell>
        </row>
        <row r="7">
          <cell r="C7" t="str">
            <v>Ohio State</v>
          </cell>
          <cell r="D7" t="str">
            <v>USC</v>
          </cell>
          <cell r="I7">
            <v>9.468</v>
          </cell>
        </row>
        <row r="8">
          <cell r="C8" t="str">
            <v>Notre Dame</v>
          </cell>
          <cell r="D8" t="str">
            <v>LSU</v>
          </cell>
          <cell r="I8">
            <v>8.7129999999999992</v>
          </cell>
        </row>
        <row r="9">
          <cell r="C9" t="str">
            <v>UCF</v>
          </cell>
          <cell r="D9" t="str">
            <v>Auburn</v>
          </cell>
          <cell r="I9">
            <v>8.3770000000000007</v>
          </cell>
        </row>
        <row r="10">
          <cell r="C10" t="str">
            <v>South Carolina</v>
          </cell>
          <cell r="D10" t="str">
            <v>Michigan</v>
          </cell>
          <cell r="I10">
            <v>5.05</v>
          </cell>
        </row>
        <row r="11">
          <cell r="C11" t="str">
            <v>Northwestern</v>
          </cell>
          <cell r="D11" t="str">
            <v>Kentucky</v>
          </cell>
          <cell r="I11">
            <v>4.6260000000000003</v>
          </cell>
        </row>
        <row r="12">
          <cell r="C12" t="str">
            <v>Mississippi State</v>
          </cell>
          <cell r="D12" t="str">
            <v>Louisville</v>
          </cell>
          <cell r="I12">
            <v>4.4240000000000004</v>
          </cell>
        </row>
        <row r="13">
          <cell r="C13" t="str">
            <v>TCU</v>
          </cell>
          <cell r="D13" t="str">
            <v>Stanford</v>
          </cell>
          <cell r="I13">
            <v>4.3680000000000003</v>
          </cell>
        </row>
        <row r="14">
          <cell r="C14" t="str">
            <v>Oklahoma State</v>
          </cell>
          <cell r="D14" t="str">
            <v>Virginia Tech</v>
          </cell>
          <cell r="I14">
            <v>4.3579999999999997</v>
          </cell>
        </row>
        <row r="15">
          <cell r="C15" t="str">
            <v>Iowa</v>
          </cell>
          <cell r="D15" t="str">
            <v>Boston College</v>
          </cell>
          <cell r="I15">
            <v>4.008</v>
          </cell>
        </row>
        <row r="16">
          <cell r="C16" t="str">
            <v>Iowa State</v>
          </cell>
          <cell r="D16" t="str">
            <v>Memphis</v>
          </cell>
          <cell r="I16">
            <v>3.4380000000000002</v>
          </cell>
        </row>
        <row r="17">
          <cell r="C17" t="str">
            <v>Texas</v>
          </cell>
          <cell r="D17" t="str">
            <v>Missouri</v>
          </cell>
          <cell r="I17">
            <v>3.4550000000000001</v>
          </cell>
        </row>
        <row r="18">
          <cell r="C18" t="str">
            <v>Boise State</v>
          </cell>
          <cell r="D18" t="str">
            <v>Oregon</v>
          </cell>
          <cell r="I18">
            <v>3.8010000000000002</v>
          </cell>
        </row>
        <row r="19">
          <cell r="C19" t="str">
            <v>Army</v>
          </cell>
          <cell r="D19" t="str">
            <v>San Diego State</v>
          </cell>
          <cell r="I19">
            <v>3.4849999999999999</v>
          </cell>
        </row>
        <row r="20">
          <cell r="C20" t="str">
            <v>South Florida</v>
          </cell>
          <cell r="D20" t="str">
            <v>Texas Tech</v>
          </cell>
          <cell r="I20">
            <v>3.3969999999999998</v>
          </cell>
        </row>
        <row r="21">
          <cell r="C21" t="str">
            <v>Kansas State</v>
          </cell>
          <cell r="D21" t="str">
            <v>UCLA</v>
          </cell>
          <cell r="I21">
            <v>3.2610000000000001</v>
          </cell>
        </row>
        <row r="22">
          <cell r="C22" t="str">
            <v>Wake Forest</v>
          </cell>
          <cell r="D22" t="str">
            <v>Texas A&amp;M</v>
          </cell>
          <cell r="I22">
            <v>2.9569999999999999</v>
          </cell>
        </row>
        <row r="23">
          <cell r="C23" t="str">
            <v>Purdue</v>
          </cell>
          <cell r="D23" t="str">
            <v>Arizona</v>
          </cell>
          <cell r="I23">
            <v>2.8260000000000001</v>
          </cell>
        </row>
        <row r="24">
          <cell r="C24" t="str">
            <v>Duke</v>
          </cell>
          <cell r="D24" t="str">
            <v>Northern Illinois</v>
          </cell>
          <cell r="I24">
            <v>2.5259999999999998</v>
          </cell>
        </row>
        <row r="25">
          <cell r="C25" t="str">
            <v>N.C. A&amp;T</v>
          </cell>
          <cell r="D25" t="str">
            <v>Grambling</v>
          </cell>
          <cell r="I25">
            <v>2.3570000000000002</v>
          </cell>
        </row>
        <row r="26">
          <cell r="C26" t="str">
            <v>Florida State</v>
          </cell>
          <cell r="D26" t="str">
            <v>Southern Mississippi</v>
          </cell>
          <cell r="I26">
            <v>2.2050000000000001</v>
          </cell>
        </row>
        <row r="27">
          <cell r="C27" t="str">
            <v>NC State</v>
          </cell>
          <cell r="D27" t="str">
            <v>Arizona State</v>
          </cell>
          <cell r="I27">
            <v>2.2050000000000001</v>
          </cell>
        </row>
        <row r="28">
          <cell r="C28" t="str">
            <v>Utah</v>
          </cell>
          <cell r="D28" t="str">
            <v>West Virginia</v>
          </cell>
          <cell r="I28">
            <v>2.2040000000000002</v>
          </cell>
        </row>
        <row r="29">
          <cell r="C29" t="str">
            <v>Fresno State</v>
          </cell>
          <cell r="D29" t="str">
            <v>Houston</v>
          </cell>
          <cell r="I29">
            <v>2.0859999999999999</v>
          </cell>
        </row>
        <row r="30">
          <cell r="C30" t="str">
            <v>Navy</v>
          </cell>
          <cell r="D30" t="str">
            <v>Virginia</v>
          </cell>
          <cell r="I30">
            <v>2.052</v>
          </cell>
        </row>
        <row r="31">
          <cell r="C31" t="str">
            <v>Appalachian State</v>
          </cell>
          <cell r="D31" t="str">
            <v>Toledo</v>
          </cell>
          <cell r="I31">
            <v>1.77</v>
          </cell>
        </row>
        <row r="32">
          <cell r="C32" t="str">
            <v>Michigan State</v>
          </cell>
          <cell r="D32" t="str">
            <v>Washington State</v>
          </cell>
          <cell r="I32">
            <v>1.613</v>
          </cell>
        </row>
        <row r="33">
          <cell r="C33" t="str">
            <v>Temple</v>
          </cell>
          <cell r="D33" t="str">
            <v>FIU</v>
          </cell>
          <cell r="I33">
            <v>1.597</v>
          </cell>
        </row>
        <row r="34">
          <cell r="C34" t="str">
            <v>NDSU</v>
          </cell>
          <cell r="D34" t="str">
            <v>JMU</v>
          </cell>
          <cell r="I34">
            <v>1.5149999999999999</v>
          </cell>
        </row>
        <row r="35">
          <cell r="C35" t="str">
            <v>Florida Atlantic</v>
          </cell>
          <cell r="D35" t="str">
            <v>Akron</v>
          </cell>
          <cell r="I35">
            <v>1.3939999999999999</v>
          </cell>
        </row>
        <row r="36">
          <cell r="C36" t="str">
            <v>Troy</v>
          </cell>
          <cell r="D36" t="str">
            <v>North Texas</v>
          </cell>
          <cell r="I36">
            <v>1.327</v>
          </cell>
        </row>
        <row r="37">
          <cell r="C37" t="str">
            <v>Louisiana Tech</v>
          </cell>
          <cell r="D37" t="str">
            <v>SMU</v>
          </cell>
          <cell r="I37">
            <v>1.25</v>
          </cell>
        </row>
        <row r="38">
          <cell r="C38" t="str">
            <v>Marshall</v>
          </cell>
          <cell r="D38" t="str">
            <v>Colorado State</v>
          </cell>
          <cell r="I38">
            <v>1.212</v>
          </cell>
        </row>
        <row r="39">
          <cell r="C39" t="str">
            <v>Middle Tennessee</v>
          </cell>
          <cell r="D39" t="str">
            <v>Arkansas State</v>
          </cell>
          <cell r="I39">
            <v>1.1870000000000001</v>
          </cell>
        </row>
        <row r="40">
          <cell r="C40" t="str">
            <v>Tex. A&amp;M-Comm.</v>
          </cell>
          <cell r="D40" t="str">
            <v>W. Florida</v>
          </cell>
          <cell r="I40">
            <v>0.626</v>
          </cell>
        </row>
        <row r="41">
          <cell r="C41" t="str">
            <v>Army</v>
          </cell>
          <cell r="D41" t="str">
            <v>Navy</v>
          </cell>
          <cell r="I41">
            <v>8.4190000000000005</v>
          </cell>
        </row>
        <row r="42">
          <cell r="C42" t="str">
            <v>Georgia</v>
          </cell>
          <cell r="D42" t="str">
            <v>Auburn</v>
          </cell>
          <cell r="I42">
            <v>13.465999999999999</v>
          </cell>
        </row>
        <row r="43">
          <cell r="C43" t="str">
            <v>Ohio State</v>
          </cell>
          <cell r="D43" t="str">
            <v>Wisconsin</v>
          </cell>
          <cell r="I43">
            <v>12.917999999999999</v>
          </cell>
        </row>
        <row r="44">
          <cell r="C44" t="str">
            <v>Oklahoma</v>
          </cell>
          <cell r="D44" t="str">
            <v>TCU</v>
          </cell>
          <cell r="I44">
            <v>5.8959999999999999</v>
          </cell>
        </row>
        <row r="45">
          <cell r="C45" t="str">
            <v>Clemson</v>
          </cell>
          <cell r="D45" t="str">
            <v>Miami (FL)</v>
          </cell>
          <cell r="I45">
            <v>5.4279999999999999</v>
          </cell>
        </row>
        <row r="46">
          <cell r="C46" t="str">
            <v>USC</v>
          </cell>
          <cell r="D46" t="str">
            <v>Stanford</v>
          </cell>
          <cell r="I46">
            <v>3.657</v>
          </cell>
        </row>
        <row r="47">
          <cell r="C47" t="str">
            <v>UCF</v>
          </cell>
          <cell r="D47" t="str">
            <v>Memphis</v>
          </cell>
          <cell r="I47">
            <v>3.3849999999999998</v>
          </cell>
        </row>
        <row r="48">
          <cell r="C48" t="str">
            <v>Toledo</v>
          </cell>
          <cell r="D48" t="str">
            <v>Akron</v>
          </cell>
          <cell r="I48">
            <v>0.65200000000000002</v>
          </cell>
        </row>
        <row r="49">
          <cell r="C49" t="str">
            <v>Boise State</v>
          </cell>
          <cell r="D49" t="str">
            <v>Fresno State</v>
          </cell>
          <cell r="I49">
            <v>0.623</v>
          </cell>
        </row>
        <row r="50">
          <cell r="C50" t="str">
            <v>North Texas</v>
          </cell>
          <cell r="D50" t="str">
            <v>Florida Atlantic</v>
          </cell>
          <cell r="I50">
            <v>0.255</v>
          </cell>
        </row>
        <row r="51">
          <cell r="C51" t="str">
            <v>Troy</v>
          </cell>
          <cell r="D51" t="str">
            <v>Arkansas State</v>
          </cell>
          <cell r="I51">
            <v>0.22500000000000001</v>
          </cell>
        </row>
        <row r="52">
          <cell r="C52" t="str">
            <v>Alabama</v>
          </cell>
          <cell r="D52" t="str">
            <v>Auburn</v>
          </cell>
          <cell r="I52">
            <v>13.657</v>
          </cell>
        </row>
        <row r="53">
          <cell r="C53" t="str">
            <v>Ohio State</v>
          </cell>
          <cell r="D53" t="str">
            <v>Michigan</v>
          </cell>
          <cell r="I53">
            <v>10.507</v>
          </cell>
        </row>
        <row r="54">
          <cell r="C54" t="str">
            <v>Notre Dame</v>
          </cell>
          <cell r="D54" t="str">
            <v>Stanford</v>
          </cell>
          <cell r="I54">
            <v>5.2629999999999999</v>
          </cell>
        </row>
        <row r="55">
          <cell r="C55" t="str">
            <v>South Florida</v>
          </cell>
          <cell r="D55" t="str">
            <v>UCF</v>
          </cell>
          <cell r="I55">
            <v>4.6440000000000001</v>
          </cell>
        </row>
        <row r="56">
          <cell r="C56" t="str">
            <v>Miami (FL)</v>
          </cell>
          <cell r="D56" t="str">
            <v>Pittsburgh</v>
          </cell>
          <cell r="I56">
            <v>4.5620000000000003</v>
          </cell>
        </row>
        <row r="57">
          <cell r="C57" t="str">
            <v>Clemson</v>
          </cell>
          <cell r="D57" t="str">
            <v>South Carolina</v>
          </cell>
          <cell r="I57">
            <v>4.032</v>
          </cell>
        </row>
        <row r="58">
          <cell r="C58" t="str">
            <v>Texas Tech</v>
          </cell>
          <cell r="D58" t="str">
            <v>Texas</v>
          </cell>
          <cell r="I58">
            <v>3.609</v>
          </cell>
        </row>
        <row r="59">
          <cell r="C59" t="str">
            <v>Georgia</v>
          </cell>
          <cell r="D59" t="str">
            <v>Georgia Tech</v>
          </cell>
          <cell r="I59">
            <v>2.766</v>
          </cell>
        </row>
        <row r="60">
          <cell r="C60" t="str">
            <v>Wisconsin</v>
          </cell>
          <cell r="D60" t="str">
            <v>Minnesota</v>
          </cell>
          <cell r="I60">
            <v>2.6</v>
          </cell>
        </row>
        <row r="61">
          <cell r="C61" t="str">
            <v>Missouri</v>
          </cell>
          <cell r="D61" t="str">
            <v>Arkansas</v>
          </cell>
          <cell r="I61">
            <v>2.5019999999999998</v>
          </cell>
        </row>
        <row r="62">
          <cell r="C62" t="str">
            <v>Ole Miss</v>
          </cell>
          <cell r="D62" t="str">
            <v>Mississippi State</v>
          </cell>
          <cell r="I62">
            <v>2.468</v>
          </cell>
        </row>
        <row r="63">
          <cell r="C63" t="str">
            <v>Washington State</v>
          </cell>
          <cell r="D63" t="str">
            <v>Washington</v>
          </cell>
          <cell r="I63">
            <v>2.39</v>
          </cell>
        </row>
        <row r="64">
          <cell r="C64" t="str">
            <v>Virginia Tech</v>
          </cell>
          <cell r="D64" t="str">
            <v>Virginia</v>
          </cell>
          <cell r="I64">
            <v>2.1440000000000001</v>
          </cell>
        </row>
        <row r="65">
          <cell r="C65" t="str">
            <v>Florida State</v>
          </cell>
          <cell r="D65" t="str">
            <v>Florida</v>
          </cell>
          <cell r="I65">
            <v>2.056</v>
          </cell>
        </row>
        <row r="66">
          <cell r="C66" t="str">
            <v>Michigan State</v>
          </cell>
          <cell r="D66" t="str">
            <v>Rutgers</v>
          </cell>
          <cell r="I66">
            <v>2.012</v>
          </cell>
        </row>
        <row r="67">
          <cell r="C67" t="str">
            <v>West Virginia</v>
          </cell>
          <cell r="D67" t="str">
            <v>Oklahoma</v>
          </cell>
          <cell r="I67">
            <v>1.8979999999999999</v>
          </cell>
        </row>
        <row r="68">
          <cell r="C68" t="str">
            <v>Iowa</v>
          </cell>
          <cell r="D68" t="str">
            <v>Nebraska</v>
          </cell>
          <cell r="I68">
            <v>1.4</v>
          </cell>
        </row>
        <row r="69">
          <cell r="C69" t="str">
            <v>Oregon State</v>
          </cell>
          <cell r="D69" t="str">
            <v>Oregon</v>
          </cell>
          <cell r="I69">
            <v>0.73799999999999999</v>
          </cell>
        </row>
        <row r="70">
          <cell r="C70" t="str">
            <v>Navy</v>
          </cell>
          <cell r="D70" t="str">
            <v>Houston</v>
          </cell>
          <cell r="I70">
            <v>0.69899999999999995</v>
          </cell>
        </row>
        <row r="71">
          <cell r="C71" t="str">
            <v>Iowa State</v>
          </cell>
          <cell r="D71" t="str">
            <v>Kansas State</v>
          </cell>
          <cell r="I71">
            <v>0.498</v>
          </cell>
        </row>
        <row r="72">
          <cell r="C72" t="str">
            <v>California</v>
          </cell>
          <cell r="D72" t="str">
            <v>UCLA</v>
          </cell>
          <cell r="I72">
            <v>0.49399999999999999</v>
          </cell>
        </row>
        <row r="73">
          <cell r="C73" t="str">
            <v>Baylor</v>
          </cell>
          <cell r="D73" t="str">
            <v>TCU</v>
          </cell>
          <cell r="I73">
            <v>0.47199999999999998</v>
          </cell>
        </row>
        <row r="74">
          <cell r="C74" t="str">
            <v>Kansas</v>
          </cell>
          <cell r="D74" t="str">
            <v>Oklahoma State</v>
          </cell>
          <cell r="I74">
            <v>0.34300000000000003</v>
          </cell>
        </row>
        <row r="75">
          <cell r="C75" t="str">
            <v>Indiana</v>
          </cell>
          <cell r="D75" t="str">
            <v>Purdue</v>
          </cell>
          <cell r="I75">
            <v>0.33600000000000002</v>
          </cell>
        </row>
        <row r="76">
          <cell r="C76" t="str">
            <v>Utah State</v>
          </cell>
          <cell r="D76" t="str">
            <v>Air Force</v>
          </cell>
          <cell r="I76">
            <v>0.28799999999999998</v>
          </cell>
        </row>
        <row r="77">
          <cell r="C77" t="str">
            <v>North Carolina</v>
          </cell>
          <cell r="D77" t="str">
            <v>NC State</v>
          </cell>
          <cell r="I77">
            <v>0.27100000000000002</v>
          </cell>
        </row>
        <row r="78">
          <cell r="C78" t="str">
            <v>Colorado</v>
          </cell>
          <cell r="D78" t="str">
            <v>Utah</v>
          </cell>
          <cell r="I78">
            <v>0.27300000000000002</v>
          </cell>
        </row>
        <row r="79">
          <cell r="C79" t="str">
            <v>Kent State</v>
          </cell>
          <cell r="D79" t="str">
            <v>Akron</v>
          </cell>
          <cell r="I79">
            <v>0.24199999999999999</v>
          </cell>
        </row>
        <row r="80">
          <cell r="C80" t="str">
            <v>Western Michigan</v>
          </cell>
          <cell r="D80" t="str">
            <v>Toledo</v>
          </cell>
          <cell r="I80">
            <v>0.13200000000000001</v>
          </cell>
        </row>
        <row r="81">
          <cell r="C81" t="str">
            <v>East Carolina</v>
          </cell>
          <cell r="D81" t="str">
            <v>Memphis</v>
          </cell>
          <cell r="I81">
            <v>8.1000000000000003E-2</v>
          </cell>
        </row>
        <row r="82">
          <cell r="C82" t="str">
            <v>UTSA</v>
          </cell>
          <cell r="D82" t="str">
            <v>Louisiana Tech</v>
          </cell>
          <cell r="I82">
            <v>8.1000000000000003E-2</v>
          </cell>
        </row>
        <row r="83">
          <cell r="C83" t="str">
            <v>Michigan</v>
          </cell>
          <cell r="D83" t="str">
            <v>Wisconsin</v>
          </cell>
          <cell r="I83">
            <v>5.226</v>
          </cell>
        </row>
        <row r="84">
          <cell r="C84" t="str">
            <v>UCLA</v>
          </cell>
          <cell r="D84" t="str">
            <v>USC</v>
          </cell>
          <cell r="I84">
            <v>4.048</v>
          </cell>
        </row>
        <row r="85">
          <cell r="C85" t="str">
            <v>Kentucky</v>
          </cell>
          <cell r="D85" t="str">
            <v>Georgia</v>
          </cell>
          <cell r="I85">
            <v>3.3969999999999998</v>
          </cell>
        </row>
        <row r="86">
          <cell r="C86" t="str">
            <v>Virginia</v>
          </cell>
          <cell r="D86" t="str">
            <v>Miami (FL)</v>
          </cell>
          <cell r="I86">
            <v>3.339</v>
          </cell>
        </row>
        <row r="87">
          <cell r="C87" t="str">
            <v>Navy</v>
          </cell>
          <cell r="D87" t="str">
            <v>Notre Dame</v>
          </cell>
          <cell r="I87">
            <v>3.2029999999999998</v>
          </cell>
        </row>
        <row r="88">
          <cell r="C88" t="str">
            <v>Illinois</v>
          </cell>
          <cell r="D88" t="str">
            <v>Ohio State</v>
          </cell>
          <cell r="I88">
            <v>3.093</v>
          </cell>
        </row>
        <row r="89">
          <cell r="C89" t="str">
            <v>LSU</v>
          </cell>
          <cell r="D89" t="str">
            <v>Tennessee</v>
          </cell>
          <cell r="I89">
            <v>2.9460000000000002</v>
          </cell>
        </row>
        <row r="90">
          <cell r="C90" t="str">
            <v>Maryland</v>
          </cell>
          <cell r="D90" t="str">
            <v>Michigan State</v>
          </cell>
          <cell r="I90">
            <v>2.0350000000000001</v>
          </cell>
        </row>
        <row r="91">
          <cell r="C91" t="str">
            <v>Mississippi State</v>
          </cell>
          <cell r="D91" t="str">
            <v>Arkansas</v>
          </cell>
          <cell r="I91">
            <v>1.6779999999999999</v>
          </cell>
        </row>
        <row r="92">
          <cell r="C92" t="str">
            <v>Oklahoma</v>
          </cell>
          <cell r="D92" t="str">
            <v>Kansas</v>
          </cell>
          <cell r="I92">
            <v>1.6060000000000001</v>
          </cell>
        </row>
        <row r="93">
          <cell r="C93" t="str">
            <v>California</v>
          </cell>
          <cell r="D93" t="str">
            <v>Stanford</v>
          </cell>
          <cell r="I93">
            <v>1.5980000000000001</v>
          </cell>
        </row>
        <row r="94">
          <cell r="C94" t="str">
            <v>Texas</v>
          </cell>
          <cell r="D94" t="str">
            <v>West Virginia</v>
          </cell>
          <cell r="I94">
            <v>1.5940000000000001</v>
          </cell>
        </row>
        <row r="95">
          <cell r="C95" t="str">
            <v>Nebraska</v>
          </cell>
          <cell r="D95" t="str">
            <v>Penn State</v>
          </cell>
          <cell r="I95">
            <v>1.5640000000000001</v>
          </cell>
        </row>
        <row r="96">
          <cell r="C96" t="str">
            <v>Utah</v>
          </cell>
          <cell r="D96" t="str">
            <v>Washington</v>
          </cell>
          <cell r="I96">
            <v>1.5369999999999999</v>
          </cell>
        </row>
        <row r="97">
          <cell r="C97" t="str">
            <v>Texas A&amp;M</v>
          </cell>
          <cell r="D97" t="str">
            <v>Ole Miss</v>
          </cell>
          <cell r="I97">
            <v>1.516</v>
          </cell>
        </row>
        <row r="98">
          <cell r="C98" t="str">
            <v>Kansas State</v>
          </cell>
          <cell r="D98" t="str">
            <v>Oklahoma State</v>
          </cell>
          <cell r="I98">
            <v>0.83099999999999996</v>
          </cell>
        </row>
        <row r="99">
          <cell r="C99" t="str">
            <v>Tulsa</v>
          </cell>
          <cell r="D99" t="str">
            <v>South Florida</v>
          </cell>
          <cell r="I99">
            <v>0.54500000000000004</v>
          </cell>
        </row>
        <row r="100">
          <cell r="C100" t="str">
            <v>Louisiana-Monroe</v>
          </cell>
          <cell r="D100" t="str">
            <v>Auburn</v>
          </cell>
          <cell r="I100">
            <v>0.52600000000000002</v>
          </cell>
        </row>
        <row r="101">
          <cell r="C101" t="str">
            <v>Air Force</v>
          </cell>
          <cell r="D101" t="str">
            <v>Boise State</v>
          </cell>
          <cell r="I101">
            <v>0.436</v>
          </cell>
        </row>
        <row r="102">
          <cell r="C102" t="str">
            <v>NC State</v>
          </cell>
          <cell r="D102" t="str">
            <v>Wake Forest</v>
          </cell>
          <cell r="I102">
            <v>0.41199999999999998</v>
          </cell>
        </row>
        <row r="103">
          <cell r="C103" t="str">
            <v>TCU</v>
          </cell>
          <cell r="D103" t="str">
            <v>Texas Tech</v>
          </cell>
          <cell r="I103">
            <v>0.38800000000000001</v>
          </cell>
        </row>
        <row r="104">
          <cell r="C104" t="str">
            <v>Western Michigan</v>
          </cell>
          <cell r="D104" t="str">
            <v>Northern Illinois</v>
          </cell>
          <cell r="I104">
            <v>0.38500000000000001</v>
          </cell>
        </row>
        <row r="105">
          <cell r="C105" t="str">
            <v>UNLV</v>
          </cell>
          <cell r="D105" t="str">
            <v>New Mexico</v>
          </cell>
          <cell r="I105">
            <v>0.35899999999999999</v>
          </cell>
        </row>
        <row r="106">
          <cell r="C106" t="str">
            <v>Ohio</v>
          </cell>
          <cell r="D106" t="str">
            <v>Akron</v>
          </cell>
          <cell r="I106">
            <v>0.31</v>
          </cell>
        </row>
        <row r="107">
          <cell r="C107" t="str">
            <v>Syracuse</v>
          </cell>
          <cell r="D107" t="str">
            <v>Louisville</v>
          </cell>
          <cell r="I107">
            <v>0.223</v>
          </cell>
        </row>
        <row r="108">
          <cell r="C108" t="str">
            <v>Toledo</v>
          </cell>
          <cell r="D108" t="str">
            <v>Bowling Green</v>
          </cell>
          <cell r="I108">
            <v>0.17499999999999999</v>
          </cell>
        </row>
        <row r="109">
          <cell r="C109" t="str">
            <v>UCF</v>
          </cell>
          <cell r="D109" t="str">
            <v>Temple</v>
          </cell>
          <cell r="I109">
            <v>0.14399999999999999</v>
          </cell>
        </row>
        <row r="110">
          <cell r="C110" t="str">
            <v>Central Michigan</v>
          </cell>
          <cell r="D110" t="str">
            <v>Kent State</v>
          </cell>
          <cell r="I110">
            <v>0.112</v>
          </cell>
        </row>
        <row r="111">
          <cell r="C111" t="str">
            <v>Georgia</v>
          </cell>
          <cell r="D111" t="str">
            <v>Auburn</v>
          </cell>
          <cell r="I111">
            <v>7.407</v>
          </cell>
        </row>
        <row r="112">
          <cell r="C112" t="str">
            <v>Alabama</v>
          </cell>
          <cell r="D112" t="str">
            <v>Mississippi State</v>
          </cell>
          <cell r="I112">
            <v>7.0309999999999997</v>
          </cell>
        </row>
        <row r="113">
          <cell r="C113" t="str">
            <v>Notre Dame</v>
          </cell>
          <cell r="D113" t="str">
            <v>Miami (FL)</v>
          </cell>
          <cell r="I113">
            <v>6.7270000000000003</v>
          </cell>
        </row>
        <row r="114">
          <cell r="C114" t="str">
            <v>Iowa</v>
          </cell>
          <cell r="D114" t="str">
            <v>Wisconsin</v>
          </cell>
          <cell r="I114">
            <v>3.78</v>
          </cell>
        </row>
        <row r="115">
          <cell r="C115" t="str">
            <v>Michigan State</v>
          </cell>
          <cell r="D115" t="str">
            <v>Ohio State</v>
          </cell>
          <cell r="I115">
            <v>3.7280000000000002</v>
          </cell>
        </row>
        <row r="116">
          <cell r="C116" t="str">
            <v>Oklahoma State</v>
          </cell>
          <cell r="D116" t="str">
            <v>Iowa State</v>
          </cell>
          <cell r="I116">
            <v>2.9950000000000001</v>
          </cell>
        </row>
        <row r="117">
          <cell r="C117" t="str">
            <v>NC State</v>
          </cell>
          <cell r="D117" t="str">
            <v>Boston College</v>
          </cell>
          <cell r="I117">
            <v>2.9950000000000001</v>
          </cell>
        </row>
        <row r="118">
          <cell r="C118" t="str">
            <v>TCU</v>
          </cell>
          <cell r="D118" t="str">
            <v>Oklahoma</v>
          </cell>
          <cell r="I118">
            <v>2.96</v>
          </cell>
        </row>
        <row r="119">
          <cell r="C119" t="str">
            <v>Florida</v>
          </cell>
          <cell r="D119" t="str">
            <v>South Carolina</v>
          </cell>
          <cell r="I119">
            <v>2.391</v>
          </cell>
        </row>
        <row r="120">
          <cell r="C120" t="str">
            <v>Arkansas</v>
          </cell>
          <cell r="D120" t="str">
            <v>LSU</v>
          </cell>
          <cell r="I120">
            <v>2.032</v>
          </cell>
        </row>
        <row r="121">
          <cell r="C121" t="str">
            <v>Florida State</v>
          </cell>
          <cell r="D121" t="str">
            <v>Clemson</v>
          </cell>
          <cell r="I121">
            <v>1.8720000000000001</v>
          </cell>
        </row>
        <row r="122">
          <cell r="C122" t="str">
            <v>USC</v>
          </cell>
          <cell r="D122" t="str">
            <v>Colorado</v>
          </cell>
          <cell r="I122">
            <v>1.641</v>
          </cell>
        </row>
        <row r="123">
          <cell r="C123" t="str">
            <v>Washington</v>
          </cell>
          <cell r="D123" t="str">
            <v>Stanford</v>
          </cell>
          <cell r="I123">
            <v>1.0569999999999999</v>
          </cell>
        </row>
        <row r="124">
          <cell r="C124" t="str">
            <v>North Carolina</v>
          </cell>
          <cell r="D124" t="str">
            <v>Pittsburgh</v>
          </cell>
          <cell r="I124">
            <v>1.0149999999999999</v>
          </cell>
        </row>
        <row r="125">
          <cell r="C125" t="str">
            <v>West Virginia</v>
          </cell>
          <cell r="D125" t="str">
            <v>Kansas State</v>
          </cell>
          <cell r="I125">
            <v>0.98299999999999998</v>
          </cell>
        </row>
        <row r="126">
          <cell r="C126" t="str">
            <v>Temple</v>
          </cell>
          <cell r="D126" t="str">
            <v>Cincinnati</v>
          </cell>
          <cell r="I126">
            <v>0.69699999999999995</v>
          </cell>
        </row>
        <row r="127">
          <cell r="C127" t="str">
            <v>Nebraska</v>
          </cell>
          <cell r="D127" t="str">
            <v>Minnesota</v>
          </cell>
          <cell r="I127">
            <v>0.65900000000000003</v>
          </cell>
        </row>
        <row r="128">
          <cell r="C128" t="str">
            <v>Oregon State</v>
          </cell>
          <cell r="D128" t="str">
            <v>Arizona</v>
          </cell>
          <cell r="I128">
            <v>0.53100000000000003</v>
          </cell>
        </row>
        <row r="129">
          <cell r="C129" t="str">
            <v>Brigham Young</v>
          </cell>
          <cell r="D129" t="str">
            <v>UNLV</v>
          </cell>
          <cell r="I129">
            <v>0.52500000000000002</v>
          </cell>
        </row>
        <row r="130">
          <cell r="C130" t="str">
            <v>Toledo</v>
          </cell>
          <cell r="D130" t="str">
            <v>Ohio</v>
          </cell>
          <cell r="I130">
            <v>0.47099999999999997</v>
          </cell>
        </row>
        <row r="131">
          <cell r="C131" t="str">
            <v>Purdue</v>
          </cell>
          <cell r="D131" t="str">
            <v>Northwestern</v>
          </cell>
          <cell r="I131">
            <v>0.42099999999999999</v>
          </cell>
        </row>
        <row r="132">
          <cell r="C132" t="str">
            <v>Akron</v>
          </cell>
          <cell r="D132" t="str">
            <v>Miami (OH)</v>
          </cell>
          <cell r="I132">
            <v>0.36899999999999999</v>
          </cell>
        </row>
        <row r="133">
          <cell r="C133" t="str">
            <v>New Mexico</v>
          </cell>
          <cell r="D133" t="str">
            <v>Texas A&amp;M</v>
          </cell>
          <cell r="I133">
            <v>0.222</v>
          </cell>
        </row>
        <row r="134">
          <cell r="C134" t="str">
            <v>Virginia</v>
          </cell>
          <cell r="D134" t="str">
            <v>Louisville</v>
          </cell>
          <cell r="I134">
            <v>0.217</v>
          </cell>
        </row>
        <row r="135">
          <cell r="C135" t="str">
            <v>UConn</v>
          </cell>
          <cell r="D135" t="str">
            <v>South Florida</v>
          </cell>
          <cell r="I135">
            <v>0.16300000000000001</v>
          </cell>
        </row>
        <row r="136">
          <cell r="C136" t="str">
            <v>Wyoming</v>
          </cell>
          <cell r="D136" t="str">
            <v>Air Force</v>
          </cell>
          <cell r="I136">
            <v>0.159</v>
          </cell>
        </row>
        <row r="137">
          <cell r="C137" t="str">
            <v>Eastern Michigan</v>
          </cell>
          <cell r="D137" t="str">
            <v>Central Michigan</v>
          </cell>
          <cell r="I137">
            <v>0.115</v>
          </cell>
        </row>
        <row r="138">
          <cell r="C138" t="str">
            <v>Georgia Southern</v>
          </cell>
          <cell r="D138" t="str">
            <v>Appalachian State</v>
          </cell>
          <cell r="I138">
            <v>0.10199999999999999</v>
          </cell>
        </row>
        <row r="139">
          <cell r="C139" t="str">
            <v>Bowling Green</v>
          </cell>
          <cell r="D139" t="str">
            <v>Buffalo</v>
          </cell>
          <cell r="I139">
            <v>8.8999999999999996E-2</v>
          </cell>
        </row>
        <row r="140">
          <cell r="C140" t="str">
            <v>LSU</v>
          </cell>
          <cell r="D140" t="str">
            <v>Alabama</v>
          </cell>
          <cell r="I140">
            <v>6.7290000000000001</v>
          </cell>
        </row>
        <row r="141">
          <cell r="C141" t="str">
            <v>Ohio State</v>
          </cell>
          <cell r="D141" t="str">
            <v>Iowa</v>
          </cell>
          <cell r="I141">
            <v>4.1120000000000001</v>
          </cell>
        </row>
        <row r="142">
          <cell r="C142" t="str">
            <v>South Carolina</v>
          </cell>
          <cell r="D142" t="str">
            <v>Georgia</v>
          </cell>
          <cell r="I142">
            <v>3.4820000000000002</v>
          </cell>
        </row>
        <row r="143">
          <cell r="C143" t="str">
            <v>Penn State</v>
          </cell>
          <cell r="D143" t="str">
            <v>Michigan State</v>
          </cell>
          <cell r="I143">
            <v>3.1019999999999999</v>
          </cell>
        </row>
        <row r="144">
          <cell r="C144" t="str">
            <v>Virginia Tech</v>
          </cell>
          <cell r="D144" t="str">
            <v>Miami (FL)</v>
          </cell>
          <cell r="I144">
            <v>3.0110000000000001</v>
          </cell>
        </row>
        <row r="145">
          <cell r="C145" t="str">
            <v>Minnesota</v>
          </cell>
          <cell r="D145" t="str">
            <v>Michigan</v>
          </cell>
          <cell r="I145">
            <v>2.85</v>
          </cell>
        </row>
        <row r="146">
          <cell r="C146" t="str">
            <v>Wisconsin</v>
          </cell>
          <cell r="D146" t="str">
            <v>Indiana</v>
          </cell>
          <cell r="I146">
            <v>2.8340000000000001</v>
          </cell>
        </row>
        <row r="147">
          <cell r="C147" t="str">
            <v>Clemson</v>
          </cell>
          <cell r="D147" t="str">
            <v>NC State</v>
          </cell>
          <cell r="I147">
            <v>2.831</v>
          </cell>
        </row>
        <row r="148">
          <cell r="C148" t="str">
            <v>Auburn</v>
          </cell>
          <cell r="D148" t="str">
            <v>Texas A&amp;M</v>
          </cell>
          <cell r="I148">
            <v>2.6309999999999998</v>
          </cell>
        </row>
        <row r="149">
          <cell r="C149" t="str">
            <v>Oklahoma</v>
          </cell>
          <cell r="D149" t="str">
            <v>Oklahoma State</v>
          </cell>
          <cell r="I149">
            <v>2.4860000000000002</v>
          </cell>
        </row>
        <row r="150">
          <cell r="C150" t="str">
            <v>Stanford</v>
          </cell>
          <cell r="D150" t="str">
            <v>Washington State</v>
          </cell>
          <cell r="I150">
            <v>1.9870000000000001</v>
          </cell>
        </row>
        <row r="151">
          <cell r="C151" t="str">
            <v>Arizona</v>
          </cell>
          <cell r="D151" t="str">
            <v>USC</v>
          </cell>
          <cell r="I151">
            <v>1.9390000000000001</v>
          </cell>
        </row>
        <row r="152">
          <cell r="C152" t="str">
            <v>Wake Forest</v>
          </cell>
          <cell r="D152" t="str">
            <v>Notre Dame</v>
          </cell>
          <cell r="I152">
            <v>1.903</v>
          </cell>
        </row>
        <row r="153">
          <cell r="C153" t="str">
            <v>Texas</v>
          </cell>
          <cell r="D153" t="str">
            <v>TCU</v>
          </cell>
          <cell r="I153">
            <v>1.897</v>
          </cell>
        </row>
        <row r="154">
          <cell r="C154" t="str">
            <v>Oregon</v>
          </cell>
          <cell r="D154" t="str">
            <v>Washington</v>
          </cell>
          <cell r="I154">
            <v>0.98599999999999999</v>
          </cell>
        </row>
        <row r="155">
          <cell r="C155" t="str">
            <v>Iowa State</v>
          </cell>
          <cell r="D155" t="str">
            <v>West Virginia</v>
          </cell>
          <cell r="I155">
            <v>0.876</v>
          </cell>
        </row>
        <row r="156">
          <cell r="C156" t="str">
            <v>Florida</v>
          </cell>
          <cell r="D156" t="str">
            <v>Missouri</v>
          </cell>
          <cell r="I156">
            <v>0.79300000000000004</v>
          </cell>
        </row>
        <row r="157">
          <cell r="C157" t="str">
            <v>Navy</v>
          </cell>
          <cell r="D157" t="str">
            <v>Temple</v>
          </cell>
          <cell r="I157">
            <v>0.75800000000000001</v>
          </cell>
        </row>
        <row r="158">
          <cell r="C158" t="str">
            <v>Memphis</v>
          </cell>
          <cell r="D158" t="str">
            <v>Tulsa</v>
          </cell>
          <cell r="I158">
            <v>0.68300000000000005</v>
          </cell>
        </row>
        <row r="159">
          <cell r="C159" t="str">
            <v>UCLA</v>
          </cell>
          <cell r="D159" t="str">
            <v>Utah</v>
          </cell>
          <cell r="I159">
            <v>0.56299999999999994</v>
          </cell>
        </row>
        <row r="160">
          <cell r="C160" t="str">
            <v>Kansas State</v>
          </cell>
          <cell r="D160" t="str">
            <v>Texas Tech</v>
          </cell>
          <cell r="I160">
            <v>0.54</v>
          </cell>
        </row>
        <row r="161">
          <cell r="C161" t="str">
            <v>UCF</v>
          </cell>
          <cell r="D161" t="str">
            <v>SMU</v>
          </cell>
          <cell r="I161">
            <v>0.36899999999999999</v>
          </cell>
        </row>
        <row r="162">
          <cell r="C162" t="str">
            <v>Brigham Young</v>
          </cell>
          <cell r="D162" t="str">
            <v>Fresno State</v>
          </cell>
          <cell r="I162">
            <v>0.32400000000000001</v>
          </cell>
        </row>
        <row r="163">
          <cell r="C163" t="str">
            <v>Miami (OH)</v>
          </cell>
          <cell r="D163" t="str">
            <v>Ohio</v>
          </cell>
          <cell r="I163">
            <v>0.27600000000000002</v>
          </cell>
        </row>
        <row r="164">
          <cell r="C164" t="str">
            <v>Central Michigan</v>
          </cell>
          <cell r="D164" t="str">
            <v>Western Michigan</v>
          </cell>
          <cell r="I164">
            <v>0.216</v>
          </cell>
        </row>
        <row r="165">
          <cell r="C165" t="str">
            <v>Northern Illinois</v>
          </cell>
          <cell r="D165" t="str">
            <v>Toledo</v>
          </cell>
          <cell r="I165">
            <v>0.156</v>
          </cell>
        </row>
        <row r="166">
          <cell r="C166" t="str">
            <v>Nevada</v>
          </cell>
          <cell r="D166" t="str">
            <v>Boise State</v>
          </cell>
          <cell r="I166">
            <v>0.14299999999999999</v>
          </cell>
        </row>
        <row r="167">
          <cell r="C167" t="str">
            <v>Idaho</v>
          </cell>
          <cell r="D167" t="str">
            <v>Troy</v>
          </cell>
          <cell r="I167">
            <v>0.13</v>
          </cell>
        </row>
        <row r="168">
          <cell r="C168" t="str">
            <v>San Diego State</v>
          </cell>
          <cell r="D168" t="str">
            <v>San Jose State</v>
          </cell>
          <cell r="I168">
            <v>8.3000000000000004E-2</v>
          </cell>
        </row>
        <row r="169">
          <cell r="C169" t="str">
            <v>Western Kentucky</v>
          </cell>
          <cell r="D169" t="str">
            <v>Vanderbilt</v>
          </cell>
          <cell r="I169">
            <v>8.2000000000000003E-2</v>
          </cell>
        </row>
        <row r="170">
          <cell r="C170" t="str">
            <v>South Florida</v>
          </cell>
          <cell r="D170" t="str">
            <v>UConn</v>
          </cell>
          <cell r="I170">
            <v>7.3999999999999996E-2</v>
          </cell>
        </row>
        <row r="171">
          <cell r="C171" t="str">
            <v>Bowling Green</v>
          </cell>
          <cell r="D171" t="str">
            <v>Kent State</v>
          </cell>
          <cell r="I171">
            <v>7.0000000000000007E-2</v>
          </cell>
        </row>
        <row r="172">
          <cell r="C172" t="str">
            <v>Penn State</v>
          </cell>
          <cell r="D172" t="str">
            <v>Ohio State</v>
          </cell>
          <cell r="I172">
            <v>9.8680000000000003</v>
          </cell>
        </row>
        <row r="173">
          <cell r="C173" t="str">
            <v>Georgia Tech</v>
          </cell>
          <cell r="D173" t="str">
            <v>Clemson</v>
          </cell>
          <cell r="I173">
            <v>3.464</v>
          </cell>
        </row>
        <row r="174">
          <cell r="C174" t="str">
            <v>Texas Tech</v>
          </cell>
          <cell r="D174" t="str">
            <v>Oklahoma</v>
          </cell>
          <cell r="I174">
            <v>3.464</v>
          </cell>
        </row>
        <row r="175">
          <cell r="C175" t="str">
            <v>Georgia</v>
          </cell>
          <cell r="D175" t="str">
            <v>Florida</v>
          </cell>
          <cell r="I175">
            <v>3.38</v>
          </cell>
        </row>
        <row r="176">
          <cell r="C176" t="str">
            <v>Oklahoma State</v>
          </cell>
          <cell r="D176" t="str">
            <v>West Virginia</v>
          </cell>
          <cell r="I176">
            <v>3.3650000000000002</v>
          </cell>
        </row>
        <row r="177">
          <cell r="C177" t="str">
            <v>TCU</v>
          </cell>
          <cell r="D177" t="str">
            <v>Iowa State</v>
          </cell>
          <cell r="I177">
            <v>2.85</v>
          </cell>
        </row>
        <row r="178">
          <cell r="C178" t="str">
            <v>UCLA</v>
          </cell>
          <cell r="D178" t="str">
            <v>Washington</v>
          </cell>
          <cell r="I178">
            <v>2.85</v>
          </cell>
        </row>
        <row r="179">
          <cell r="C179" t="str">
            <v>NC State</v>
          </cell>
          <cell r="D179" t="str">
            <v>Notre Dame</v>
          </cell>
          <cell r="I179">
            <v>2.625</v>
          </cell>
        </row>
        <row r="180">
          <cell r="C180" t="str">
            <v>Wisconsin</v>
          </cell>
          <cell r="D180" t="str">
            <v>Illinois</v>
          </cell>
          <cell r="I180">
            <v>1.927</v>
          </cell>
        </row>
        <row r="181">
          <cell r="C181" t="str">
            <v>Mississippi State</v>
          </cell>
          <cell r="D181" t="str">
            <v>Texas A&amp;M</v>
          </cell>
          <cell r="I181">
            <v>1.64</v>
          </cell>
        </row>
        <row r="182">
          <cell r="C182" t="str">
            <v>Miami (FL)</v>
          </cell>
          <cell r="D182" t="str">
            <v>North Carolina</v>
          </cell>
          <cell r="I182">
            <v>1.419</v>
          </cell>
        </row>
        <row r="183">
          <cell r="C183" t="str">
            <v>Florida State</v>
          </cell>
          <cell r="D183" t="str">
            <v>Boston College</v>
          </cell>
          <cell r="I183">
            <v>1.397</v>
          </cell>
        </row>
        <row r="184">
          <cell r="C184" t="str">
            <v>USC</v>
          </cell>
          <cell r="D184" t="str">
            <v>Arizona State</v>
          </cell>
          <cell r="I184">
            <v>1.381</v>
          </cell>
        </row>
        <row r="185">
          <cell r="C185" t="str">
            <v>Stanford</v>
          </cell>
          <cell r="D185" t="str">
            <v>Oregon State</v>
          </cell>
          <cell r="I185">
            <v>1.1619999999999999</v>
          </cell>
        </row>
        <row r="186">
          <cell r="C186" t="str">
            <v>Michigan State</v>
          </cell>
          <cell r="D186" t="str">
            <v>Northwestern</v>
          </cell>
          <cell r="I186">
            <v>1.117</v>
          </cell>
        </row>
        <row r="187">
          <cell r="C187" t="str">
            <v>Minnesota</v>
          </cell>
          <cell r="D187" t="str">
            <v>Iowa</v>
          </cell>
          <cell r="I187">
            <v>0.76900000000000002</v>
          </cell>
        </row>
        <row r="188">
          <cell r="C188" t="str">
            <v>Texas</v>
          </cell>
          <cell r="D188" t="str">
            <v>Baylor</v>
          </cell>
          <cell r="I188">
            <v>0.60099999999999998</v>
          </cell>
        </row>
        <row r="189">
          <cell r="C189" t="str">
            <v>Kansas State</v>
          </cell>
          <cell r="D189" t="str">
            <v>Kansas</v>
          </cell>
          <cell r="I189">
            <v>0.32300000000000001</v>
          </cell>
        </row>
        <row r="190">
          <cell r="C190" t="str">
            <v>Tulsa</v>
          </cell>
          <cell r="D190" t="str">
            <v>SMU</v>
          </cell>
          <cell r="I190">
            <v>0.22500000000000001</v>
          </cell>
        </row>
        <row r="191">
          <cell r="C191" t="str">
            <v>Houston</v>
          </cell>
          <cell r="D191" t="str">
            <v>South Florida</v>
          </cell>
          <cell r="I191">
            <v>0.17699999999999999</v>
          </cell>
        </row>
        <row r="192">
          <cell r="C192" t="str">
            <v>South Alabama</v>
          </cell>
          <cell r="D192" t="str">
            <v>Georgia State</v>
          </cell>
          <cell r="I192">
            <v>0.13</v>
          </cell>
        </row>
        <row r="193">
          <cell r="C193" t="str">
            <v>New Mexico</v>
          </cell>
          <cell r="D193" t="str">
            <v>Wyoming</v>
          </cell>
          <cell r="I193">
            <v>8.2000000000000003E-2</v>
          </cell>
        </row>
        <row r="194">
          <cell r="C194" t="str">
            <v>Michigan</v>
          </cell>
          <cell r="D194" t="str">
            <v>Penn State</v>
          </cell>
          <cell r="I194">
            <v>6.9539999999999997</v>
          </cell>
        </row>
        <row r="195">
          <cell r="C195" t="str">
            <v>Tennessee</v>
          </cell>
          <cell r="D195" t="str">
            <v>Alabama</v>
          </cell>
          <cell r="I195">
            <v>4.4459999999999997</v>
          </cell>
        </row>
        <row r="196">
          <cell r="C196" t="str">
            <v>Oklahoma State</v>
          </cell>
          <cell r="D196" t="str">
            <v>Texas</v>
          </cell>
          <cell r="I196">
            <v>3.8290000000000002</v>
          </cell>
        </row>
        <row r="197">
          <cell r="C197" t="str">
            <v>Indiana</v>
          </cell>
          <cell r="D197" t="str">
            <v>Michigan State</v>
          </cell>
          <cell r="I197">
            <v>3.5009999999999999</v>
          </cell>
        </row>
        <row r="198">
          <cell r="C198" t="str">
            <v>Oklahoma</v>
          </cell>
          <cell r="D198" t="str">
            <v>Kansas State</v>
          </cell>
          <cell r="I198">
            <v>3</v>
          </cell>
        </row>
        <row r="199">
          <cell r="C199" t="str">
            <v>USC</v>
          </cell>
          <cell r="D199" t="str">
            <v>Notre Dame</v>
          </cell>
          <cell r="I199">
            <v>2.988</v>
          </cell>
        </row>
        <row r="200">
          <cell r="C200" t="str">
            <v>Louisville</v>
          </cell>
          <cell r="D200" t="str">
            <v>Florida State</v>
          </cell>
          <cell r="I200">
            <v>2.58</v>
          </cell>
        </row>
        <row r="201">
          <cell r="C201" t="str">
            <v>Syracuse</v>
          </cell>
          <cell r="D201" t="str">
            <v>Miami (FL)</v>
          </cell>
          <cell r="I201">
            <v>2.093</v>
          </cell>
        </row>
        <row r="202">
          <cell r="C202" t="str">
            <v>LSU</v>
          </cell>
          <cell r="D202" t="str">
            <v>Ole Miss</v>
          </cell>
          <cell r="I202">
            <v>1.891</v>
          </cell>
        </row>
        <row r="203">
          <cell r="C203" t="str">
            <v>Maryland</v>
          </cell>
          <cell r="D203" t="str">
            <v>Wisconsin</v>
          </cell>
          <cell r="I203">
            <v>1.4950000000000001</v>
          </cell>
        </row>
        <row r="204">
          <cell r="C204" t="str">
            <v>Colorado</v>
          </cell>
          <cell r="D204" t="str">
            <v>Washington State</v>
          </cell>
          <cell r="I204">
            <v>1.3919999999999999</v>
          </cell>
        </row>
        <row r="205">
          <cell r="C205" t="str">
            <v>Kansas</v>
          </cell>
          <cell r="D205" t="str">
            <v>TCU</v>
          </cell>
          <cell r="I205">
            <v>1.1910000000000001</v>
          </cell>
        </row>
        <row r="206">
          <cell r="C206" t="str">
            <v>Iowa</v>
          </cell>
          <cell r="D206" t="str">
            <v>Northwestern</v>
          </cell>
          <cell r="I206">
            <v>0.81299999999999994</v>
          </cell>
        </row>
        <row r="207">
          <cell r="C207" t="str">
            <v>Memphis</v>
          </cell>
          <cell r="D207" t="str">
            <v>Houston</v>
          </cell>
          <cell r="I207">
            <v>0.56499999999999995</v>
          </cell>
        </row>
        <row r="208">
          <cell r="C208" t="str">
            <v>North Carolina</v>
          </cell>
          <cell r="D208" t="str">
            <v>Virginia Tech</v>
          </cell>
          <cell r="I208">
            <v>0.54600000000000004</v>
          </cell>
        </row>
        <row r="209">
          <cell r="C209" t="str">
            <v>Marshall</v>
          </cell>
          <cell r="D209" t="str">
            <v>Middle Tennessee</v>
          </cell>
          <cell r="I209">
            <v>0.45300000000000001</v>
          </cell>
        </row>
        <row r="210">
          <cell r="C210" t="str">
            <v>Wyoming</v>
          </cell>
          <cell r="D210" t="str">
            <v>Boise State</v>
          </cell>
          <cell r="I210">
            <v>0.41399999999999998</v>
          </cell>
        </row>
        <row r="211">
          <cell r="C211" t="str">
            <v>Colorado State</v>
          </cell>
          <cell r="D211" t="str">
            <v>New Mexico</v>
          </cell>
          <cell r="I211">
            <v>0.39100000000000001</v>
          </cell>
        </row>
        <row r="212">
          <cell r="C212" t="str">
            <v>Arizona State</v>
          </cell>
          <cell r="D212" t="str">
            <v>Utah</v>
          </cell>
          <cell r="I212">
            <v>0.38700000000000001</v>
          </cell>
        </row>
        <row r="213">
          <cell r="C213" t="str">
            <v>West Virginia</v>
          </cell>
          <cell r="D213" t="str">
            <v>Baylor</v>
          </cell>
          <cell r="I213">
            <v>0.32500000000000001</v>
          </cell>
        </row>
        <row r="214">
          <cell r="C214" t="str">
            <v>Iowa State</v>
          </cell>
          <cell r="D214" t="str">
            <v>Texas Tech</v>
          </cell>
          <cell r="I214">
            <v>0.307</v>
          </cell>
        </row>
        <row r="215">
          <cell r="C215" t="str">
            <v>South Florida</v>
          </cell>
          <cell r="D215" t="str">
            <v>Tulane</v>
          </cell>
          <cell r="I215">
            <v>0.28399999999999997</v>
          </cell>
        </row>
        <row r="216">
          <cell r="C216" t="str">
            <v>Wake Forest</v>
          </cell>
          <cell r="D216" t="str">
            <v>Georgia Tech</v>
          </cell>
          <cell r="I216">
            <v>0.2</v>
          </cell>
        </row>
        <row r="217">
          <cell r="C217" t="str">
            <v>SMU</v>
          </cell>
          <cell r="D217" t="str">
            <v>Cincinnati</v>
          </cell>
          <cell r="I217">
            <v>0.10199999999999999</v>
          </cell>
        </row>
        <row r="218">
          <cell r="C218" t="str">
            <v>Louisiana</v>
          </cell>
          <cell r="D218" t="str">
            <v>Arkansas State</v>
          </cell>
          <cell r="I218">
            <v>7.1999999999999995E-2</v>
          </cell>
        </row>
        <row r="219">
          <cell r="C219" t="str">
            <v>Tulsa</v>
          </cell>
          <cell r="D219" t="str">
            <v>UConn</v>
          </cell>
          <cell r="I219">
            <v>7.0000000000000007E-2</v>
          </cell>
        </row>
        <row r="220">
          <cell r="C220" t="str">
            <v>Michigan</v>
          </cell>
          <cell r="D220" t="str">
            <v>Indiana</v>
          </cell>
          <cell r="I220">
            <v>4.1219999999999999</v>
          </cell>
        </row>
        <row r="221">
          <cell r="C221" t="str">
            <v>Arkansas</v>
          </cell>
          <cell r="D221" t="str">
            <v>Alabama</v>
          </cell>
          <cell r="I221">
            <v>3.8660000000000001</v>
          </cell>
        </row>
        <row r="222">
          <cell r="C222" t="str">
            <v>Oklahoma</v>
          </cell>
          <cell r="D222" t="str">
            <v>Texas</v>
          </cell>
          <cell r="I222">
            <v>3.6190000000000002</v>
          </cell>
        </row>
        <row r="223">
          <cell r="C223" t="str">
            <v>Auburn</v>
          </cell>
          <cell r="D223" t="str">
            <v>LSU</v>
          </cell>
          <cell r="I223">
            <v>3.5950000000000002</v>
          </cell>
        </row>
        <row r="224">
          <cell r="C224" t="str">
            <v>Georgia Tech</v>
          </cell>
          <cell r="D224" t="str">
            <v>Miami (FL)</v>
          </cell>
          <cell r="I224">
            <v>3.38</v>
          </cell>
        </row>
        <row r="225">
          <cell r="C225" t="str">
            <v>Utah</v>
          </cell>
          <cell r="D225" t="str">
            <v>USC</v>
          </cell>
          <cell r="I225">
            <v>3.1920000000000002</v>
          </cell>
        </row>
        <row r="226">
          <cell r="C226" t="str">
            <v>Clemson</v>
          </cell>
          <cell r="D226" t="str">
            <v>Syracuse</v>
          </cell>
          <cell r="I226">
            <v>2.8530000000000002</v>
          </cell>
        </row>
        <row r="227">
          <cell r="C227" t="str">
            <v>South Carolina</v>
          </cell>
          <cell r="D227" t="str">
            <v>Tennessee</v>
          </cell>
          <cell r="I227">
            <v>2.532</v>
          </cell>
        </row>
        <row r="228">
          <cell r="C228" t="str">
            <v>Ohio State</v>
          </cell>
          <cell r="D228" t="str">
            <v>Nebraska</v>
          </cell>
          <cell r="I228">
            <v>2.375</v>
          </cell>
        </row>
        <row r="229">
          <cell r="C229" t="str">
            <v>Washington</v>
          </cell>
          <cell r="D229" t="str">
            <v>Arizona State</v>
          </cell>
          <cell r="I229">
            <v>2.2770000000000001</v>
          </cell>
        </row>
        <row r="230">
          <cell r="C230" t="str">
            <v>Washington State</v>
          </cell>
          <cell r="D230" t="str">
            <v>California</v>
          </cell>
          <cell r="I230">
            <v>2.2610000000000001</v>
          </cell>
        </row>
        <row r="231">
          <cell r="C231" t="str">
            <v>Texas A&amp;M</v>
          </cell>
          <cell r="D231" t="str">
            <v>Florida</v>
          </cell>
          <cell r="I231">
            <v>2.1120000000000001</v>
          </cell>
        </row>
        <row r="232">
          <cell r="C232" t="str">
            <v>Florida State</v>
          </cell>
          <cell r="D232" t="str">
            <v>Duke</v>
          </cell>
          <cell r="I232">
            <v>0.89400000000000002</v>
          </cell>
        </row>
        <row r="233">
          <cell r="C233" t="str">
            <v>Texas Tech</v>
          </cell>
          <cell r="D233" t="str">
            <v>West Virginia</v>
          </cell>
          <cell r="I233">
            <v>0.83899999999999997</v>
          </cell>
        </row>
        <row r="234">
          <cell r="C234" t="str">
            <v>Oregon</v>
          </cell>
          <cell r="D234" t="str">
            <v>Stanford</v>
          </cell>
          <cell r="I234">
            <v>0.7</v>
          </cell>
        </row>
        <row r="235">
          <cell r="C235" t="str">
            <v>TCU</v>
          </cell>
          <cell r="D235" t="str">
            <v>Kansas State</v>
          </cell>
          <cell r="I235">
            <v>0.56799999999999995</v>
          </cell>
        </row>
        <row r="236">
          <cell r="C236" t="str">
            <v>Northwestern</v>
          </cell>
          <cell r="D236" t="str">
            <v>Maryland</v>
          </cell>
          <cell r="I236">
            <v>0.43099999999999999</v>
          </cell>
        </row>
        <row r="237">
          <cell r="C237" t="str">
            <v>Nevada</v>
          </cell>
          <cell r="D237" t="str">
            <v>Colorado State</v>
          </cell>
          <cell r="I237">
            <v>0.42099999999999999</v>
          </cell>
        </row>
        <row r="238">
          <cell r="C238" t="str">
            <v>Baylor</v>
          </cell>
          <cell r="D238" t="str">
            <v>Oklahoma State</v>
          </cell>
          <cell r="I238">
            <v>0.29899999999999999</v>
          </cell>
        </row>
        <row r="239">
          <cell r="C239" t="str">
            <v>Navy</v>
          </cell>
          <cell r="D239" t="str">
            <v>Memphis</v>
          </cell>
          <cell r="I239">
            <v>0.29499999999999998</v>
          </cell>
        </row>
        <row r="240">
          <cell r="C240" t="str">
            <v>Cincinnati</v>
          </cell>
          <cell r="D240" t="str">
            <v>South Florida</v>
          </cell>
          <cell r="I240">
            <v>0.17299999999999999</v>
          </cell>
        </row>
        <row r="241">
          <cell r="C241" t="str">
            <v>Texas St.</v>
          </cell>
          <cell r="D241" t="str">
            <v>Louisiana</v>
          </cell>
          <cell r="I241">
            <v>0.153</v>
          </cell>
        </row>
        <row r="242">
          <cell r="C242" t="str">
            <v>Michigan State</v>
          </cell>
          <cell r="D242" t="str">
            <v>Michigan</v>
          </cell>
          <cell r="I242">
            <v>6.508</v>
          </cell>
        </row>
        <row r="243">
          <cell r="C243" t="str">
            <v>Alabama</v>
          </cell>
          <cell r="D243" t="str">
            <v>Texas A&amp;M</v>
          </cell>
          <cell r="I243">
            <v>4.774</v>
          </cell>
        </row>
        <row r="244">
          <cell r="C244" t="str">
            <v>LSU</v>
          </cell>
          <cell r="D244" t="str">
            <v>Florida</v>
          </cell>
          <cell r="I244">
            <v>4.1280000000000001</v>
          </cell>
        </row>
        <row r="245">
          <cell r="C245" t="str">
            <v>Penn State</v>
          </cell>
          <cell r="D245" t="str">
            <v>Northwestern</v>
          </cell>
          <cell r="I245">
            <v>2.831</v>
          </cell>
        </row>
        <row r="246">
          <cell r="C246" t="str">
            <v>Miami (FL)</v>
          </cell>
          <cell r="D246" t="str">
            <v>Florida State</v>
          </cell>
          <cell r="I246">
            <v>2.726</v>
          </cell>
        </row>
        <row r="247">
          <cell r="C247" t="str">
            <v>Maryland</v>
          </cell>
          <cell r="D247" t="str">
            <v>Ohio State</v>
          </cell>
          <cell r="I247">
            <v>2.645</v>
          </cell>
        </row>
        <row r="248">
          <cell r="C248" t="str">
            <v>Notre Dame</v>
          </cell>
          <cell r="D248" t="str">
            <v>North Carolina</v>
          </cell>
          <cell r="I248">
            <v>2.5049999999999999</v>
          </cell>
        </row>
        <row r="249">
          <cell r="C249" t="str">
            <v>Iowa State</v>
          </cell>
          <cell r="D249" t="str">
            <v>Oklahoma</v>
          </cell>
          <cell r="I249">
            <v>2.4319999999999999</v>
          </cell>
        </row>
        <row r="250">
          <cell r="C250" t="str">
            <v>Georgia</v>
          </cell>
          <cell r="D250" t="str">
            <v>Vanderbilt</v>
          </cell>
          <cell r="I250">
            <v>1.958</v>
          </cell>
        </row>
        <row r="251">
          <cell r="C251" t="str">
            <v>Washington State</v>
          </cell>
          <cell r="D251" t="str">
            <v>Oregon</v>
          </cell>
          <cell r="I251">
            <v>1.9219999999999999</v>
          </cell>
        </row>
        <row r="252">
          <cell r="C252" t="str">
            <v>California</v>
          </cell>
          <cell r="D252" t="str">
            <v>Washington</v>
          </cell>
          <cell r="I252">
            <v>1.6339999999999999</v>
          </cell>
        </row>
        <row r="253">
          <cell r="C253" t="str">
            <v>Louisville</v>
          </cell>
          <cell r="D253" t="str">
            <v>NC State</v>
          </cell>
          <cell r="I253">
            <v>1.5489999999999999</v>
          </cell>
        </row>
        <row r="254">
          <cell r="C254" t="str">
            <v>Kansas State</v>
          </cell>
          <cell r="D254" t="str">
            <v>Texas</v>
          </cell>
          <cell r="I254">
            <v>1.266</v>
          </cell>
        </row>
        <row r="255">
          <cell r="C255" t="str">
            <v>West Virginia</v>
          </cell>
          <cell r="D255" t="str">
            <v>TCU</v>
          </cell>
          <cell r="I255">
            <v>1.149</v>
          </cell>
        </row>
        <row r="256">
          <cell r="C256" t="str">
            <v>Boise State</v>
          </cell>
          <cell r="D256" t="str">
            <v>Brigham Young</v>
          </cell>
          <cell r="I256">
            <v>1.0429999999999999</v>
          </cell>
        </row>
        <row r="257">
          <cell r="C257" t="str">
            <v>Wake Forest</v>
          </cell>
          <cell r="D257" t="str">
            <v>Clemson</v>
          </cell>
          <cell r="I257">
            <v>0.86399999999999999</v>
          </cell>
        </row>
        <row r="258">
          <cell r="C258" t="str">
            <v>Memphis</v>
          </cell>
          <cell r="D258" t="str">
            <v>UConn</v>
          </cell>
          <cell r="I258">
            <v>0.76900000000000002</v>
          </cell>
        </row>
        <row r="259">
          <cell r="C259" t="str">
            <v>Stanford</v>
          </cell>
          <cell r="D259" t="str">
            <v>Utah</v>
          </cell>
          <cell r="I259">
            <v>0.63100000000000001</v>
          </cell>
        </row>
        <row r="260">
          <cell r="C260" t="str">
            <v>Minnesota</v>
          </cell>
          <cell r="D260" t="str">
            <v>Purdue</v>
          </cell>
          <cell r="I260">
            <v>0.58599999999999997</v>
          </cell>
        </row>
        <row r="261">
          <cell r="C261" t="str">
            <v>Virginia Tech</v>
          </cell>
          <cell r="D261" t="str">
            <v>Boston College</v>
          </cell>
          <cell r="I261">
            <v>0.45800000000000002</v>
          </cell>
        </row>
        <row r="262">
          <cell r="C262" t="str">
            <v>Arkansas St.</v>
          </cell>
          <cell r="D262" t="str">
            <v>Georgia Southern</v>
          </cell>
          <cell r="I262">
            <v>0.42099999999999999</v>
          </cell>
        </row>
        <row r="263">
          <cell r="C263" t="str">
            <v>Texas Tech</v>
          </cell>
          <cell r="D263" t="str">
            <v>Kansas</v>
          </cell>
          <cell r="I263">
            <v>0.35099999999999998</v>
          </cell>
        </row>
        <row r="264">
          <cell r="C264" t="str">
            <v>San Diego State</v>
          </cell>
          <cell r="D264" t="str">
            <v>UNLV</v>
          </cell>
          <cell r="I264">
            <v>0.34399999999999997</v>
          </cell>
        </row>
        <row r="265">
          <cell r="C265" t="str">
            <v>UCF</v>
          </cell>
          <cell r="D265" t="str">
            <v>Cincinnati</v>
          </cell>
          <cell r="I265">
            <v>0.13100000000000001</v>
          </cell>
        </row>
        <row r="266">
          <cell r="C266" t="str">
            <v>Western Michigan</v>
          </cell>
          <cell r="D266" t="str">
            <v>Buffalo</v>
          </cell>
          <cell r="I266">
            <v>0.09</v>
          </cell>
        </row>
        <row r="267">
          <cell r="C267" t="str">
            <v>Temple</v>
          </cell>
          <cell r="D267" t="str">
            <v>East Carolina</v>
          </cell>
          <cell r="I267">
            <v>6.0999999999999999E-2</v>
          </cell>
        </row>
        <row r="268">
          <cell r="C268" t="str">
            <v>Army</v>
          </cell>
          <cell r="D268" t="str">
            <v>Rice</v>
          </cell>
          <cell r="I268">
            <v>0.01</v>
          </cell>
        </row>
        <row r="269">
          <cell r="C269" t="str">
            <v>Clemson</v>
          </cell>
          <cell r="D269" t="str">
            <v>Virginia Tech</v>
          </cell>
          <cell r="I269">
            <v>4.6130000000000004</v>
          </cell>
        </row>
        <row r="270">
          <cell r="C270" t="str">
            <v>Georgia</v>
          </cell>
          <cell r="D270" t="str">
            <v>Tennessee</v>
          </cell>
          <cell r="I270">
            <v>3.95</v>
          </cell>
        </row>
        <row r="271">
          <cell r="C271" t="str">
            <v>Ole Miss</v>
          </cell>
          <cell r="D271" t="str">
            <v>Alabama</v>
          </cell>
          <cell r="I271">
            <v>3.028</v>
          </cell>
        </row>
        <row r="272">
          <cell r="C272" t="str">
            <v>Florida State</v>
          </cell>
          <cell r="D272" t="str">
            <v>Wake Forest</v>
          </cell>
          <cell r="I272">
            <v>2.8940000000000001</v>
          </cell>
        </row>
        <row r="273">
          <cell r="C273" t="str">
            <v>Northwestern</v>
          </cell>
          <cell r="D273" t="str">
            <v>Wisconsin</v>
          </cell>
          <cell r="I273">
            <v>2.8439999999999999</v>
          </cell>
        </row>
        <row r="274">
          <cell r="C274" t="str">
            <v>Vanderbilt</v>
          </cell>
          <cell r="D274" t="str">
            <v>Florida</v>
          </cell>
          <cell r="I274">
            <v>2.8149999999999999</v>
          </cell>
        </row>
        <row r="275">
          <cell r="C275" t="str">
            <v>USC</v>
          </cell>
          <cell r="D275" t="str">
            <v>Washington State</v>
          </cell>
          <cell r="I275">
            <v>2.7759999999999998</v>
          </cell>
        </row>
        <row r="276">
          <cell r="C276" t="str">
            <v>Oklahoma State</v>
          </cell>
          <cell r="D276" t="str">
            <v>Texas Tech</v>
          </cell>
          <cell r="I276">
            <v>2.6850000000000001</v>
          </cell>
        </row>
        <row r="277">
          <cell r="C277" t="str">
            <v>Iowa</v>
          </cell>
          <cell r="D277" t="str">
            <v>Michigan State</v>
          </cell>
          <cell r="I277">
            <v>2.52</v>
          </cell>
        </row>
        <row r="278">
          <cell r="C278" t="str">
            <v>Mississippi State</v>
          </cell>
          <cell r="D278" t="str">
            <v>Auburn</v>
          </cell>
          <cell r="I278">
            <v>2.383</v>
          </cell>
        </row>
        <row r="279">
          <cell r="C279" t="str">
            <v>Miami (FL)</v>
          </cell>
          <cell r="D279" t="str">
            <v>Duke</v>
          </cell>
          <cell r="I279">
            <v>1.7090000000000001</v>
          </cell>
        </row>
        <row r="280">
          <cell r="C280" t="str">
            <v>Texas</v>
          </cell>
          <cell r="D280" t="str">
            <v>Iowa State</v>
          </cell>
          <cell r="I280">
            <v>1.651</v>
          </cell>
        </row>
        <row r="281">
          <cell r="C281" t="str">
            <v>Nebraska</v>
          </cell>
          <cell r="D281" t="str">
            <v>Illinois</v>
          </cell>
          <cell r="I281">
            <v>1.071</v>
          </cell>
        </row>
        <row r="282">
          <cell r="C282" t="str">
            <v>Colorado</v>
          </cell>
          <cell r="D282" t="str">
            <v>UCLA</v>
          </cell>
          <cell r="I282">
            <v>1.0389999999999999</v>
          </cell>
        </row>
        <row r="283">
          <cell r="C283" t="str">
            <v>Troy</v>
          </cell>
          <cell r="D283" t="str">
            <v>LSU</v>
          </cell>
          <cell r="I283">
            <v>0.85599999999999998</v>
          </cell>
        </row>
        <row r="284">
          <cell r="C284" t="str">
            <v>Miami (OH)</v>
          </cell>
          <cell r="D284" t="str">
            <v>Notre Dame</v>
          </cell>
          <cell r="I284">
            <v>0.79800000000000004</v>
          </cell>
        </row>
        <row r="285">
          <cell r="C285" t="str">
            <v>Baylor</v>
          </cell>
          <cell r="D285" t="str">
            <v>Kansas State</v>
          </cell>
          <cell r="I285">
            <v>0.67</v>
          </cell>
        </row>
        <row r="286">
          <cell r="C286" t="str">
            <v>California</v>
          </cell>
          <cell r="D286" t="str">
            <v>Oregon</v>
          </cell>
          <cell r="I286">
            <v>0.64900000000000002</v>
          </cell>
        </row>
        <row r="287">
          <cell r="C287" t="str">
            <v>North Carolina</v>
          </cell>
          <cell r="D287" t="str">
            <v>Georgia Tech</v>
          </cell>
          <cell r="I287">
            <v>0.57799999999999996</v>
          </cell>
        </row>
        <row r="288">
          <cell r="C288" t="str">
            <v>Maryland</v>
          </cell>
          <cell r="D288" t="str">
            <v>Minnesota</v>
          </cell>
          <cell r="I288">
            <v>0.51100000000000001</v>
          </cell>
        </row>
        <row r="289">
          <cell r="C289" t="str">
            <v>Memphis</v>
          </cell>
          <cell r="D289" t="str">
            <v>UCF</v>
          </cell>
          <cell r="I289">
            <v>0.442</v>
          </cell>
        </row>
        <row r="290">
          <cell r="C290" t="str">
            <v>Navy</v>
          </cell>
          <cell r="D290" t="str">
            <v>Tulsa</v>
          </cell>
          <cell r="I290">
            <v>0.251</v>
          </cell>
        </row>
        <row r="291">
          <cell r="C291" t="str">
            <v>Houston</v>
          </cell>
          <cell r="D291" t="str">
            <v>Temple</v>
          </cell>
          <cell r="I291">
            <v>0.20899999999999999</v>
          </cell>
        </row>
        <row r="292">
          <cell r="C292" t="str">
            <v>San Jose State</v>
          </cell>
          <cell r="D292" t="str">
            <v>UNLV</v>
          </cell>
          <cell r="I292">
            <v>0.106</v>
          </cell>
        </row>
        <row r="293">
          <cell r="C293" t="str">
            <v>Charlotte</v>
          </cell>
          <cell r="D293" t="str">
            <v>FIU</v>
          </cell>
          <cell r="I293">
            <v>4.0000000000000001E-3</v>
          </cell>
        </row>
        <row r="294">
          <cell r="C294" t="str">
            <v>Penn State</v>
          </cell>
          <cell r="D294" t="str">
            <v>Iowa</v>
          </cell>
          <cell r="I294">
            <v>5.2590000000000003</v>
          </cell>
        </row>
        <row r="295">
          <cell r="C295" t="str">
            <v>NC State</v>
          </cell>
          <cell r="D295" t="str">
            <v>Florida State</v>
          </cell>
          <cell r="I295">
            <v>3.7490000000000001</v>
          </cell>
        </row>
        <row r="296">
          <cell r="C296" t="str">
            <v>Texas Tech</v>
          </cell>
          <cell r="D296" t="str">
            <v>Houston</v>
          </cell>
          <cell r="I296">
            <v>3.7490000000000001</v>
          </cell>
        </row>
        <row r="297">
          <cell r="C297" t="str">
            <v>Michigan</v>
          </cell>
          <cell r="D297" t="str">
            <v>Purdue</v>
          </cell>
          <cell r="I297">
            <v>3.5209999999999999</v>
          </cell>
        </row>
        <row r="298">
          <cell r="C298" t="str">
            <v>Notre Dame</v>
          </cell>
          <cell r="D298" t="str">
            <v>Michigan State</v>
          </cell>
          <cell r="I298">
            <v>3.456</v>
          </cell>
        </row>
        <row r="299">
          <cell r="C299" t="str">
            <v>USC</v>
          </cell>
          <cell r="D299" t="str">
            <v>California</v>
          </cell>
          <cell r="I299">
            <v>3.1219999999999999</v>
          </cell>
        </row>
        <row r="300">
          <cell r="C300" t="str">
            <v>Alabama</v>
          </cell>
          <cell r="D300" t="str">
            <v>Vanderbilt</v>
          </cell>
          <cell r="I300">
            <v>2.9929999999999999</v>
          </cell>
        </row>
        <row r="301">
          <cell r="C301" t="str">
            <v>Mississippi State</v>
          </cell>
          <cell r="D301" t="str">
            <v>Georgia</v>
          </cell>
          <cell r="I301">
            <v>2.798</v>
          </cell>
        </row>
        <row r="302">
          <cell r="C302" t="str">
            <v>Texas A&amp;M</v>
          </cell>
          <cell r="D302" t="str">
            <v>Arkansas</v>
          </cell>
          <cell r="I302">
            <v>2.6110000000000002</v>
          </cell>
        </row>
        <row r="303">
          <cell r="C303" t="str">
            <v>TCU</v>
          </cell>
          <cell r="D303" t="str">
            <v>Oklahoma State</v>
          </cell>
          <cell r="I303">
            <v>2.4790000000000001</v>
          </cell>
        </row>
        <row r="304">
          <cell r="C304" t="str">
            <v>UCLA</v>
          </cell>
          <cell r="D304" t="str">
            <v>Stanford</v>
          </cell>
          <cell r="I304">
            <v>1.665</v>
          </cell>
        </row>
        <row r="305">
          <cell r="C305" t="str">
            <v>Virginia</v>
          </cell>
          <cell r="D305" t="str">
            <v>Boise State</v>
          </cell>
          <cell r="I305">
            <v>1.288</v>
          </cell>
        </row>
        <row r="306">
          <cell r="C306" t="str">
            <v>Oklahoma</v>
          </cell>
          <cell r="D306" t="str">
            <v>Baylor</v>
          </cell>
          <cell r="I306">
            <v>1.254</v>
          </cell>
        </row>
        <row r="307">
          <cell r="C307" t="str">
            <v>Syracuse</v>
          </cell>
          <cell r="D307" t="str">
            <v>LSU</v>
          </cell>
          <cell r="I307">
            <v>1.06</v>
          </cell>
        </row>
        <row r="308">
          <cell r="C308" t="str">
            <v>Washington</v>
          </cell>
          <cell r="D308" t="str">
            <v>Colorado</v>
          </cell>
          <cell r="I308">
            <v>1.0489999999999999</v>
          </cell>
        </row>
        <row r="309">
          <cell r="C309" t="str">
            <v>Temple</v>
          </cell>
          <cell r="D309" t="str">
            <v>South Florida</v>
          </cell>
          <cell r="I309">
            <v>0.99199999999999999</v>
          </cell>
        </row>
        <row r="310">
          <cell r="C310" t="str">
            <v>Bos. College</v>
          </cell>
          <cell r="D310" t="str">
            <v>Clemson</v>
          </cell>
          <cell r="I310">
            <v>0.81599999999999995</v>
          </cell>
        </row>
        <row r="311">
          <cell r="C311" t="str">
            <v>Utah</v>
          </cell>
          <cell r="D311" t="str">
            <v>Arizona</v>
          </cell>
          <cell r="I311">
            <v>0.58099999999999996</v>
          </cell>
        </row>
        <row r="312">
          <cell r="C312" t="str">
            <v>Auburn</v>
          </cell>
          <cell r="D312" t="str">
            <v>Missouri</v>
          </cell>
          <cell r="I312">
            <v>0.503</v>
          </cell>
        </row>
        <row r="313">
          <cell r="C313" t="str">
            <v>West Virginia</v>
          </cell>
          <cell r="D313" t="str">
            <v>Kansas</v>
          </cell>
          <cell r="I313">
            <v>0.49299999999999999</v>
          </cell>
        </row>
        <row r="314">
          <cell r="C314" t="str">
            <v>Hawaii</v>
          </cell>
          <cell r="D314" t="str">
            <v>Wyoming</v>
          </cell>
          <cell r="I314">
            <v>0.45500000000000002</v>
          </cell>
        </row>
        <row r="315">
          <cell r="C315" t="str">
            <v>Duke</v>
          </cell>
          <cell r="D315" t="str">
            <v>North Carolina</v>
          </cell>
          <cell r="I315">
            <v>0.436</v>
          </cell>
        </row>
        <row r="316">
          <cell r="C316" t="str">
            <v>UCF</v>
          </cell>
          <cell r="D316" t="str">
            <v>Maryland</v>
          </cell>
          <cell r="I316">
            <v>0.247</v>
          </cell>
        </row>
        <row r="317">
          <cell r="C317" t="str">
            <v>East Carolina</v>
          </cell>
          <cell r="D317" t="str">
            <v>UConn</v>
          </cell>
          <cell r="I317">
            <v>8.4000000000000005E-2</v>
          </cell>
        </row>
        <row r="318">
          <cell r="C318" t="str">
            <v>UAB</v>
          </cell>
          <cell r="D318" t="str">
            <v>North Texas</v>
          </cell>
          <cell r="I318">
            <v>5.0000000000000001E-3</v>
          </cell>
        </row>
        <row r="319">
          <cell r="C319" t="str">
            <v>Tennessee</v>
          </cell>
          <cell r="D319" t="str">
            <v>Florida</v>
          </cell>
          <cell r="I319">
            <v>5.133</v>
          </cell>
        </row>
        <row r="320">
          <cell r="C320" t="str">
            <v>Clemson</v>
          </cell>
          <cell r="D320" t="str">
            <v>Louisville</v>
          </cell>
          <cell r="I320">
            <v>5.0640000000000001</v>
          </cell>
        </row>
        <row r="321">
          <cell r="C321" t="str">
            <v>Texas</v>
          </cell>
          <cell r="D321" t="str">
            <v>USC</v>
          </cell>
          <cell r="I321">
            <v>4.9119999999999999</v>
          </cell>
        </row>
        <row r="322">
          <cell r="C322" t="str">
            <v>UCLA</v>
          </cell>
          <cell r="D322" t="str">
            <v>Memphis</v>
          </cell>
          <cell r="I322">
            <v>3.238</v>
          </cell>
        </row>
        <row r="323">
          <cell r="C323" t="str">
            <v>Army</v>
          </cell>
          <cell r="D323" t="str">
            <v>Ohio State</v>
          </cell>
          <cell r="I323">
            <v>2.5059999999999998</v>
          </cell>
        </row>
        <row r="324">
          <cell r="C324" t="str">
            <v>LSU</v>
          </cell>
          <cell r="D324" t="str">
            <v>Mississippi State</v>
          </cell>
          <cell r="I324">
            <v>2.4980000000000002</v>
          </cell>
        </row>
        <row r="325">
          <cell r="C325" t="str">
            <v>Wisconsin</v>
          </cell>
          <cell r="D325" t="str">
            <v>Brigham Young</v>
          </cell>
          <cell r="I325">
            <v>2.274</v>
          </cell>
        </row>
        <row r="326">
          <cell r="C326" t="str">
            <v>Notre Dame</v>
          </cell>
          <cell r="D326" t="str">
            <v>Boston College</v>
          </cell>
          <cell r="I326">
            <v>1.7789999999999999</v>
          </cell>
        </row>
        <row r="327">
          <cell r="C327" t="str">
            <v>Colorado State</v>
          </cell>
          <cell r="D327" t="str">
            <v>Alabama</v>
          </cell>
          <cell r="I327">
            <v>1.613</v>
          </cell>
        </row>
        <row r="328">
          <cell r="C328" t="str">
            <v>Oklahoma State</v>
          </cell>
          <cell r="D328" t="str">
            <v>Pittsburgh</v>
          </cell>
          <cell r="I328">
            <v>1.5660000000000001</v>
          </cell>
        </row>
        <row r="329">
          <cell r="C329" t="str">
            <v>Illinois</v>
          </cell>
          <cell r="D329" t="str">
            <v>South Florida</v>
          </cell>
          <cell r="I329">
            <v>1.369</v>
          </cell>
        </row>
        <row r="330">
          <cell r="C330" t="str">
            <v>Ole Miss</v>
          </cell>
          <cell r="D330" t="str">
            <v>California</v>
          </cell>
          <cell r="I330">
            <v>1.1950000000000001</v>
          </cell>
        </row>
        <row r="331">
          <cell r="C331" t="str">
            <v>Boise State</v>
          </cell>
          <cell r="D331" t="str">
            <v>New Mexico</v>
          </cell>
          <cell r="I331">
            <v>1.0529999999999999</v>
          </cell>
        </row>
        <row r="332">
          <cell r="C332" t="str">
            <v>Arizona</v>
          </cell>
          <cell r="D332" t="str">
            <v>UTEP</v>
          </cell>
          <cell r="I332">
            <v>0.82899999999999996</v>
          </cell>
        </row>
        <row r="333">
          <cell r="C333" t="str">
            <v>Northern Illinois</v>
          </cell>
          <cell r="D333" t="str">
            <v>Nebraska</v>
          </cell>
          <cell r="I333">
            <v>0.80800000000000005</v>
          </cell>
        </row>
        <row r="334">
          <cell r="C334" t="str">
            <v>North Texas</v>
          </cell>
          <cell r="D334" t="str">
            <v>Iowa</v>
          </cell>
          <cell r="I334">
            <v>0.66900000000000004</v>
          </cell>
        </row>
        <row r="335">
          <cell r="C335" t="str">
            <v>Kansas State</v>
          </cell>
          <cell r="D335" t="str">
            <v>Vanderbilt</v>
          </cell>
          <cell r="I335">
            <v>0.41499999999999998</v>
          </cell>
        </row>
        <row r="336">
          <cell r="C336" t="str">
            <v>SMU</v>
          </cell>
          <cell r="D336" t="str">
            <v>TCU</v>
          </cell>
          <cell r="I336">
            <v>0.372</v>
          </cell>
        </row>
        <row r="337">
          <cell r="C337" t="str">
            <v>San Jose State</v>
          </cell>
          <cell r="D337" t="str">
            <v>Utah</v>
          </cell>
          <cell r="I337">
            <v>0.29399999999999998</v>
          </cell>
        </row>
        <row r="338">
          <cell r="C338" t="str">
            <v>UConn</v>
          </cell>
          <cell r="D338" t="str">
            <v>Virginia</v>
          </cell>
          <cell r="I338">
            <v>0.28599999999999998</v>
          </cell>
        </row>
        <row r="339">
          <cell r="C339" t="str">
            <v>UMass</v>
          </cell>
          <cell r="D339" t="str">
            <v>Temple</v>
          </cell>
          <cell r="I339">
            <v>0.215</v>
          </cell>
        </row>
        <row r="340">
          <cell r="C340" t="str">
            <v>Kansas</v>
          </cell>
          <cell r="D340" t="str">
            <v>Ohio</v>
          </cell>
          <cell r="I340">
            <v>0.19500000000000001</v>
          </cell>
        </row>
        <row r="341">
          <cell r="C341" t="str">
            <v>Beth-Cookman</v>
          </cell>
          <cell r="D341" t="str">
            <v>Florida Atlantic</v>
          </cell>
          <cell r="I341">
            <v>4.0000000000000001E-3</v>
          </cell>
        </row>
        <row r="342">
          <cell r="C342" t="str">
            <v>Oklahoma</v>
          </cell>
          <cell r="D342" t="str">
            <v>Ohio State</v>
          </cell>
          <cell r="I342">
            <v>8.0809999999999995</v>
          </cell>
        </row>
        <row r="343">
          <cell r="C343" t="str">
            <v>Georgia</v>
          </cell>
          <cell r="D343" t="str">
            <v>Notre Dame</v>
          </cell>
          <cell r="I343">
            <v>4.0880000000000001</v>
          </cell>
        </row>
        <row r="344">
          <cell r="C344" t="str">
            <v>Pittsburgh</v>
          </cell>
          <cell r="D344" t="str">
            <v>Penn State</v>
          </cell>
          <cell r="I344">
            <v>3.7010000000000001</v>
          </cell>
        </row>
        <row r="345">
          <cell r="C345" t="str">
            <v>Cincinnati</v>
          </cell>
          <cell r="D345" t="str">
            <v>Michigan</v>
          </cell>
          <cell r="I345">
            <v>3.6110000000000002</v>
          </cell>
        </row>
        <row r="346">
          <cell r="C346" t="str">
            <v>Auburn</v>
          </cell>
          <cell r="D346" t="str">
            <v>Clemson</v>
          </cell>
          <cell r="I346">
            <v>3.3610000000000002</v>
          </cell>
        </row>
        <row r="347">
          <cell r="C347" t="str">
            <v>Nebraska</v>
          </cell>
          <cell r="D347" t="str">
            <v>Oregon</v>
          </cell>
          <cell r="I347">
            <v>2.5870000000000002</v>
          </cell>
        </row>
        <row r="348">
          <cell r="C348" t="str">
            <v>TCU</v>
          </cell>
          <cell r="D348" t="str">
            <v>Arkansas</v>
          </cell>
          <cell r="I348">
            <v>2.3450000000000002</v>
          </cell>
        </row>
        <row r="349">
          <cell r="C349" t="str">
            <v>Louisville</v>
          </cell>
          <cell r="D349" t="str">
            <v>North Carolina</v>
          </cell>
          <cell r="I349">
            <v>2.2629999999999999</v>
          </cell>
        </row>
        <row r="350">
          <cell r="C350" t="str">
            <v>Fresno State</v>
          </cell>
          <cell r="D350" t="str">
            <v>Alabama</v>
          </cell>
          <cell r="I350">
            <v>2.0699999999999998</v>
          </cell>
        </row>
        <row r="351">
          <cell r="C351" t="str">
            <v>Stanford</v>
          </cell>
          <cell r="D351" t="str">
            <v>USC</v>
          </cell>
          <cell r="I351">
            <v>2.069</v>
          </cell>
        </row>
        <row r="352">
          <cell r="C352" t="str">
            <v>Iowa</v>
          </cell>
          <cell r="D352" t="str">
            <v>Iowa State</v>
          </cell>
          <cell r="I352">
            <v>1.4059999999999999</v>
          </cell>
        </row>
        <row r="353">
          <cell r="C353" t="str">
            <v>Boise State</v>
          </cell>
          <cell r="D353" t="str">
            <v>Washington State</v>
          </cell>
          <cell r="I353">
            <v>1.2649999999999999</v>
          </cell>
        </row>
        <row r="354">
          <cell r="C354" t="str">
            <v>Oklahoma State</v>
          </cell>
          <cell r="D354" t="str">
            <v>South Alabama</v>
          </cell>
          <cell r="I354">
            <v>0.96599999999999997</v>
          </cell>
        </row>
        <row r="355">
          <cell r="C355" t="str">
            <v>South Carolina</v>
          </cell>
          <cell r="D355" t="str">
            <v>Missouri</v>
          </cell>
          <cell r="I355">
            <v>0.80200000000000005</v>
          </cell>
        </row>
        <row r="356">
          <cell r="C356" t="str">
            <v>Utah</v>
          </cell>
          <cell r="D356" t="str">
            <v>Brigham Young</v>
          </cell>
          <cell r="I356">
            <v>0.66800000000000004</v>
          </cell>
        </row>
        <row r="357">
          <cell r="C357" t="str">
            <v>Minnesota</v>
          </cell>
          <cell r="D357" t="str">
            <v>Oregon State</v>
          </cell>
          <cell r="I357">
            <v>0.41</v>
          </cell>
        </row>
        <row r="358">
          <cell r="C358" t="str">
            <v>Ohio</v>
          </cell>
          <cell r="D358" t="str">
            <v>Purdue</v>
          </cell>
          <cell r="I358">
            <v>0.40300000000000002</v>
          </cell>
        </row>
        <row r="359">
          <cell r="C359" t="str">
            <v>Indiana</v>
          </cell>
          <cell r="D359" t="str">
            <v>Virginia</v>
          </cell>
          <cell r="I359">
            <v>0.35799999999999998</v>
          </cell>
        </row>
        <row r="360">
          <cell r="C360" t="str">
            <v>Nicholls St.</v>
          </cell>
          <cell r="D360" t="str">
            <v>Texas A&amp;M</v>
          </cell>
          <cell r="I360">
            <v>0.35299999999999998</v>
          </cell>
        </row>
        <row r="361">
          <cell r="C361" t="str">
            <v>Houston</v>
          </cell>
          <cell r="D361" t="str">
            <v>Arizona</v>
          </cell>
          <cell r="I361">
            <v>0.24199999999999999</v>
          </cell>
        </row>
        <row r="362">
          <cell r="C362" t="str">
            <v>East Carolina</v>
          </cell>
          <cell r="D362" t="str">
            <v>West Virginia</v>
          </cell>
          <cell r="I362">
            <v>0.23899999999999999</v>
          </cell>
        </row>
        <row r="363">
          <cell r="C363" t="str">
            <v>Northwestern</v>
          </cell>
          <cell r="D363" t="str">
            <v>Duke</v>
          </cell>
          <cell r="I363">
            <v>0.161</v>
          </cell>
        </row>
        <row r="364">
          <cell r="C364" t="str">
            <v>Sam Hou. St.</v>
          </cell>
          <cell r="D364" t="str">
            <v>Pr. View A&amp;M</v>
          </cell>
          <cell r="I364">
            <v>0.12</v>
          </cell>
        </row>
        <row r="365">
          <cell r="C365" t="str">
            <v>Alabama</v>
          </cell>
          <cell r="D365" t="str">
            <v>Florida State</v>
          </cell>
          <cell r="I365">
            <v>12.335000000000001</v>
          </cell>
        </row>
        <row r="366">
          <cell r="C366" t="str">
            <v>Michigan</v>
          </cell>
          <cell r="D366" t="str">
            <v>Florida</v>
          </cell>
          <cell r="I366">
            <v>7.65</v>
          </cell>
        </row>
        <row r="367">
          <cell r="C367" t="str">
            <v>Tennessee</v>
          </cell>
          <cell r="D367" t="str">
            <v>Georgia Tech</v>
          </cell>
          <cell r="I367">
            <v>5.1340000000000003</v>
          </cell>
        </row>
        <row r="368">
          <cell r="C368" t="str">
            <v>Ohio State</v>
          </cell>
          <cell r="D368" t="str">
            <v>Indiana</v>
          </cell>
          <cell r="I368">
            <v>5.1260000000000003</v>
          </cell>
        </row>
        <row r="369">
          <cell r="C369" t="str">
            <v>West Virginia</v>
          </cell>
          <cell r="D369" t="str">
            <v>Virginia Tech</v>
          </cell>
          <cell r="I369">
            <v>4.6449999999999996</v>
          </cell>
        </row>
        <row r="370">
          <cell r="C370" t="str">
            <v>Texas A&amp;M</v>
          </cell>
          <cell r="D370" t="str">
            <v>UCLA</v>
          </cell>
          <cell r="I370">
            <v>3.19</v>
          </cell>
        </row>
        <row r="371">
          <cell r="C371" t="str">
            <v>Akron</v>
          </cell>
          <cell r="D371" t="str">
            <v>Penn State</v>
          </cell>
          <cell r="I371">
            <v>2.3319999999999999</v>
          </cell>
        </row>
        <row r="372">
          <cell r="C372" t="str">
            <v>Maryland</v>
          </cell>
          <cell r="D372" t="str">
            <v>Texas</v>
          </cell>
          <cell r="I372">
            <v>2.0459999999999998</v>
          </cell>
        </row>
        <row r="373">
          <cell r="C373" t="str">
            <v>Purdue</v>
          </cell>
          <cell r="D373" t="str">
            <v>Louisville</v>
          </cell>
          <cell r="I373">
            <v>1.792</v>
          </cell>
        </row>
        <row r="374">
          <cell r="C374" t="str">
            <v>Brigham Young</v>
          </cell>
          <cell r="D374" t="str">
            <v>LSU</v>
          </cell>
          <cell r="I374">
            <v>1.7629999999999999</v>
          </cell>
        </row>
        <row r="375">
          <cell r="C375" t="str">
            <v>Utah State</v>
          </cell>
          <cell r="D375" t="str">
            <v>Wisconsin</v>
          </cell>
          <cell r="I375">
            <v>1.76</v>
          </cell>
        </row>
        <row r="376">
          <cell r="C376" t="str">
            <v>Appalachian State</v>
          </cell>
          <cell r="D376" t="str">
            <v>Georgia</v>
          </cell>
          <cell r="I376">
            <v>1.718</v>
          </cell>
        </row>
        <row r="377">
          <cell r="C377" t="str">
            <v>Kent State</v>
          </cell>
          <cell r="D377" t="str">
            <v>Clemson</v>
          </cell>
          <cell r="I377">
            <v>1.629</v>
          </cell>
        </row>
        <row r="378">
          <cell r="C378" t="str">
            <v>Temple</v>
          </cell>
          <cell r="D378" t="str">
            <v>Notre Dame</v>
          </cell>
          <cell r="I378">
            <v>1.58</v>
          </cell>
        </row>
        <row r="379">
          <cell r="C379" t="str">
            <v>NC State</v>
          </cell>
          <cell r="D379" t="str">
            <v>South Carolina</v>
          </cell>
          <cell r="I379">
            <v>1.5580000000000001</v>
          </cell>
        </row>
        <row r="380">
          <cell r="C380" t="str">
            <v>UTEP</v>
          </cell>
          <cell r="D380" t="str">
            <v>Oklahoma</v>
          </cell>
          <cell r="I380">
            <v>1.111</v>
          </cell>
        </row>
        <row r="381">
          <cell r="C381" t="str">
            <v>Washington</v>
          </cell>
          <cell r="D381" t="str">
            <v>Rutgers</v>
          </cell>
          <cell r="I381">
            <v>0.97099999999999997</v>
          </cell>
        </row>
        <row r="382">
          <cell r="C382" t="str">
            <v>Bowling Green</v>
          </cell>
          <cell r="D382" t="str">
            <v>Michigan State</v>
          </cell>
          <cell r="I382">
            <v>0.53700000000000003</v>
          </cell>
        </row>
        <row r="383">
          <cell r="C383" t="str">
            <v>Navy</v>
          </cell>
          <cell r="D383" t="str">
            <v>Fla. Atlantic</v>
          </cell>
          <cell r="I383">
            <v>0.44400000000000001</v>
          </cell>
        </row>
        <row r="384">
          <cell r="C384" t="str">
            <v>Montana State</v>
          </cell>
          <cell r="D384" t="str">
            <v>Washington State</v>
          </cell>
          <cell r="I384">
            <v>0.436</v>
          </cell>
        </row>
        <row r="385">
          <cell r="C385" t="str">
            <v>S.C. State</v>
          </cell>
          <cell r="D385" t="str">
            <v>Southern</v>
          </cell>
          <cell r="I385">
            <v>0.42799999999999999</v>
          </cell>
        </row>
        <row r="386">
          <cell r="C386" t="str">
            <v>Tulsa</v>
          </cell>
          <cell r="D386" t="str">
            <v>Oklahoma State</v>
          </cell>
          <cell r="I386">
            <v>0.38200000000000001</v>
          </cell>
        </row>
        <row r="387">
          <cell r="C387" t="str">
            <v>Troy</v>
          </cell>
          <cell r="D387" t="str">
            <v>Boise State</v>
          </cell>
          <cell r="I387">
            <v>0.19400000000000001</v>
          </cell>
        </row>
        <row r="388">
          <cell r="C388" t="str">
            <v>South Alabama</v>
          </cell>
          <cell r="D388" t="str">
            <v>Ole Miss</v>
          </cell>
          <cell r="I388">
            <v>0.161</v>
          </cell>
        </row>
        <row r="389">
          <cell r="C389" t="str">
            <v>Liberty</v>
          </cell>
          <cell r="D389" t="str">
            <v>Baylor</v>
          </cell>
          <cell r="I389">
            <v>0.13700000000000001</v>
          </cell>
        </row>
        <row r="390">
          <cell r="C390" t="str">
            <v>Portland State</v>
          </cell>
          <cell r="D390" t="str">
            <v>Brigham Young</v>
          </cell>
          <cell r="I390">
            <v>0.93899999999999995</v>
          </cell>
        </row>
        <row r="391">
          <cell r="C391" t="str">
            <v>Chattanooga</v>
          </cell>
          <cell r="D391" t="str">
            <v>Jacksonville State</v>
          </cell>
          <cell r="I391">
            <v>0.72499999999999998</v>
          </cell>
        </row>
        <row r="392">
          <cell r="C392" t="str">
            <v>Stanford</v>
          </cell>
          <cell r="D392" t="str">
            <v>Rice</v>
          </cell>
          <cell r="I392">
            <v>0.65300000000000002</v>
          </cell>
        </row>
        <row r="393">
          <cell r="C393" t="str">
            <v>Texas Southern</v>
          </cell>
          <cell r="D393" t="str">
            <v>FAMU</v>
          </cell>
          <cell r="I393">
            <v>0.22800000000000001</v>
          </cell>
        </row>
        <row r="394">
          <cell r="C394" t="str">
            <v>Colgate</v>
          </cell>
          <cell r="D394" t="str">
            <v>California Poly</v>
          </cell>
          <cell r="I394">
            <v>0.19</v>
          </cell>
        </row>
      </sheetData>
      <sheetData sheetId="22">
        <row r="2">
          <cell r="C2" t="str">
            <v>Clemson</v>
          </cell>
          <cell r="D2" t="str">
            <v>Alabama</v>
          </cell>
          <cell r="H2">
            <v>25.265999999999998</v>
          </cell>
        </row>
        <row r="3">
          <cell r="C3" t="str">
            <v>USC</v>
          </cell>
          <cell r="D3" t="str">
            <v>Penn State</v>
          </cell>
          <cell r="H3">
            <v>15.74</v>
          </cell>
        </row>
        <row r="4">
          <cell r="C4" t="str">
            <v>Oklahoma</v>
          </cell>
          <cell r="D4" t="str">
            <v>Auburn</v>
          </cell>
          <cell r="H4">
            <v>9.5150000000000006</v>
          </cell>
        </row>
        <row r="5">
          <cell r="C5" t="str">
            <v>Florida</v>
          </cell>
          <cell r="D5" t="str">
            <v>Iowa</v>
          </cell>
          <cell r="H5">
            <v>6.1059999999999999</v>
          </cell>
        </row>
        <row r="6">
          <cell r="C6" t="str">
            <v>Wisconsin</v>
          </cell>
          <cell r="D6" t="str">
            <v>Western Michigan</v>
          </cell>
          <cell r="H6">
            <v>5.4420000000000002</v>
          </cell>
        </row>
        <row r="7">
          <cell r="C7" t="str">
            <v>Boston College</v>
          </cell>
          <cell r="D7" t="str">
            <v>Maryland</v>
          </cell>
          <cell r="H7">
            <v>3.0190000000000001</v>
          </cell>
        </row>
        <row r="8">
          <cell r="C8" t="str">
            <v>Mississippi State</v>
          </cell>
          <cell r="D8" t="str">
            <v>Miami (OH)</v>
          </cell>
          <cell r="H8">
            <v>2.0449999999999999</v>
          </cell>
        </row>
        <row r="9">
          <cell r="C9" t="str">
            <v>NC State</v>
          </cell>
          <cell r="D9" t="str">
            <v>Vanderbilt</v>
          </cell>
          <cell r="H9">
            <v>1.27</v>
          </cell>
        </row>
        <row r="10">
          <cell r="C10" t="str">
            <v>Minnesota</v>
          </cell>
          <cell r="D10" t="str">
            <v>Washington State</v>
          </cell>
          <cell r="H10">
            <v>4.0460000000000003</v>
          </cell>
        </row>
        <row r="11">
          <cell r="C11" t="str">
            <v>Baylor</v>
          </cell>
          <cell r="D11" t="str">
            <v>Boise State</v>
          </cell>
          <cell r="H11">
            <v>2.282</v>
          </cell>
        </row>
        <row r="12">
          <cell r="C12" t="str">
            <v>Wake Forest</v>
          </cell>
          <cell r="D12" t="str">
            <v>Temple</v>
          </cell>
          <cell r="H12">
            <v>2.1</v>
          </cell>
        </row>
        <row r="13">
          <cell r="C13" t="str">
            <v>Army</v>
          </cell>
          <cell r="D13" t="str">
            <v>North Texas</v>
          </cell>
          <cell r="H13">
            <v>1.615</v>
          </cell>
        </row>
        <row r="14">
          <cell r="C14" t="str">
            <v>Miami</v>
          </cell>
          <cell r="D14" t="str">
            <v>West Virginia</v>
          </cell>
          <cell r="H14">
            <v>4.2519999999999998</v>
          </cell>
        </row>
        <row r="15">
          <cell r="C15" t="str">
            <v>Kansas State</v>
          </cell>
          <cell r="D15" t="str">
            <v>Texas A&amp;M</v>
          </cell>
          <cell r="H15">
            <v>3.7909999999999999</v>
          </cell>
        </row>
        <row r="16">
          <cell r="C16" t="str">
            <v>Utah</v>
          </cell>
          <cell r="D16" t="str">
            <v>Indiana</v>
          </cell>
          <cell r="H16">
            <v>2.6280000000000001</v>
          </cell>
        </row>
        <row r="17">
          <cell r="C17" t="str">
            <v>Northwestern</v>
          </cell>
          <cell r="D17" t="str">
            <v>Pittsburgh</v>
          </cell>
          <cell r="H17">
            <v>2.4249999999999998</v>
          </cell>
        </row>
        <row r="18">
          <cell r="C18" t="str">
            <v>Virginia Tech</v>
          </cell>
          <cell r="D18" t="str">
            <v>Arkansas</v>
          </cell>
          <cell r="H18">
            <v>4.9630000000000001</v>
          </cell>
        </row>
        <row r="19">
          <cell r="C19" t="str">
            <v>Oklahoma State</v>
          </cell>
          <cell r="D19" t="str">
            <v>Colorado</v>
          </cell>
          <cell r="H19">
            <v>4.5510000000000002</v>
          </cell>
        </row>
        <row r="20">
          <cell r="C20" t="str">
            <v>South Florida</v>
          </cell>
          <cell r="D20" t="str">
            <v>South Carolina</v>
          </cell>
          <cell r="H20">
            <v>2.3079999999999998</v>
          </cell>
        </row>
        <row r="21">
          <cell r="C21" t="str">
            <v>Florida State</v>
          </cell>
          <cell r="D21" t="str">
            <v>Michigan</v>
          </cell>
          <cell r="H21">
            <v>11.461</v>
          </cell>
        </row>
        <row r="22">
          <cell r="C22" t="str">
            <v>Tennessee</v>
          </cell>
          <cell r="D22" t="str">
            <v>Nebraska</v>
          </cell>
          <cell r="H22">
            <v>5.0259999999999998</v>
          </cell>
        </row>
        <row r="23">
          <cell r="C23" t="str">
            <v>Georgia</v>
          </cell>
          <cell r="D23" t="str">
            <v>TCU</v>
          </cell>
          <cell r="H23">
            <v>3.1280000000000001</v>
          </cell>
        </row>
        <row r="24">
          <cell r="C24" t="str">
            <v>Stanford</v>
          </cell>
          <cell r="D24" t="str">
            <v>North Carolina</v>
          </cell>
          <cell r="H24">
            <v>2.9260000000000002</v>
          </cell>
        </row>
        <row r="25">
          <cell r="C25" t="str">
            <v>Alabama</v>
          </cell>
          <cell r="D25" t="str">
            <v>Washington</v>
          </cell>
          <cell r="H25">
            <v>19.344000000000001</v>
          </cell>
        </row>
        <row r="26">
          <cell r="C26" t="str">
            <v>Clemson</v>
          </cell>
          <cell r="D26" t="str">
            <v>Ohio State</v>
          </cell>
          <cell r="H26">
            <v>19.236999999999998</v>
          </cell>
        </row>
        <row r="27">
          <cell r="C27" t="str">
            <v>LSU</v>
          </cell>
          <cell r="D27" t="str">
            <v>Louisville</v>
          </cell>
          <cell r="H27">
            <v>6.39</v>
          </cell>
        </row>
        <row r="28">
          <cell r="C28" t="str">
            <v>Georgia Tech</v>
          </cell>
          <cell r="D28" t="str">
            <v>Kentucky</v>
          </cell>
          <cell r="H28">
            <v>2.6469999999999998</v>
          </cell>
        </row>
        <row r="29">
          <cell r="C29" t="str">
            <v>Tulsa</v>
          </cell>
          <cell r="D29" t="str">
            <v>Central Michigan</v>
          </cell>
          <cell r="H29">
            <v>0.79400000000000004</v>
          </cell>
        </row>
        <row r="30">
          <cell r="C30" t="str">
            <v>Western Kentucky</v>
          </cell>
          <cell r="D30" t="str">
            <v>Memphis</v>
          </cell>
          <cell r="H30">
            <v>1.581</v>
          </cell>
        </row>
        <row r="31">
          <cell r="C31" t="str">
            <v>Brigham Young</v>
          </cell>
          <cell r="D31" t="str">
            <v>Wyoming</v>
          </cell>
          <cell r="H31">
            <v>2.38</v>
          </cell>
        </row>
        <row r="32">
          <cell r="C32" t="str">
            <v>Idaho</v>
          </cell>
          <cell r="D32" t="str">
            <v>Colorado State</v>
          </cell>
          <cell r="H32">
            <v>1.143</v>
          </cell>
        </row>
        <row r="33">
          <cell r="C33" t="str">
            <v>Ohio</v>
          </cell>
          <cell r="D33" t="str">
            <v>Troy</v>
          </cell>
          <cell r="H33">
            <v>2.512</v>
          </cell>
        </row>
        <row r="34">
          <cell r="C34" t="str">
            <v>Louisiana Tech</v>
          </cell>
          <cell r="D34" t="str">
            <v>Navy</v>
          </cell>
          <cell r="H34">
            <v>2.3410000000000002</v>
          </cell>
        </row>
        <row r="35">
          <cell r="C35" t="str">
            <v>Old Dominion</v>
          </cell>
          <cell r="D35" t="str">
            <v>Eastern Michigan</v>
          </cell>
          <cell r="H35">
            <v>1.371</v>
          </cell>
        </row>
        <row r="36">
          <cell r="C36" t="str">
            <v>Hawaii</v>
          </cell>
          <cell r="D36" t="str">
            <v>Middle Tennessee</v>
          </cell>
          <cell r="H36">
            <v>1.359</v>
          </cell>
        </row>
        <row r="37">
          <cell r="C37" t="str">
            <v>JMU</v>
          </cell>
          <cell r="D37" t="str">
            <v>NDSU</v>
          </cell>
          <cell r="H37">
            <v>1.0649999999999999</v>
          </cell>
        </row>
        <row r="38">
          <cell r="C38" t="str">
            <v>Mry Hrdn-Baylor</v>
          </cell>
          <cell r="D38" t="str">
            <v>UW-Oshkosh</v>
          </cell>
          <cell r="H38">
            <v>0.34</v>
          </cell>
        </row>
        <row r="39">
          <cell r="C39" t="str">
            <v>San Diego State</v>
          </cell>
          <cell r="D39" t="str">
            <v>Houston</v>
          </cell>
          <cell r="H39">
            <v>3.7440000000000002</v>
          </cell>
        </row>
        <row r="40">
          <cell r="C40" t="str">
            <v>Grambling</v>
          </cell>
          <cell r="D40" t="str">
            <v>N.C. Central</v>
          </cell>
          <cell r="H40">
            <v>2.7109999999999999</v>
          </cell>
        </row>
        <row r="41">
          <cell r="C41" t="str">
            <v>Appalachian State</v>
          </cell>
          <cell r="D41" t="str">
            <v>Toledo</v>
          </cell>
          <cell r="H41">
            <v>1.4830000000000001</v>
          </cell>
        </row>
        <row r="42">
          <cell r="C42" t="str">
            <v>New Mexico</v>
          </cell>
          <cell r="D42" t="str">
            <v>UTSA</v>
          </cell>
          <cell r="H42">
            <v>1.391</v>
          </cell>
        </row>
        <row r="43">
          <cell r="C43" t="str">
            <v>Southern Mississippi</v>
          </cell>
          <cell r="D43" t="str">
            <v>Louisiana</v>
          </cell>
          <cell r="H43">
            <v>1.335</v>
          </cell>
        </row>
        <row r="44">
          <cell r="C44" t="str">
            <v>NW Missouri State</v>
          </cell>
          <cell r="D44" t="str">
            <v>North Alabama</v>
          </cell>
          <cell r="H44">
            <v>0.79</v>
          </cell>
        </row>
        <row r="45">
          <cell r="C45" t="str">
            <v>E. Washington</v>
          </cell>
          <cell r="D45" t="str">
            <v>Youngstown State</v>
          </cell>
          <cell r="H45">
            <v>0.45700000000000002</v>
          </cell>
        </row>
        <row r="46">
          <cell r="C46" t="str">
            <v>Sam Houston State</v>
          </cell>
          <cell r="D46" t="str">
            <v>JMU</v>
          </cell>
          <cell r="H46">
            <v>0.50900000000000001</v>
          </cell>
        </row>
        <row r="47">
          <cell r="C47" t="str">
            <v>Army</v>
          </cell>
          <cell r="D47" t="str">
            <v>Navy</v>
          </cell>
          <cell r="H47">
            <v>7.94</v>
          </cell>
        </row>
        <row r="48">
          <cell r="C48" t="str">
            <v>Heisman Trophy</v>
          </cell>
          <cell r="D48" t="str">
            <v>Presentation</v>
          </cell>
          <cell r="H48">
            <v>2.6379999999999999</v>
          </cell>
        </row>
        <row r="49">
          <cell r="C49" t="str">
            <v>South Dakota State</v>
          </cell>
          <cell r="D49" t="str">
            <v>North Dakota State</v>
          </cell>
          <cell r="H49">
            <v>1.984</v>
          </cell>
        </row>
        <row r="50">
          <cell r="C50" t="str">
            <v>Washington</v>
          </cell>
          <cell r="D50" t="str">
            <v>Colorado</v>
          </cell>
          <cell r="H50">
            <v>5.6710000000000003</v>
          </cell>
        </row>
        <row r="51">
          <cell r="C51" t="str">
            <v>Western Michigan</v>
          </cell>
          <cell r="D51" t="str">
            <v>Ohio</v>
          </cell>
          <cell r="H51">
            <v>1.3580000000000001</v>
          </cell>
        </row>
        <row r="52">
          <cell r="C52" t="str">
            <v>Alabama</v>
          </cell>
          <cell r="D52" t="str">
            <v>Florida</v>
          </cell>
          <cell r="H52">
            <v>11.093</v>
          </cell>
        </row>
        <row r="53">
          <cell r="C53" t="str">
            <v>Penn State</v>
          </cell>
          <cell r="D53" t="str">
            <v>Wisconsin</v>
          </cell>
          <cell r="H53">
            <v>9.1890000000000001</v>
          </cell>
        </row>
        <row r="54">
          <cell r="C54" t="str">
            <v>Clemson</v>
          </cell>
          <cell r="D54" t="str">
            <v>Virginia Tech</v>
          </cell>
          <cell r="H54">
            <v>5.3380000000000001</v>
          </cell>
        </row>
        <row r="55">
          <cell r="C55" t="str">
            <v>Oklahoma</v>
          </cell>
          <cell r="D55" t="str">
            <v>Oklahoma State</v>
          </cell>
          <cell r="H55">
            <v>4.8170000000000002</v>
          </cell>
        </row>
        <row r="56">
          <cell r="C56" t="str">
            <v>Temple</v>
          </cell>
          <cell r="D56" t="str">
            <v>Navy</v>
          </cell>
          <cell r="H56">
            <v>2.0499999999999998</v>
          </cell>
        </row>
        <row r="57">
          <cell r="C57" t="str">
            <v>Baylor</v>
          </cell>
          <cell r="D57" t="str">
            <v>West Virginia</v>
          </cell>
          <cell r="H57">
            <v>1.0109999999999999</v>
          </cell>
        </row>
        <row r="58">
          <cell r="C58" t="str">
            <v>Western Kentucky</v>
          </cell>
          <cell r="D58" t="str">
            <v>Louisiana Tech</v>
          </cell>
          <cell r="H58">
            <v>0.92600000000000005</v>
          </cell>
        </row>
        <row r="59">
          <cell r="C59" t="str">
            <v>San Diego State</v>
          </cell>
          <cell r="D59" t="str">
            <v>Wyoming</v>
          </cell>
          <cell r="H59">
            <v>0.71299999999999997</v>
          </cell>
        </row>
        <row r="60">
          <cell r="C60" t="str">
            <v>Kansas State</v>
          </cell>
          <cell r="D60" t="str">
            <v>TCU</v>
          </cell>
          <cell r="H60">
            <v>0.43099999999999999</v>
          </cell>
        </row>
        <row r="61">
          <cell r="C61" t="str">
            <v>Troy</v>
          </cell>
          <cell r="D61" t="str">
            <v>Georgia Southern</v>
          </cell>
          <cell r="H61">
            <v>0.26900000000000002</v>
          </cell>
        </row>
        <row r="62">
          <cell r="C62" t="str">
            <v>Arkansas State</v>
          </cell>
          <cell r="D62" t="str">
            <v>Texas State</v>
          </cell>
          <cell r="H62">
            <v>0.22800000000000001</v>
          </cell>
        </row>
        <row r="63">
          <cell r="C63" t="str">
            <v>Grambling</v>
          </cell>
          <cell r="D63" t="str">
            <v>Alcorn State</v>
          </cell>
          <cell r="H63">
            <v>0.16</v>
          </cell>
        </row>
        <row r="64">
          <cell r="C64" t="str">
            <v>Akron</v>
          </cell>
          <cell r="D64" t="str">
            <v>Ohio</v>
          </cell>
          <cell r="H64">
            <v>0.27700000000000002</v>
          </cell>
        </row>
        <row r="65">
          <cell r="C65" t="str">
            <v>LSU</v>
          </cell>
          <cell r="D65" t="str">
            <v>Texas A&amp;M</v>
          </cell>
          <cell r="H65">
            <v>2.774</v>
          </cell>
        </row>
        <row r="66">
          <cell r="C66" t="str">
            <v>Nebraska</v>
          </cell>
          <cell r="D66" t="str">
            <v>Iowa</v>
          </cell>
          <cell r="H66">
            <v>4.1689999999999996</v>
          </cell>
        </row>
        <row r="67">
          <cell r="C67" t="str">
            <v>Houston</v>
          </cell>
          <cell r="D67" t="str">
            <v>Memphis</v>
          </cell>
          <cell r="H67">
            <v>3.093</v>
          </cell>
        </row>
        <row r="68">
          <cell r="C68" t="str">
            <v>Washington</v>
          </cell>
          <cell r="D68" t="str">
            <v>Washington State</v>
          </cell>
          <cell r="H68">
            <v>2.8180000000000001</v>
          </cell>
        </row>
        <row r="69">
          <cell r="C69" t="str">
            <v>Arkansas</v>
          </cell>
          <cell r="D69" t="str">
            <v>Missouri</v>
          </cell>
          <cell r="H69">
            <v>2.4980000000000002</v>
          </cell>
        </row>
        <row r="70">
          <cell r="C70" t="str">
            <v>Baylor</v>
          </cell>
          <cell r="D70" t="str">
            <v>Texas Tech</v>
          </cell>
          <cell r="H70">
            <v>1.7869999999999999</v>
          </cell>
        </row>
        <row r="71">
          <cell r="C71" t="str">
            <v>Arizona State</v>
          </cell>
          <cell r="D71" t="str">
            <v>Arizona</v>
          </cell>
          <cell r="H71">
            <v>1.6719999999999999</v>
          </cell>
        </row>
        <row r="72">
          <cell r="C72" t="str">
            <v>NC State</v>
          </cell>
          <cell r="D72" t="str">
            <v>North Carolina</v>
          </cell>
          <cell r="H72">
            <v>1.3839999999999999</v>
          </cell>
        </row>
        <row r="73">
          <cell r="C73" t="str">
            <v>TCU</v>
          </cell>
          <cell r="D73" t="str">
            <v>Texas</v>
          </cell>
          <cell r="H73">
            <v>0.98599999999999999</v>
          </cell>
        </row>
        <row r="74">
          <cell r="C74" t="str">
            <v>Toledo</v>
          </cell>
          <cell r="D74" t="str">
            <v>Western Michigan</v>
          </cell>
          <cell r="H74">
            <v>0.66500000000000004</v>
          </cell>
        </row>
        <row r="75">
          <cell r="C75" t="str">
            <v>Cincinnati</v>
          </cell>
          <cell r="D75" t="str">
            <v>Tulsa</v>
          </cell>
          <cell r="H75">
            <v>0.52600000000000002</v>
          </cell>
        </row>
        <row r="76">
          <cell r="C76" t="str">
            <v>Michigan</v>
          </cell>
          <cell r="D76" t="str">
            <v>Ohio State</v>
          </cell>
          <cell r="H76">
            <v>16.841000000000001</v>
          </cell>
        </row>
        <row r="77">
          <cell r="C77" t="str">
            <v>Auburn</v>
          </cell>
          <cell r="D77" t="str">
            <v>Alabama</v>
          </cell>
          <cell r="H77">
            <v>8.2420000000000009</v>
          </cell>
        </row>
        <row r="78">
          <cell r="C78" t="str">
            <v>Florida</v>
          </cell>
          <cell r="D78" t="str">
            <v>Florida State</v>
          </cell>
          <cell r="H78">
            <v>6.4370000000000003</v>
          </cell>
        </row>
        <row r="79">
          <cell r="C79" t="str">
            <v>Notre Dame</v>
          </cell>
          <cell r="D79" t="str">
            <v>USC</v>
          </cell>
          <cell r="H79">
            <v>5.6950000000000003</v>
          </cell>
        </row>
        <row r="80">
          <cell r="C80" t="str">
            <v>Michigan State</v>
          </cell>
          <cell r="D80" t="str">
            <v>Penn State</v>
          </cell>
          <cell r="H80">
            <v>3.7149999999999999</v>
          </cell>
        </row>
        <row r="81">
          <cell r="C81" t="str">
            <v>Utah</v>
          </cell>
          <cell r="D81" t="str">
            <v>Colorado</v>
          </cell>
          <cell r="H81">
            <v>3.06</v>
          </cell>
        </row>
        <row r="82">
          <cell r="C82" t="str">
            <v>South Carolina</v>
          </cell>
          <cell r="D82" t="str">
            <v>Clemson</v>
          </cell>
          <cell r="H82">
            <v>2.6560000000000001</v>
          </cell>
        </row>
        <row r="83">
          <cell r="C83" t="str">
            <v>College Gameday</v>
          </cell>
          <cell r="D83" t="str">
            <v>From Ohio State</v>
          </cell>
          <cell r="H83">
            <v>2.6139999999999999</v>
          </cell>
        </row>
        <row r="84">
          <cell r="C84" t="str">
            <v>Kentucky</v>
          </cell>
          <cell r="D84" t="str">
            <v>Louisville</v>
          </cell>
          <cell r="H84">
            <v>1.5640000000000001</v>
          </cell>
        </row>
        <row r="85">
          <cell r="C85" t="str">
            <v>College Gameday</v>
          </cell>
          <cell r="D85" t="str">
            <v>Bonus coverage (7-9 AM)</v>
          </cell>
          <cell r="H85">
            <v>0.86199999999999999</v>
          </cell>
        </row>
        <row r="86">
          <cell r="C86" t="str">
            <v>West Virginia</v>
          </cell>
          <cell r="D86" t="str">
            <v>Iowa State</v>
          </cell>
          <cell r="H86">
            <v>0.59399999999999997</v>
          </cell>
        </row>
        <row r="87">
          <cell r="C87" t="str">
            <v>UCLA</v>
          </cell>
          <cell r="D87" t="str">
            <v>California</v>
          </cell>
          <cell r="H87">
            <v>0.57899999999999996</v>
          </cell>
        </row>
        <row r="88">
          <cell r="C88" t="str">
            <v>Duke</v>
          </cell>
          <cell r="D88" t="str">
            <v>Miami</v>
          </cell>
          <cell r="H88">
            <v>0.505</v>
          </cell>
        </row>
        <row r="89">
          <cell r="C89" t="str">
            <v>Virginia</v>
          </cell>
          <cell r="D89" t="str">
            <v>Virginia Tech</v>
          </cell>
          <cell r="H89">
            <v>0.45300000000000001</v>
          </cell>
        </row>
        <row r="90">
          <cell r="C90" t="str">
            <v>Wyoming</v>
          </cell>
          <cell r="D90" t="str">
            <v>New Mexico</v>
          </cell>
          <cell r="H90">
            <v>0.33300000000000002</v>
          </cell>
        </row>
        <row r="91">
          <cell r="C91" t="str">
            <v>Utah State</v>
          </cell>
          <cell r="D91" t="str">
            <v>Brigham Young</v>
          </cell>
          <cell r="H91">
            <v>0.32</v>
          </cell>
        </row>
        <row r="92">
          <cell r="C92" t="str">
            <v>Kansas</v>
          </cell>
          <cell r="D92" t="str">
            <v>Kansas State</v>
          </cell>
          <cell r="H92">
            <v>0.26400000000000001</v>
          </cell>
        </row>
        <row r="93">
          <cell r="C93" t="str">
            <v>Grambling</v>
          </cell>
          <cell r="D93" t="str">
            <v>Southern</v>
          </cell>
          <cell r="H93">
            <v>0.2</v>
          </cell>
        </row>
        <row r="94">
          <cell r="C94" t="str">
            <v>Purdue</v>
          </cell>
          <cell r="D94" t="str">
            <v>Indiana</v>
          </cell>
          <cell r="H94">
            <v>0.18099999999999999</v>
          </cell>
        </row>
        <row r="95">
          <cell r="C95" t="str">
            <v>Western Kentucky</v>
          </cell>
          <cell r="D95" t="str">
            <v>Marshall</v>
          </cell>
          <cell r="H95">
            <v>0.13300000000000001</v>
          </cell>
        </row>
        <row r="96">
          <cell r="C96" t="str">
            <v>Navy</v>
          </cell>
          <cell r="D96" t="str">
            <v>SMU</v>
          </cell>
          <cell r="H96">
            <v>0.121</v>
          </cell>
        </row>
        <row r="97">
          <cell r="C97" t="str">
            <v>Florida Atlantic</v>
          </cell>
          <cell r="D97" t="str">
            <v>Middle Tennessee</v>
          </cell>
          <cell r="H97">
            <v>4.0000000000000001E-3</v>
          </cell>
        </row>
        <row r="98">
          <cell r="C98" t="str">
            <v>Ohio</v>
          </cell>
          <cell r="D98" t="str">
            <v>Central Michigan</v>
          </cell>
          <cell r="H98">
            <v>0.38600000000000001</v>
          </cell>
        </row>
        <row r="99">
          <cell r="C99" t="str">
            <v>Kent State</v>
          </cell>
          <cell r="D99" t="str">
            <v>Bowling Green</v>
          </cell>
          <cell r="H99">
            <v>7.3999999999999996E-2</v>
          </cell>
        </row>
        <row r="100">
          <cell r="C100" t="str">
            <v>Ball State</v>
          </cell>
          <cell r="D100" t="str">
            <v>Toledo</v>
          </cell>
          <cell r="H100">
            <v>0.42299999999999999</v>
          </cell>
        </row>
        <row r="101">
          <cell r="C101" t="str">
            <v>Northern Illinois</v>
          </cell>
          <cell r="D101" t="str">
            <v>Eastern Michigan</v>
          </cell>
          <cell r="H101">
            <v>0.13500000000000001</v>
          </cell>
        </row>
        <row r="102">
          <cell r="C102" t="str">
            <v>Louisville</v>
          </cell>
          <cell r="D102" t="str">
            <v>Houston</v>
          </cell>
          <cell r="H102">
            <v>2.4319999999999999</v>
          </cell>
        </row>
        <row r="103">
          <cell r="C103" t="str">
            <v>Arkansas State</v>
          </cell>
          <cell r="D103" t="str">
            <v>Troy</v>
          </cell>
          <cell r="H103">
            <v>0.109</v>
          </cell>
        </row>
        <row r="104">
          <cell r="C104" t="str">
            <v>UNLV</v>
          </cell>
          <cell r="D104" t="str">
            <v>Boise State</v>
          </cell>
          <cell r="H104">
            <v>0.76300000000000001</v>
          </cell>
        </row>
        <row r="105">
          <cell r="C105" t="str">
            <v>Ohio State</v>
          </cell>
          <cell r="D105" t="str">
            <v>Michigan State</v>
          </cell>
          <cell r="H105">
            <v>5.843</v>
          </cell>
        </row>
        <row r="106">
          <cell r="C106" t="str">
            <v>Indiana</v>
          </cell>
          <cell r="D106" t="str">
            <v>Michigan</v>
          </cell>
          <cell r="H106">
            <v>4.7690000000000001</v>
          </cell>
        </row>
        <row r="107">
          <cell r="C107" t="str">
            <v>Oklahoma State</v>
          </cell>
          <cell r="D107" t="str">
            <v>West Virginia</v>
          </cell>
          <cell r="H107">
            <v>3.8250000000000002</v>
          </cell>
        </row>
        <row r="108">
          <cell r="C108" t="str">
            <v>Florida State</v>
          </cell>
          <cell r="D108" t="str">
            <v>Syracuse</v>
          </cell>
          <cell r="H108">
            <v>2.5680000000000001</v>
          </cell>
        </row>
        <row r="109">
          <cell r="C109" t="str">
            <v>Texas</v>
          </cell>
          <cell r="D109" t="str">
            <v>Kansas</v>
          </cell>
          <cell r="H109">
            <v>2.5680000000000001</v>
          </cell>
        </row>
        <row r="110">
          <cell r="C110" t="str">
            <v>Missouri</v>
          </cell>
          <cell r="D110" t="str">
            <v>Tennessee</v>
          </cell>
          <cell r="H110">
            <v>2.4529999999999998</v>
          </cell>
        </row>
        <row r="111">
          <cell r="C111" t="str">
            <v>Virginia Tech</v>
          </cell>
          <cell r="D111" t="str">
            <v>Notre Dame</v>
          </cell>
          <cell r="H111">
            <v>2.4489999999999998</v>
          </cell>
        </row>
        <row r="112">
          <cell r="C112" t="str">
            <v>Chattanooga</v>
          </cell>
          <cell r="D112" t="str">
            <v>Alabama</v>
          </cell>
          <cell r="H112">
            <v>2.4369999999999998</v>
          </cell>
        </row>
        <row r="113">
          <cell r="C113" t="str">
            <v>USC</v>
          </cell>
          <cell r="D113" t="str">
            <v>UCLA</v>
          </cell>
          <cell r="H113">
            <v>2.3010000000000002</v>
          </cell>
        </row>
        <row r="114">
          <cell r="C114" t="str">
            <v>Arizona State</v>
          </cell>
          <cell r="D114" t="str">
            <v>Washington</v>
          </cell>
          <cell r="H114">
            <v>2.181</v>
          </cell>
        </row>
        <row r="115">
          <cell r="C115" t="str">
            <v>Washington State</v>
          </cell>
          <cell r="D115" t="str">
            <v>Colorado</v>
          </cell>
          <cell r="H115">
            <v>2.1139999999999999</v>
          </cell>
        </row>
        <row r="116">
          <cell r="C116" t="str">
            <v>College Gameday</v>
          </cell>
          <cell r="D116" t="str">
            <v>From WMU</v>
          </cell>
          <cell r="H116">
            <v>2.0819999999999999</v>
          </cell>
        </row>
        <row r="117">
          <cell r="C117" t="str">
            <v>Clemson</v>
          </cell>
          <cell r="D117" t="str">
            <v>Wake Forest</v>
          </cell>
          <cell r="H117">
            <v>2.0760000000000001</v>
          </cell>
        </row>
        <row r="118">
          <cell r="C118" t="str">
            <v>Wisconsin</v>
          </cell>
          <cell r="D118" t="str">
            <v>Purdue</v>
          </cell>
          <cell r="H118">
            <v>1.85</v>
          </cell>
        </row>
        <row r="119">
          <cell r="C119" t="str">
            <v>Arkansas</v>
          </cell>
          <cell r="D119" t="str">
            <v>Mississippi State</v>
          </cell>
          <cell r="H119">
            <v>0.71499999999999997</v>
          </cell>
        </row>
        <row r="120">
          <cell r="C120" t="str">
            <v>Kansas State</v>
          </cell>
          <cell r="D120" t="str">
            <v>Baylor</v>
          </cell>
          <cell r="H120">
            <v>0.54400000000000004</v>
          </cell>
        </row>
        <row r="121">
          <cell r="C121" t="str">
            <v>New Mexico</v>
          </cell>
          <cell r="D121" t="str">
            <v>Colorado State</v>
          </cell>
          <cell r="H121">
            <v>0.51400000000000001</v>
          </cell>
        </row>
        <row r="122">
          <cell r="C122" t="str">
            <v>Oklahoma State</v>
          </cell>
          <cell r="D122" t="str">
            <v>TCU</v>
          </cell>
          <cell r="H122">
            <v>0.50800000000000001</v>
          </cell>
        </row>
        <row r="123">
          <cell r="C123" t="str">
            <v>Texas Tech</v>
          </cell>
          <cell r="D123" t="str">
            <v>Iowa State</v>
          </cell>
          <cell r="H123">
            <v>0.34599999999999997</v>
          </cell>
        </row>
        <row r="124">
          <cell r="C124" t="str">
            <v>UTSA</v>
          </cell>
          <cell r="D124" t="str">
            <v>Texas A&amp;M</v>
          </cell>
          <cell r="H124">
            <v>0.27700000000000002</v>
          </cell>
        </row>
        <row r="125">
          <cell r="C125" t="str">
            <v>Buffalo</v>
          </cell>
          <cell r="D125" t="str">
            <v>Western Michigan</v>
          </cell>
          <cell r="H125">
            <v>0.187</v>
          </cell>
        </row>
        <row r="126">
          <cell r="C126" t="str">
            <v>Southern Mississippi</v>
          </cell>
          <cell r="D126" t="str">
            <v>North Texas</v>
          </cell>
          <cell r="H126">
            <v>1.2E-2</v>
          </cell>
        </row>
        <row r="127">
          <cell r="C127" t="str">
            <v>Western Michigan</v>
          </cell>
          <cell r="D127" t="str">
            <v>Kent State</v>
          </cell>
          <cell r="H127">
            <v>0.48699999999999999</v>
          </cell>
        </row>
        <row r="128">
          <cell r="C128" t="str">
            <v>Toledo</v>
          </cell>
          <cell r="D128" t="str">
            <v>Northern Illinois</v>
          </cell>
          <cell r="H128">
            <v>0.44600000000000001</v>
          </cell>
        </row>
        <row r="129">
          <cell r="C129" t="str">
            <v>Bowling Green</v>
          </cell>
          <cell r="D129" t="str">
            <v>Akron</v>
          </cell>
          <cell r="H129">
            <v>9.8000000000000004E-2</v>
          </cell>
        </row>
        <row r="130">
          <cell r="C130" t="str">
            <v>North Carolina</v>
          </cell>
          <cell r="D130" t="str">
            <v>Duke</v>
          </cell>
          <cell r="H130">
            <v>1.5509999999999999</v>
          </cell>
        </row>
        <row r="131">
          <cell r="C131" t="str">
            <v>Utah</v>
          </cell>
          <cell r="D131" t="str">
            <v>Arizona State</v>
          </cell>
          <cell r="H131">
            <v>0.51200000000000001</v>
          </cell>
        </row>
        <row r="132">
          <cell r="C132" t="str">
            <v>Louisiana</v>
          </cell>
          <cell r="D132" t="str">
            <v>Georgia Southern</v>
          </cell>
          <cell r="H132">
            <v>7.0000000000000007E-2</v>
          </cell>
        </row>
        <row r="133">
          <cell r="C133" t="str">
            <v>Boston College</v>
          </cell>
          <cell r="D133" t="str">
            <v>Florida State</v>
          </cell>
          <cell r="H133">
            <v>1.1519999999999999</v>
          </cell>
        </row>
        <row r="134">
          <cell r="C134" t="str">
            <v>Michigan</v>
          </cell>
          <cell r="D134" t="str">
            <v>Iowa</v>
          </cell>
          <cell r="H134">
            <v>6.4420000000000002</v>
          </cell>
        </row>
        <row r="135">
          <cell r="C135" t="str">
            <v>Auburn</v>
          </cell>
          <cell r="D135" t="str">
            <v>Georgia</v>
          </cell>
          <cell r="H135">
            <v>4.992</v>
          </cell>
        </row>
        <row r="136">
          <cell r="C136" t="str">
            <v>Pittsburgh</v>
          </cell>
          <cell r="D136" t="str">
            <v>Clemson</v>
          </cell>
          <cell r="H136">
            <v>4.9260000000000002</v>
          </cell>
        </row>
        <row r="137">
          <cell r="C137" t="str">
            <v>USC</v>
          </cell>
          <cell r="D137" t="str">
            <v>Washington</v>
          </cell>
          <cell r="H137">
            <v>4.3010000000000002</v>
          </cell>
        </row>
        <row r="138">
          <cell r="C138" t="str">
            <v>Penn State</v>
          </cell>
          <cell r="D138" t="str">
            <v>Indiana</v>
          </cell>
          <cell r="H138">
            <v>3.7509999999999999</v>
          </cell>
        </row>
        <row r="139">
          <cell r="C139" t="str">
            <v>Baylor</v>
          </cell>
          <cell r="D139" t="str">
            <v>Oklahoma</v>
          </cell>
          <cell r="H139">
            <v>3.7509999999999999</v>
          </cell>
        </row>
        <row r="140">
          <cell r="C140" t="str">
            <v>Mississippi State</v>
          </cell>
          <cell r="D140" t="str">
            <v>Alabama</v>
          </cell>
          <cell r="H140">
            <v>3.2570000000000001</v>
          </cell>
        </row>
        <row r="141">
          <cell r="C141" t="str">
            <v>South Carolina</v>
          </cell>
          <cell r="D141" t="str">
            <v>Florida</v>
          </cell>
          <cell r="H141">
            <v>2.4500000000000002</v>
          </cell>
        </row>
        <row r="142">
          <cell r="C142" t="str">
            <v>LSU</v>
          </cell>
          <cell r="D142" t="str">
            <v>Arkansas</v>
          </cell>
          <cell r="H142">
            <v>2.351</v>
          </cell>
        </row>
        <row r="143">
          <cell r="C143" t="str">
            <v>Ohio State</v>
          </cell>
          <cell r="D143" t="str">
            <v>Maryland</v>
          </cell>
          <cell r="H143">
            <v>2.2909999999999999</v>
          </cell>
        </row>
        <row r="144">
          <cell r="C144" t="str">
            <v>College Gameday</v>
          </cell>
          <cell r="D144" t="str">
            <v>Live from Seattle</v>
          </cell>
          <cell r="H144">
            <v>1.87</v>
          </cell>
        </row>
        <row r="145">
          <cell r="C145" t="str">
            <v>Army</v>
          </cell>
          <cell r="D145" t="str">
            <v>Notre Dame</v>
          </cell>
          <cell r="H145">
            <v>1.5149999999999999</v>
          </cell>
        </row>
        <row r="146">
          <cell r="C146" t="str">
            <v>West Virginia</v>
          </cell>
          <cell r="D146" t="str">
            <v>Texas</v>
          </cell>
          <cell r="H146">
            <v>1.2689999999999999</v>
          </cell>
        </row>
        <row r="147">
          <cell r="C147" t="str">
            <v>California</v>
          </cell>
          <cell r="D147" t="str">
            <v>Washington State</v>
          </cell>
          <cell r="H147">
            <v>1.0049999999999999</v>
          </cell>
        </row>
        <row r="148">
          <cell r="C148" t="str">
            <v>Wake Forest</v>
          </cell>
          <cell r="D148" t="str">
            <v>Louisville</v>
          </cell>
          <cell r="H148">
            <v>0.98599999999999999</v>
          </cell>
        </row>
        <row r="149">
          <cell r="C149" t="str">
            <v>Texas Tech</v>
          </cell>
          <cell r="D149" t="str">
            <v>Oklahoma State</v>
          </cell>
          <cell r="H149">
            <v>0.90100000000000002</v>
          </cell>
        </row>
        <row r="150">
          <cell r="C150" t="str">
            <v>Illinois</v>
          </cell>
          <cell r="D150" t="str">
            <v>Wisconsin</v>
          </cell>
          <cell r="H150">
            <v>0.81100000000000005</v>
          </cell>
        </row>
        <row r="151">
          <cell r="C151" t="str">
            <v>Georgia Tech</v>
          </cell>
          <cell r="D151" t="str">
            <v>Virginia Tech</v>
          </cell>
          <cell r="H151">
            <v>0.377</v>
          </cell>
        </row>
        <row r="152">
          <cell r="C152" t="str">
            <v>Colorado</v>
          </cell>
          <cell r="D152" t="str">
            <v>Arizona</v>
          </cell>
          <cell r="H152">
            <v>0.374</v>
          </cell>
        </row>
        <row r="153">
          <cell r="C153" t="str">
            <v>New Mexico</v>
          </cell>
          <cell r="D153" t="str">
            <v>Utah State</v>
          </cell>
          <cell r="H153">
            <v>0.26800000000000002</v>
          </cell>
        </row>
        <row r="154">
          <cell r="C154" t="str">
            <v>South Florida</v>
          </cell>
          <cell r="D154" t="str">
            <v>Memphis</v>
          </cell>
          <cell r="H154">
            <v>0.16900000000000001</v>
          </cell>
        </row>
        <row r="155">
          <cell r="C155" t="str">
            <v>Colorado State</v>
          </cell>
          <cell r="D155" t="str">
            <v>Air Force</v>
          </cell>
          <cell r="H155">
            <v>0.128</v>
          </cell>
        </row>
        <row r="156">
          <cell r="C156" t="str">
            <v>Cincinnati</v>
          </cell>
          <cell r="D156" t="str">
            <v>UCF</v>
          </cell>
          <cell r="H156">
            <v>0.112</v>
          </cell>
        </row>
        <row r="157">
          <cell r="C157" t="str">
            <v>Western Michigan</v>
          </cell>
          <cell r="D157" t="str">
            <v>Ball State</v>
          </cell>
          <cell r="H157">
            <v>0.32100000000000001</v>
          </cell>
        </row>
        <row r="158">
          <cell r="C158" t="str">
            <v>Bowling Green</v>
          </cell>
          <cell r="D158" t="str">
            <v>Northern Illinois</v>
          </cell>
          <cell r="H158">
            <v>4.5999999999999999E-2</v>
          </cell>
        </row>
        <row r="159">
          <cell r="C159" t="str">
            <v>Toledo</v>
          </cell>
          <cell r="D159" t="str">
            <v>Akron</v>
          </cell>
          <cell r="H159">
            <v>0.217</v>
          </cell>
        </row>
        <row r="160">
          <cell r="C160" t="str">
            <v>Oklahoma</v>
          </cell>
          <cell r="D160" t="str">
            <v>Iowa State</v>
          </cell>
          <cell r="H160">
            <v>1.399</v>
          </cell>
        </row>
        <row r="161">
          <cell r="C161" t="str">
            <v>UCLA</v>
          </cell>
          <cell r="D161" t="str">
            <v>Colorado</v>
          </cell>
          <cell r="H161">
            <v>0.53600000000000003</v>
          </cell>
        </row>
        <row r="162">
          <cell r="C162" t="str">
            <v>Arkansas State</v>
          </cell>
          <cell r="D162" t="str">
            <v>Georgia State</v>
          </cell>
          <cell r="H162">
            <v>8.2000000000000003E-2</v>
          </cell>
        </row>
        <row r="163">
          <cell r="C163" t="str">
            <v>San Jose State</v>
          </cell>
          <cell r="D163" t="str">
            <v>Boise State</v>
          </cell>
          <cell r="H163">
            <v>0.65800000000000003</v>
          </cell>
        </row>
        <row r="164">
          <cell r="C164" t="str">
            <v>Temple</v>
          </cell>
          <cell r="D164" t="str">
            <v>UConn</v>
          </cell>
          <cell r="H164">
            <v>0.52300000000000002</v>
          </cell>
        </row>
        <row r="165">
          <cell r="C165" t="str">
            <v>Alabama</v>
          </cell>
          <cell r="D165" t="str">
            <v>LSU</v>
          </cell>
          <cell r="H165">
            <v>10.385</v>
          </cell>
        </row>
        <row r="166">
          <cell r="C166" t="str">
            <v>Nebraska</v>
          </cell>
          <cell r="D166" t="str">
            <v>Ohio State</v>
          </cell>
          <cell r="H166">
            <v>4.9690000000000003</v>
          </cell>
        </row>
        <row r="167">
          <cell r="C167" t="str">
            <v>Florida</v>
          </cell>
          <cell r="D167" t="str">
            <v>Arkansas</v>
          </cell>
          <cell r="H167">
            <v>4.2610000000000001</v>
          </cell>
        </row>
        <row r="168">
          <cell r="C168" t="str">
            <v>Syracuse</v>
          </cell>
          <cell r="D168" t="str">
            <v>Clemson</v>
          </cell>
          <cell r="H168">
            <v>2.5950000000000002</v>
          </cell>
        </row>
        <row r="169">
          <cell r="C169" t="str">
            <v>Oklahoma State</v>
          </cell>
          <cell r="D169" t="str">
            <v>Kansas State</v>
          </cell>
          <cell r="H169">
            <v>2.5950000000000002</v>
          </cell>
        </row>
        <row r="170">
          <cell r="C170" t="str">
            <v>Notre Dame</v>
          </cell>
          <cell r="D170" t="str">
            <v>Navy</v>
          </cell>
          <cell r="H170">
            <v>2.42</v>
          </cell>
        </row>
        <row r="171">
          <cell r="C171" t="str">
            <v>Wisconsin</v>
          </cell>
          <cell r="D171" t="str">
            <v>Northwestern</v>
          </cell>
          <cell r="H171">
            <v>2.3969999999999998</v>
          </cell>
        </row>
        <row r="172">
          <cell r="C172" t="str">
            <v>Maryland</v>
          </cell>
          <cell r="D172" t="str">
            <v>Michigan</v>
          </cell>
          <cell r="H172">
            <v>2.3199999999999998</v>
          </cell>
        </row>
        <row r="173">
          <cell r="C173" t="str">
            <v>Vanderbilt</v>
          </cell>
          <cell r="D173" t="str">
            <v>Auburn</v>
          </cell>
          <cell r="H173">
            <v>2.0569999999999999</v>
          </cell>
        </row>
        <row r="174">
          <cell r="C174" t="str">
            <v>Washington</v>
          </cell>
          <cell r="D174" t="str">
            <v>California</v>
          </cell>
          <cell r="H174">
            <v>2.0070000000000001</v>
          </cell>
        </row>
        <row r="175">
          <cell r="C175" t="str">
            <v>College Gameday</v>
          </cell>
          <cell r="D175" t="str">
            <v>Live from Baton Rouge</v>
          </cell>
          <cell r="H175">
            <v>1.623</v>
          </cell>
        </row>
        <row r="176">
          <cell r="C176" t="str">
            <v>Oregon</v>
          </cell>
          <cell r="D176" t="str">
            <v>USC</v>
          </cell>
          <cell r="H176">
            <v>1.4770000000000001</v>
          </cell>
        </row>
        <row r="177">
          <cell r="C177" t="str">
            <v>TCU</v>
          </cell>
          <cell r="D177" t="str">
            <v>Baylor</v>
          </cell>
          <cell r="H177">
            <v>1.365</v>
          </cell>
        </row>
        <row r="178">
          <cell r="C178" t="str">
            <v>Texas</v>
          </cell>
          <cell r="D178" t="str">
            <v>Texas Tech</v>
          </cell>
          <cell r="H178">
            <v>1.0509999999999999</v>
          </cell>
        </row>
        <row r="179">
          <cell r="C179" t="str">
            <v>Florida State</v>
          </cell>
          <cell r="D179" t="str">
            <v>NC State</v>
          </cell>
          <cell r="H179">
            <v>0.82799999999999996</v>
          </cell>
        </row>
        <row r="180">
          <cell r="C180" t="str">
            <v>Kansas</v>
          </cell>
          <cell r="D180" t="str">
            <v>West Virginia</v>
          </cell>
          <cell r="H180">
            <v>0.82699999999999996</v>
          </cell>
        </row>
        <row r="181">
          <cell r="C181" t="str">
            <v>Louisville</v>
          </cell>
          <cell r="D181" t="str">
            <v>Boston College</v>
          </cell>
          <cell r="H181">
            <v>0.65300000000000002</v>
          </cell>
        </row>
        <row r="182">
          <cell r="C182" t="str">
            <v>Oregon State</v>
          </cell>
          <cell r="D182" t="str">
            <v>Stanford</v>
          </cell>
          <cell r="H182">
            <v>0.59199999999999997</v>
          </cell>
        </row>
        <row r="183">
          <cell r="C183" t="str">
            <v>Virginia Tech</v>
          </cell>
          <cell r="D183" t="str">
            <v>Duke</v>
          </cell>
          <cell r="H183">
            <v>0.33800000000000002</v>
          </cell>
        </row>
        <row r="184">
          <cell r="C184" t="str">
            <v>Utah State</v>
          </cell>
          <cell r="D184" t="str">
            <v>Wyoming</v>
          </cell>
          <cell r="H184">
            <v>0.32500000000000001</v>
          </cell>
        </row>
        <row r="185">
          <cell r="C185" t="str">
            <v>Georgia Southern</v>
          </cell>
          <cell r="D185" t="str">
            <v>Ole Miss</v>
          </cell>
          <cell r="H185">
            <v>0.20899999999999999</v>
          </cell>
        </row>
        <row r="186">
          <cell r="C186" t="str">
            <v>FIU</v>
          </cell>
          <cell r="D186" t="str">
            <v>Western Kentucky</v>
          </cell>
          <cell r="H186">
            <v>2E-3</v>
          </cell>
        </row>
        <row r="187">
          <cell r="C187" t="str">
            <v>Virginia Tech</v>
          </cell>
          <cell r="D187" t="str">
            <v>Pittsburgh</v>
          </cell>
          <cell r="H187">
            <v>1.8480000000000001</v>
          </cell>
        </row>
        <row r="188">
          <cell r="C188" t="str">
            <v>California</v>
          </cell>
          <cell r="D188" t="str">
            <v>USC</v>
          </cell>
          <cell r="H188">
            <v>1.107</v>
          </cell>
        </row>
        <row r="189">
          <cell r="C189" t="str">
            <v>Appalachian State</v>
          </cell>
          <cell r="D189" t="str">
            <v>Georgia Southern</v>
          </cell>
          <cell r="H189">
            <v>0.105</v>
          </cell>
        </row>
        <row r="190">
          <cell r="C190" t="str">
            <v>Navy</v>
          </cell>
          <cell r="D190" t="str">
            <v>South Florida</v>
          </cell>
          <cell r="H190">
            <v>0.55600000000000005</v>
          </cell>
        </row>
        <row r="191">
          <cell r="C191" t="str">
            <v>Air Force</v>
          </cell>
          <cell r="D191" t="str">
            <v>Fresno State</v>
          </cell>
          <cell r="H191">
            <v>0.435</v>
          </cell>
        </row>
        <row r="192">
          <cell r="C192" t="str">
            <v>Clemson</v>
          </cell>
          <cell r="D192" t="str">
            <v>Florida State</v>
          </cell>
          <cell r="H192">
            <v>5.38</v>
          </cell>
        </row>
        <row r="193">
          <cell r="C193" t="str">
            <v>Michigan</v>
          </cell>
          <cell r="D193" t="str">
            <v>Michigan State</v>
          </cell>
          <cell r="H193">
            <v>4.6470000000000002</v>
          </cell>
        </row>
        <row r="194">
          <cell r="C194" t="str">
            <v>Florida</v>
          </cell>
          <cell r="D194" t="str">
            <v>Georgia</v>
          </cell>
          <cell r="H194">
            <v>4.4539999999999997</v>
          </cell>
        </row>
        <row r="195">
          <cell r="C195" t="str">
            <v>Nebraska</v>
          </cell>
          <cell r="D195" t="str">
            <v>Wisconsin</v>
          </cell>
          <cell r="H195">
            <v>3.77</v>
          </cell>
        </row>
        <row r="196">
          <cell r="C196" t="str">
            <v>Northwestern</v>
          </cell>
          <cell r="D196" t="str">
            <v>Ohio State</v>
          </cell>
          <cell r="H196">
            <v>3.657</v>
          </cell>
        </row>
        <row r="197">
          <cell r="C197" t="str">
            <v>Baylor</v>
          </cell>
          <cell r="D197" t="str">
            <v>Texas</v>
          </cell>
          <cell r="H197">
            <v>3.5129999999999999</v>
          </cell>
        </row>
        <row r="198">
          <cell r="C198" t="str">
            <v>Louisville</v>
          </cell>
          <cell r="D198" t="str">
            <v>Virginia</v>
          </cell>
          <cell r="H198">
            <v>2.92</v>
          </cell>
        </row>
        <row r="199">
          <cell r="C199" t="str">
            <v>Penn State</v>
          </cell>
          <cell r="D199" t="str">
            <v>Purdue</v>
          </cell>
          <cell r="H199">
            <v>2.92</v>
          </cell>
        </row>
        <row r="200">
          <cell r="C200" t="str">
            <v>Miami</v>
          </cell>
          <cell r="D200" t="str">
            <v>Notre Dame</v>
          </cell>
          <cell r="H200">
            <v>2.6339999999999999</v>
          </cell>
        </row>
        <row r="201">
          <cell r="C201" t="str">
            <v>West Virginia</v>
          </cell>
          <cell r="D201" t="str">
            <v>Oklahoma State</v>
          </cell>
          <cell r="H201">
            <v>1.9630000000000001</v>
          </cell>
        </row>
        <row r="202">
          <cell r="C202" t="str">
            <v>College Gameday</v>
          </cell>
          <cell r="D202" t="str">
            <v>Live from Utah</v>
          </cell>
          <cell r="H202">
            <v>1.772</v>
          </cell>
        </row>
        <row r="203">
          <cell r="C203" t="str">
            <v>Tennessee</v>
          </cell>
          <cell r="D203" t="str">
            <v>South Carolina</v>
          </cell>
          <cell r="H203">
            <v>1.5189999999999999</v>
          </cell>
        </row>
        <row r="204">
          <cell r="C204" t="str">
            <v>Washington</v>
          </cell>
          <cell r="D204" t="str">
            <v>Utah</v>
          </cell>
          <cell r="H204">
            <v>1.3759999999999999</v>
          </cell>
        </row>
        <row r="205">
          <cell r="C205" t="str">
            <v>Washington State</v>
          </cell>
          <cell r="D205" t="str">
            <v>Oregon State</v>
          </cell>
          <cell r="H205">
            <v>0.81499999999999995</v>
          </cell>
        </row>
        <row r="206">
          <cell r="C206" t="str">
            <v>Kansas</v>
          </cell>
          <cell r="D206" t="str">
            <v>Oklahoma</v>
          </cell>
          <cell r="H206">
            <v>0.63600000000000001</v>
          </cell>
        </row>
        <row r="207">
          <cell r="C207" t="str">
            <v>Texas Tech</v>
          </cell>
          <cell r="D207" t="str">
            <v>TCU</v>
          </cell>
          <cell r="H207">
            <v>0.505</v>
          </cell>
        </row>
        <row r="208">
          <cell r="C208" t="str">
            <v>Stanford</v>
          </cell>
          <cell r="D208" t="str">
            <v>Arizona</v>
          </cell>
          <cell r="H208">
            <v>0.37</v>
          </cell>
        </row>
        <row r="209">
          <cell r="C209" t="str">
            <v>Maryland</v>
          </cell>
          <cell r="D209" t="str">
            <v>Indiana</v>
          </cell>
          <cell r="H209">
            <v>0.23599999999999999</v>
          </cell>
        </row>
        <row r="210">
          <cell r="C210" t="str">
            <v>New Mexico State</v>
          </cell>
          <cell r="D210" t="str">
            <v>Texas A&amp;M</v>
          </cell>
          <cell r="H210">
            <v>0.193</v>
          </cell>
        </row>
        <row r="211">
          <cell r="C211" t="str">
            <v>UCF</v>
          </cell>
          <cell r="D211" t="str">
            <v>Houston</v>
          </cell>
          <cell r="H211">
            <v>0.192</v>
          </cell>
        </row>
        <row r="212">
          <cell r="C212" t="str">
            <v>Miami</v>
          </cell>
          <cell r="D212" t="str">
            <v>Virginia Tech</v>
          </cell>
          <cell r="H212">
            <v>1.4</v>
          </cell>
        </row>
        <row r="213">
          <cell r="C213" t="str">
            <v>Brigham Young</v>
          </cell>
          <cell r="D213" t="str">
            <v>Boise State</v>
          </cell>
          <cell r="H213">
            <v>0.98599999999999999</v>
          </cell>
        </row>
        <row r="214">
          <cell r="C214" t="str">
            <v>Troy</v>
          </cell>
          <cell r="D214" t="str">
            <v>South Alabama</v>
          </cell>
          <cell r="H214">
            <v>0.16500000000000001</v>
          </cell>
        </row>
        <row r="215">
          <cell r="C215" t="str">
            <v>Oregon</v>
          </cell>
          <cell r="D215" t="str">
            <v>California</v>
          </cell>
          <cell r="H215">
            <v>1.516</v>
          </cell>
        </row>
        <row r="216">
          <cell r="C216" t="str">
            <v>South Florida</v>
          </cell>
          <cell r="D216" t="str">
            <v>Temple</v>
          </cell>
          <cell r="H216">
            <v>1.3</v>
          </cell>
        </row>
        <row r="217">
          <cell r="C217" t="str">
            <v>San Jose State</v>
          </cell>
          <cell r="D217" t="str">
            <v>San Diego State</v>
          </cell>
          <cell r="H217">
            <v>0.19900000000000001</v>
          </cell>
        </row>
        <row r="218">
          <cell r="C218" t="str">
            <v>Texas A&amp;M</v>
          </cell>
          <cell r="D218" t="str">
            <v>Alabama</v>
          </cell>
          <cell r="H218">
            <v>8.4550000000000001</v>
          </cell>
        </row>
        <row r="219">
          <cell r="C219" t="str">
            <v>Ohio State</v>
          </cell>
          <cell r="D219" t="str">
            <v>Penn State</v>
          </cell>
          <cell r="H219">
            <v>6.4779999999999998</v>
          </cell>
        </row>
        <row r="220">
          <cell r="C220" t="str">
            <v>Wisconsin</v>
          </cell>
          <cell r="D220" t="str">
            <v>Iowa</v>
          </cell>
          <cell r="H220">
            <v>3.2410000000000001</v>
          </cell>
        </row>
        <row r="221">
          <cell r="C221" t="str">
            <v>TCU</v>
          </cell>
          <cell r="D221" t="str">
            <v>West Virginia</v>
          </cell>
          <cell r="H221">
            <v>3.1829999999999998</v>
          </cell>
        </row>
        <row r="222">
          <cell r="C222" t="str">
            <v>Purdue</v>
          </cell>
          <cell r="D222" t="str">
            <v>Nebraska</v>
          </cell>
          <cell r="H222">
            <v>3.1829999999999998</v>
          </cell>
        </row>
        <row r="223">
          <cell r="C223" t="str">
            <v>Ole Miss</v>
          </cell>
          <cell r="D223" t="str">
            <v>LSU</v>
          </cell>
          <cell r="H223">
            <v>2.669</v>
          </cell>
        </row>
        <row r="224">
          <cell r="C224" t="str">
            <v>Louisville</v>
          </cell>
          <cell r="D224" t="str">
            <v>NC State</v>
          </cell>
          <cell r="H224">
            <v>2.3719999999999999</v>
          </cell>
        </row>
        <row r="225">
          <cell r="C225" t="str">
            <v>Oklahoma</v>
          </cell>
          <cell r="D225" t="str">
            <v>Texas Tech</v>
          </cell>
          <cell r="H225">
            <v>2.343</v>
          </cell>
        </row>
        <row r="226">
          <cell r="C226" t="str">
            <v>Arkansas</v>
          </cell>
          <cell r="D226" t="str">
            <v>Auburn</v>
          </cell>
          <cell r="H226">
            <v>2.13</v>
          </cell>
        </row>
        <row r="227">
          <cell r="C227" t="str">
            <v>College Gameday</v>
          </cell>
          <cell r="D227" t="str">
            <v>From Alabama</v>
          </cell>
          <cell r="H227">
            <v>1.8129999999999999</v>
          </cell>
        </row>
        <row r="228">
          <cell r="C228" t="str">
            <v>Utah</v>
          </cell>
          <cell r="D228" t="str">
            <v>UCLA</v>
          </cell>
          <cell r="H228">
            <v>1.3680000000000001</v>
          </cell>
        </row>
        <row r="229">
          <cell r="C229" t="str">
            <v>Texas</v>
          </cell>
          <cell r="D229" t="str">
            <v>Kansas State</v>
          </cell>
          <cell r="H229">
            <v>1.2949999999999999</v>
          </cell>
        </row>
        <row r="230">
          <cell r="C230" t="str">
            <v>ESPN Goal Line</v>
          </cell>
          <cell r="D230" t="str">
            <v>ABC reverse mirror</v>
          </cell>
          <cell r="H230">
            <v>0.63100000000000001</v>
          </cell>
        </row>
        <row r="231">
          <cell r="C231" t="str">
            <v>Houston</v>
          </cell>
          <cell r="D231" t="str">
            <v>SMU</v>
          </cell>
          <cell r="H231">
            <v>0.47299999999999998</v>
          </cell>
        </row>
        <row r="232">
          <cell r="C232" t="str">
            <v>Oklahoma State</v>
          </cell>
          <cell r="D232" t="str">
            <v>Kansas</v>
          </cell>
          <cell r="H232">
            <v>0.45400000000000001</v>
          </cell>
        </row>
        <row r="233">
          <cell r="C233" t="str">
            <v>Wyoming</v>
          </cell>
          <cell r="D233" t="str">
            <v>Nevada</v>
          </cell>
          <cell r="H233">
            <v>0.28199999999999997</v>
          </cell>
        </row>
        <row r="234">
          <cell r="C234" t="str">
            <v>Rutgers</v>
          </cell>
          <cell r="D234" t="str">
            <v>Minnesota</v>
          </cell>
          <cell r="H234">
            <v>0.27400000000000002</v>
          </cell>
        </row>
        <row r="235">
          <cell r="C235" t="str">
            <v>Tennessee State</v>
          </cell>
          <cell r="D235" t="str">
            <v>Vanderbilt</v>
          </cell>
          <cell r="H235">
            <v>0.152</v>
          </cell>
        </row>
        <row r="236">
          <cell r="C236" t="str">
            <v>Tulane</v>
          </cell>
          <cell r="D236" t="str">
            <v>Tulsa</v>
          </cell>
          <cell r="H236">
            <v>6.9000000000000006E-2</v>
          </cell>
        </row>
        <row r="237">
          <cell r="C237" t="str">
            <v>Charlotte</v>
          </cell>
          <cell r="D237" t="str">
            <v>Marshall</v>
          </cell>
          <cell r="H237">
            <v>4.2000000000000003E-2</v>
          </cell>
        </row>
        <row r="238">
          <cell r="C238" t="str">
            <v>Appalachian State</v>
          </cell>
          <cell r="D238" t="str">
            <v>Louisiana</v>
          </cell>
          <cell r="H238">
            <v>0.54100000000000004</v>
          </cell>
        </row>
        <row r="239">
          <cell r="C239" t="str">
            <v>Duke</v>
          </cell>
          <cell r="D239" t="str">
            <v>Louisville</v>
          </cell>
          <cell r="H239">
            <v>1.881</v>
          </cell>
        </row>
        <row r="240">
          <cell r="C240" t="str">
            <v>Mississippi State</v>
          </cell>
          <cell r="D240" t="str">
            <v>Brigham Young</v>
          </cell>
          <cell r="H240">
            <v>1.4750000000000001</v>
          </cell>
        </row>
        <row r="241">
          <cell r="C241" t="str">
            <v>Memphis</v>
          </cell>
          <cell r="D241" t="str">
            <v>Tulane</v>
          </cell>
          <cell r="H241">
            <v>0.185</v>
          </cell>
        </row>
        <row r="242">
          <cell r="C242" t="str">
            <v>Ohio State</v>
          </cell>
          <cell r="D242" t="str">
            <v>Wisconsin</v>
          </cell>
          <cell r="H242">
            <v>8.9640000000000004</v>
          </cell>
        </row>
        <row r="243">
          <cell r="C243" t="str">
            <v>Alabama</v>
          </cell>
          <cell r="D243" t="str">
            <v>Tennessee</v>
          </cell>
          <cell r="H243">
            <v>6.5819999999999999</v>
          </cell>
        </row>
        <row r="244">
          <cell r="C244" t="str">
            <v>NC State</v>
          </cell>
          <cell r="D244" t="str">
            <v>Clemson</v>
          </cell>
          <cell r="H244">
            <v>4.5060000000000002</v>
          </cell>
        </row>
        <row r="245">
          <cell r="C245" t="str">
            <v>North Carolina</v>
          </cell>
          <cell r="D245" t="str">
            <v>Miami (FL)</v>
          </cell>
          <cell r="H245">
            <v>3.7130000000000001</v>
          </cell>
        </row>
        <row r="246">
          <cell r="C246" t="str">
            <v>Nebraska</v>
          </cell>
          <cell r="D246" t="str">
            <v>Indiana</v>
          </cell>
          <cell r="H246">
            <v>3.7130000000000001</v>
          </cell>
        </row>
        <row r="247">
          <cell r="C247" t="str">
            <v>Stanford</v>
          </cell>
          <cell r="D247" t="str">
            <v>Notre Dame</v>
          </cell>
          <cell r="H247">
            <v>2.87</v>
          </cell>
        </row>
        <row r="248">
          <cell r="C248" t="str">
            <v>Ole Miss</v>
          </cell>
          <cell r="D248" t="str">
            <v>Arkansas</v>
          </cell>
          <cell r="H248">
            <v>2.54</v>
          </cell>
        </row>
        <row r="249">
          <cell r="C249" t="str">
            <v>Kansas State</v>
          </cell>
          <cell r="D249" t="str">
            <v>Oklahoma</v>
          </cell>
          <cell r="H249">
            <v>1.7749999999999999</v>
          </cell>
        </row>
        <row r="250">
          <cell r="C250" t="str">
            <v>College Gameday</v>
          </cell>
          <cell r="D250" t="str">
            <v>from Wisconsin</v>
          </cell>
          <cell r="H250">
            <v>1.706</v>
          </cell>
        </row>
        <row r="251">
          <cell r="C251" t="str">
            <v>UCLA</v>
          </cell>
          <cell r="D251" t="str">
            <v>Washington State</v>
          </cell>
          <cell r="H251">
            <v>1.3109999999999999</v>
          </cell>
        </row>
        <row r="252">
          <cell r="C252" t="str">
            <v>Wake Forest</v>
          </cell>
          <cell r="D252" t="str">
            <v>Florida State</v>
          </cell>
          <cell r="H252">
            <v>0.96099999999999997</v>
          </cell>
        </row>
        <row r="253">
          <cell r="C253" t="str">
            <v>USC</v>
          </cell>
          <cell r="D253" t="str">
            <v>Arizona</v>
          </cell>
          <cell r="H253">
            <v>0.871</v>
          </cell>
        </row>
        <row r="254">
          <cell r="C254" t="str">
            <v>West Virginia</v>
          </cell>
          <cell r="D254" t="str">
            <v>Texas Tech</v>
          </cell>
          <cell r="H254">
            <v>0.83399999999999996</v>
          </cell>
        </row>
        <row r="255">
          <cell r="C255" t="str">
            <v>Iowa</v>
          </cell>
          <cell r="D255" t="str">
            <v>Purdue</v>
          </cell>
          <cell r="H255">
            <v>0.63100000000000001</v>
          </cell>
        </row>
        <row r="256">
          <cell r="C256" t="str">
            <v>Tulsa</v>
          </cell>
          <cell r="D256" t="str">
            <v>Houston</v>
          </cell>
          <cell r="H256">
            <v>0.45400000000000001</v>
          </cell>
        </row>
        <row r="257">
          <cell r="C257" t="str">
            <v>Kansas</v>
          </cell>
          <cell r="D257" t="str">
            <v>Baylor</v>
          </cell>
          <cell r="H257">
            <v>0.36399999999999999</v>
          </cell>
        </row>
        <row r="258">
          <cell r="C258" t="str">
            <v>Colorado State</v>
          </cell>
          <cell r="D258" t="str">
            <v>Boise State</v>
          </cell>
          <cell r="H258">
            <v>0.34399999999999997</v>
          </cell>
        </row>
        <row r="259">
          <cell r="C259" t="str">
            <v>Minnesota</v>
          </cell>
          <cell r="D259" t="str">
            <v>Maryland</v>
          </cell>
          <cell r="H259">
            <v>0.312</v>
          </cell>
        </row>
        <row r="260">
          <cell r="C260" t="str">
            <v>Virginia Tech</v>
          </cell>
          <cell r="D260" t="str">
            <v>Syracuse</v>
          </cell>
          <cell r="H260">
            <v>0.29499999999999998</v>
          </cell>
        </row>
        <row r="261">
          <cell r="C261" t="str">
            <v>Temple</v>
          </cell>
          <cell r="D261" t="str">
            <v>UCF</v>
          </cell>
          <cell r="H261">
            <v>0.1</v>
          </cell>
        </row>
        <row r="262">
          <cell r="C262" t="str">
            <v>UTSA</v>
          </cell>
          <cell r="D262" t="str">
            <v>Rice</v>
          </cell>
          <cell r="H262">
            <v>1.2999999999999999E-2</v>
          </cell>
        </row>
        <row r="263">
          <cell r="C263" t="str">
            <v>Georgia Southern</v>
          </cell>
          <cell r="D263" t="str">
            <v>Arkansas State</v>
          </cell>
          <cell r="H263">
            <v>0.497</v>
          </cell>
        </row>
        <row r="264">
          <cell r="C264" t="str">
            <v>Temple</v>
          </cell>
          <cell r="D264" t="str">
            <v>Memphis</v>
          </cell>
          <cell r="H264">
            <v>0.626</v>
          </cell>
        </row>
        <row r="265">
          <cell r="C265" t="str">
            <v>Clemson</v>
          </cell>
          <cell r="D265" t="str">
            <v>Boston College</v>
          </cell>
          <cell r="H265">
            <v>1.659</v>
          </cell>
        </row>
        <row r="266">
          <cell r="C266" t="str">
            <v>SMU</v>
          </cell>
          <cell r="D266" t="str">
            <v>Tulsa</v>
          </cell>
          <cell r="H266">
            <v>0.41</v>
          </cell>
        </row>
        <row r="267">
          <cell r="C267" t="str">
            <v>Tennessee</v>
          </cell>
          <cell r="D267" t="str">
            <v>Texas A&amp;M</v>
          </cell>
          <cell r="H267">
            <v>6.5529999999999999</v>
          </cell>
        </row>
        <row r="268">
          <cell r="C268" t="str">
            <v>Florida State</v>
          </cell>
          <cell r="D268" t="str">
            <v>Miami</v>
          </cell>
          <cell r="H268">
            <v>5.54</v>
          </cell>
        </row>
        <row r="269">
          <cell r="C269" t="str">
            <v>Alabama</v>
          </cell>
          <cell r="D269" t="str">
            <v>Arkansas</v>
          </cell>
          <cell r="H269">
            <v>4.444</v>
          </cell>
        </row>
        <row r="270">
          <cell r="C270" t="str">
            <v>Notre Dame</v>
          </cell>
          <cell r="D270" t="str">
            <v>NC State</v>
          </cell>
          <cell r="H270">
            <v>3.72</v>
          </cell>
        </row>
        <row r="271">
          <cell r="C271" t="str">
            <v>Virginia Tech</v>
          </cell>
          <cell r="D271" t="str">
            <v>North Carolina</v>
          </cell>
          <cell r="H271">
            <v>3.2519999999999998</v>
          </cell>
        </row>
        <row r="272">
          <cell r="C272" t="str">
            <v>Brigham Young</v>
          </cell>
          <cell r="D272" t="str">
            <v>Michigan State</v>
          </cell>
          <cell r="H272">
            <v>3.2519999999999998</v>
          </cell>
        </row>
        <row r="273">
          <cell r="C273" t="str">
            <v>Indiana</v>
          </cell>
          <cell r="D273" t="str">
            <v>Ohio State</v>
          </cell>
          <cell r="H273">
            <v>3.218</v>
          </cell>
        </row>
        <row r="274">
          <cell r="C274" t="str">
            <v>Texas</v>
          </cell>
          <cell r="D274" t="str">
            <v>Oklahoma</v>
          </cell>
          <cell r="H274">
            <v>2.7879999999999998</v>
          </cell>
        </row>
        <row r="275">
          <cell r="C275" t="str">
            <v>Auburn</v>
          </cell>
          <cell r="D275" t="str">
            <v>Mississippi State</v>
          </cell>
          <cell r="H275">
            <v>1.9179999999999999</v>
          </cell>
        </row>
        <row r="276">
          <cell r="C276" t="str">
            <v>College Gameday</v>
          </cell>
          <cell r="D276" t="str">
            <v>from Texas A&amp;M</v>
          </cell>
          <cell r="H276">
            <v>1.8460000000000001</v>
          </cell>
        </row>
        <row r="277">
          <cell r="C277" t="str">
            <v>Washington</v>
          </cell>
          <cell r="D277" t="str">
            <v>Oregon</v>
          </cell>
          <cell r="H277">
            <v>1.837</v>
          </cell>
        </row>
        <row r="278">
          <cell r="C278" t="str">
            <v>Washington State</v>
          </cell>
          <cell r="D278" t="str">
            <v>Stanford</v>
          </cell>
          <cell r="H278">
            <v>1.754</v>
          </cell>
        </row>
        <row r="279">
          <cell r="C279" t="str">
            <v>Michigan</v>
          </cell>
          <cell r="D279" t="str">
            <v>Rutgers</v>
          </cell>
          <cell r="H279">
            <v>1.282</v>
          </cell>
        </row>
        <row r="280">
          <cell r="C280" t="str">
            <v>Iowa</v>
          </cell>
          <cell r="D280" t="str">
            <v>Minnesota</v>
          </cell>
          <cell r="H280">
            <v>1.048</v>
          </cell>
        </row>
        <row r="281">
          <cell r="C281" t="str">
            <v>UCLA</v>
          </cell>
          <cell r="D281" t="str">
            <v>Arizona State</v>
          </cell>
          <cell r="H281">
            <v>0.78300000000000003</v>
          </cell>
        </row>
        <row r="282">
          <cell r="C282" t="str">
            <v>Texas Tech</v>
          </cell>
          <cell r="D282" t="str">
            <v>Kansas State</v>
          </cell>
          <cell r="H282">
            <v>0.70099999999999996</v>
          </cell>
        </row>
        <row r="283">
          <cell r="C283" t="str">
            <v>Iowa State</v>
          </cell>
          <cell r="D283" t="str">
            <v>Oklahoma State</v>
          </cell>
          <cell r="H283">
            <v>0.65900000000000003</v>
          </cell>
        </row>
        <row r="284">
          <cell r="C284" t="str">
            <v>Arizona</v>
          </cell>
          <cell r="D284" t="str">
            <v>Utah</v>
          </cell>
          <cell r="H284">
            <v>0.35</v>
          </cell>
        </row>
        <row r="285">
          <cell r="C285" t="str">
            <v>TCU</v>
          </cell>
          <cell r="D285" t="str">
            <v>Kansas</v>
          </cell>
          <cell r="H285">
            <v>0.33100000000000002</v>
          </cell>
        </row>
        <row r="286">
          <cell r="C286" t="str">
            <v>UConn</v>
          </cell>
          <cell r="D286" t="str">
            <v>Houston</v>
          </cell>
          <cell r="H286">
            <v>1.421</v>
          </cell>
        </row>
        <row r="287">
          <cell r="C287" t="str">
            <v>Kansas</v>
          </cell>
          <cell r="D287" t="str">
            <v>Texas Tech</v>
          </cell>
          <cell r="H287">
            <v>0.51300000000000001</v>
          </cell>
        </row>
        <row r="288">
          <cell r="C288" t="str">
            <v>Stanford</v>
          </cell>
          <cell r="D288" t="str">
            <v>Washington</v>
          </cell>
          <cell r="H288">
            <v>3.3330000000000002</v>
          </cell>
        </row>
        <row r="289">
          <cell r="C289" t="str">
            <v>Toledo</v>
          </cell>
          <cell r="D289" t="str">
            <v>Brigham Young</v>
          </cell>
          <cell r="H289">
            <v>0.57899999999999996</v>
          </cell>
        </row>
        <row r="290">
          <cell r="C290" t="str">
            <v>Louisville</v>
          </cell>
          <cell r="D290" t="str">
            <v>Clemson</v>
          </cell>
          <cell r="H290">
            <v>9.2940000000000005</v>
          </cell>
        </row>
        <row r="291">
          <cell r="C291" t="str">
            <v>Wisconsin</v>
          </cell>
          <cell r="D291" t="str">
            <v>Michigan</v>
          </cell>
          <cell r="H291">
            <v>6.851</v>
          </cell>
        </row>
        <row r="292">
          <cell r="C292" t="str">
            <v>Georgia</v>
          </cell>
          <cell r="D292" t="str">
            <v>Tennessee</v>
          </cell>
          <cell r="H292">
            <v>4.2149999999999999</v>
          </cell>
        </row>
        <row r="293">
          <cell r="C293" t="str">
            <v>Texas</v>
          </cell>
          <cell r="D293" t="str">
            <v>Oklahoma State</v>
          </cell>
          <cell r="H293">
            <v>3.7989999999999999</v>
          </cell>
        </row>
        <row r="294">
          <cell r="C294" t="str">
            <v>Kentucky</v>
          </cell>
          <cell r="D294" t="str">
            <v>Alabama</v>
          </cell>
          <cell r="H294">
            <v>3.19</v>
          </cell>
        </row>
        <row r="295">
          <cell r="C295" t="str">
            <v>Notre Dame</v>
          </cell>
          <cell r="D295" t="str">
            <v>Syracuse</v>
          </cell>
          <cell r="H295">
            <v>2.1040000000000001</v>
          </cell>
        </row>
        <row r="296">
          <cell r="C296" t="str">
            <v>Oklahoma</v>
          </cell>
          <cell r="D296" t="str">
            <v>TCU</v>
          </cell>
          <cell r="H296">
            <v>2.044</v>
          </cell>
        </row>
        <row r="297">
          <cell r="C297" t="str">
            <v>College Gameday</v>
          </cell>
          <cell r="D297" t="str">
            <v>from Clemson</v>
          </cell>
          <cell r="H297">
            <v>1.8280000000000001</v>
          </cell>
        </row>
        <row r="298">
          <cell r="C298" t="str">
            <v>North Carolina</v>
          </cell>
          <cell r="D298" t="str">
            <v>Florida State</v>
          </cell>
          <cell r="H298">
            <v>1.7430000000000001</v>
          </cell>
        </row>
        <row r="299">
          <cell r="C299" t="str">
            <v>Arizona State</v>
          </cell>
          <cell r="D299" t="str">
            <v>USC</v>
          </cell>
          <cell r="H299">
            <v>1.4590000000000001</v>
          </cell>
        </row>
        <row r="300">
          <cell r="C300" t="str">
            <v>Illinois</v>
          </cell>
          <cell r="D300" t="str">
            <v>Nebraska</v>
          </cell>
          <cell r="H300">
            <v>1.1459999999999999</v>
          </cell>
        </row>
        <row r="301">
          <cell r="C301" t="str">
            <v>Miami</v>
          </cell>
          <cell r="D301" t="str">
            <v>Georgia Tech</v>
          </cell>
          <cell r="H301">
            <v>1.04</v>
          </cell>
        </row>
        <row r="302">
          <cell r="C302" t="str">
            <v>Arizona</v>
          </cell>
          <cell r="D302" t="str">
            <v>UCLA</v>
          </cell>
          <cell r="H302">
            <v>1.0269999999999999</v>
          </cell>
        </row>
        <row r="303">
          <cell r="C303" t="str">
            <v>Memphis</v>
          </cell>
          <cell r="D303" t="str">
            <v>Ole Miss</v>
          </cell>
          <cell r="H303">
            <v>0.56599999999999995</v>
          </cell>
        </row>
        <row r="304">
          <cell r="C304" t="str">
            <v>Kansas State</v>
          </cell>
          <cell r="D304" t="str">
            <v>West Virginia</v>
          </cell>
          <cell r="H304">
            <v>0.54500000000000004</v>
          </cell>
        </row>
        <row r="305">
          <cell r="C305" t="str">
            <v>Northwestern</v>
          </cell>
          <cell r="D305" t="str">
            <v>Iowa</v>
          </cell>
          <cell r="H305">
            <v>0.53900000000000003</v>
          </cell>
        </row>
        <row r="306">
          <cell r="C306" t="str">
            <v>Baylor</v>
          </cell>
          <cell r="D306" t="str">
            <v>Iowa State</v>
          </cell>
          <cell r="H306">
            <v>0.46100000000000002</v>
          </cell>
        </row>
        <row r="307">
          <cell r="C307" t="str">
            <v>Utah State</v>
          </cell>
          <cell r="D307" t="str">
            <v>Boise State</v>
          </cell>
          <cell r="H307">
            <v>0.35799999999999998</v>
          </cell>
        </row>
        <row r="308">
          <cell r="C308" t="str">
            <v>South Florida</v>
          </cell>
          <cell r="D308" t="str">
            <v>Cincinnati</v>
          </cell>
          <cell r="H308">
            <v>0.14399999999999999</v>
          </cell>
        </row>
        <row r="309">
          <cell r="C309" t="str">
            <v>Wyoming</v>
          </cell>
          <cell r="D309" t="str">
            <v>Colorado State</v>
          </cell>
          <cell r="H309">
            <v>0.13100000000000001</v>
          </cell>
        </row>
        <row r="310">
          <cell r="C310" t="str">
            <v>Florida Atlantic</v>
          </cell>
          <cell r="D310" t="str">
            <v>FIU</v>
          </cell>
          <cell r="H310">
            <v>3.0000000000000001E-3</v>
          </cell>
        </row>
        <row r="311">
          <cell r="C311" t="str">
            <v>Clemson</v>
          </cell>
          <cell r="D311" t="str">
            <v>Georgia Tech</v>
          </cell>
          <cell r="H311">
            <v>1.8129999999999999</v>
          </cell>
        </row>
        <row r="312">
          <cell r="C312" t="str">
            <v>TCU</v>
          </cell>
          <cell r="D312" t="str">
            <v>SMU</v>
          </cell>
          <cell r="H312">
            <v>1.357</v>
          </cell>
        </row>
        <row r="313">
          <cell r="C313" t="str">
            <v>USC</v>
          </cell>
          <cell r="D313" t="str">
            <v>Utah</v>
          </cell>
          <cell r="H313">
            <v>1.042</v>
          </cell>
        </row>
        <row r="314">
          <cell r="C314" t="str">
            <v>Florida</v>
          </cell>
          <cell r="D314" t="str">
            <v>Tennessee</v>
          </cell>
          <cell r="H314">
            <v>5.5419999999999998</v>
          </cell>
        </row>
        <row r="315">
          <cell r="C315" t="str">
            <v>LSU</v>
          </cell>
          <cell r="D315" t="str">
            <v>Auburn</v>
          </cell>
          <cell r="H315">
            <v>4.0979999999999999</v>
          </cell>
        </row>
        <row r="316">
          <cell r="C316" t="str">
            <v>Arkansas</v>
          </cell>
          <cell r="D316" t="str">
            <v>Texas A&amp;M</v>
          </cell>
          <cell r="H316">
            <v>3.8719999999999999</v>
          </cell>
        </row>
        <row r="317">
          <cell r="C317" t="str">
            <v>Stanford</v>
          </cell>
          <cell r="D317" t="str">
            <v>UCLA</v>
          </cell>
          <cell r="H317">
            <v>3.786</v>
          </cell>
        </row>
        <row r="318">
          <cell r="C318" t="str">
            <v>Penn State</v>
          </cell>
          <cell r="D318" t="str">
            <v>Michigan</v>
          </cell>
          <cell r="H318">
            <v>3.7639999999999998</v>
          </cell>
        </row>
        <row r="319">
          <cell r="C319" t="str">
            <v>Georgia</v>
          </cell>
          <cell r="D319" t="str">
            <v>Ole Miss</v>
          </cell>
          <cell r="H319">
            <v>2.6960000000000002</v>
          </cell>
        </row>
        <row r="320">
          <cell r="C320" t="str">
            <v>Duke</v>
          </cell>
          <cell r="D320" t="str">
            <v>Notre Dame</v>
          </cell>
          <cell r="H320">
            <v>2.6269999999999998</v>
          </cell>
        </row>
        <row r="321">
          <cell r="C321" t="str">
            <v>Florida State</v>
          </cell>
          <cell r="D321" t="str">
            <v>South Florida</v>
          </cell>
          <cell r="H321">
            <v>2.5569999999999999</v>
          </cell>
        </row>
        <row r="322">
          <cell r="C322" t="str">
            <v>College Gameday</v>
          </cell>
          <cell r="D322" t="str">
            <v>from Tennessee</v>
          </cell>
          <cell r="H322">
            <v>1.8</v>
          </cell>
        </row>
        <row r="323">
          <cell r="C323" t="str">
            <v>Oklahoma State</v>
          </cell>
          <cell r="D323" t="str">
            <v>Baylor</v>
          </cell>
          <cell r="H323">
            <v>1.7470000000000001</v>
          </cell>
        </row>
        <row r="324">
          <cell r="C324" t="str">
            <v>Brigham Young</v>
          </cell>
          <cell r="D324" t="str">
            <v>West Virginia</v>
          </cell>
          <cell r="H324">
            <v>0.95199999999999996</v>
          </cell>
        </row>
        <row r="325">
          <cell r="C325" t="str">
            <v>Iowa</v>
          </cell>
          <cell r="D325" t="str">
            <v>Rutgers</v>
          </cell>
          <cell r="H325">
            <v>0.81499999999999995</v>
          </cell>
        </row>
        <row r="326">
          <cell r="C326" t="str">
            <v>California</v>
          </cell>
          <cell r="D326" t="str">
            <v>Arizona State</v>
          </cell>
          <cell r="H326">
            <v>0.64300000000000002</v>
          </cell>
        </row>
        <row r="327">
          <cell r="C327" t="str">
            <v>Pittsburgh</v>
          </cell>
          <cell r="D327" t="str">
            <v>North Carolina</v>
          </cell>
          <cell r="H327">
            <v>0.44</v>
          </cell>
        </row>
        <row r="328">
          <cell r="C328" t="str">
            <v>Boise State</v>
          </cell>
          <cell r="D328" t="str">
            <v>Oregon State</v>
          </cell>
          <cell r="H328">
            <v>0.372</v>
          </cell>
        </row>
        <row r="329">
          <cell r="C329" t="str">
            <v>Colorado State</v>
          </cell>
          <cell r="D329" t="str">
            <v>Minnesota</v>
          </cell>
          <cell r="H329">
            <v>0.31900000000000001</v>
          </cell>
        </row>
        <row r="330">
          <cell r="C330" t="str">
            <v>Houston</v>
          </cell>
          <cell r="D330" t="str">
            <v>Texas State</v>
          </cell>
          <cell r="H330">
            <v>0.252</v>
          </cell>
        </row>
        <row r="331">
          <cell r="C331" t="str">
            <v>Air Force</v>
          </cell>
          <cell r="D331" t="str">
            <v>Utah State</v>
          </cell>
          <cell r="H331">
            <v>0.109</v>
          </cell>
        </row>
        <row r="332">
          <cell r="C332" t="str">
            <v>UCF</v>
          </cell>
          <cell r="D332" t="str">
            <v>FIU</v>
          </cell>
          <cell r="H332">
            <v>1.6E-2</v>
          </cell>
        </row>
        <row r="333">
          <cell r="C333" t="str">
            <v>Houston</v>
          </cell>
          <cell r="D333" t="str">
            <v>Cincinnati</v>
          </cell>
          <cell r="H333">
            <v>2.1589999999999998</v>
          </cell>
        </row>
        <row r="334">
          <cell r="C334" t="str">
            <v>Baylor</v>
          </cell>
          <cell r="D334" t="str">
            <v>Rice</v>
          </cell>
          <cell r="H334">
            <v>1.454</v>
          </cell>
        </row>
        <row r="335">
          <cell r="C335" t="str">
            <v>Arizona State</v>
          </cell>
          <cell r="D335" t="str">
            <v>UTSA</v>
          </cell>
          <cell r="H335">
            <v>0.72</v>
          </cell>
        </row>
        <row r="336">
          <cell r="C336" t="str">
            <v>Alabama</v>
          </cell>
          <cell r="D336" t="str">
            <v>Ole Miss</v>
          </cell>
          <cell r="H336">
            <v>8.1690000000000005</v>
          </cell>
        </row>
        <row r="337">
          <cell r="C337" t="str">
            <v>Florida State</v>
          </cell>
          <cell r="D337" t="str">
            <v>Louisville</v>
          </cell>
          <cell r="H337">
            <v>6.2160000000000002</v>
          </cell>
        </row>
        <row r="338">
          <cell r="C338" t="str">
            <v>Ohio State</v>
          </cell>
          <cell r="D338" t="str">
            <v>Oklahoma</v>
          </cell>
          <cell r="H338">
            <v>5.8040000000000003</v>
          </cell>
        </row>
        <row r="339">
          <cell r="C339" t="str">
            <v>Michigan State</v>
          </cell>
          <cell r="D339" t="str">
            <v>Notre Dame</v>
          </cell>
          <cell r="H339">
            <v>4.9870000000000001</v>
          </cell>
        </row>
        <row r="340">
          <cell r="C340" t="str">
            <v>Oregon</v>
          </cell>
          <cell r="D340" t="str">
            <v>Nebraska</v>
          </cell>
          <cell r="H340">
            <v>4.2279999999999998</v>
          </cell>
        </row>
        <row r="341">
          <cell r="C341" t="str">
            <v>USC</v>
          </cell>
          <cell r="D341" t="str">
            <v>Stanford</v>
          </cell>
          <cell r="H341">
            <v>2.8769999999999998</v>
          </cell>
        </row>
        <row r="342">
          <cell r="C342" t="str">
            <v>Texas</v>
          </cell>
          <cell r="D342" t="str">
            <v>California</v>
          </cell>
          <cell r="H342">
            <v>2.4470000000000001</v>
          </cell>
        </row>
        <row r="343">
          <cell r="C343" t="str">
            <v>Texas A&amp;M</v>
          </cell>
          <cell r="D343" t="str">
            <v>Auburn</v>
          </cell>
          <cell r="H343">
            <v>2.0880000000000001</v>
          </cell>
        </row>
        <row r="344">
          <cell r="C344" t="str">
            <v>College Gameday</v>
          </cell>
          <cell r="D344" t="str">
            <v>from Louisville</v>
          </cell>
          <cell r="H344">
            <v>1.9570000000000001</v>
          </cell>
        </row>
        <row r="345">
          <cell r="C345" t="str">
            <v>Mississippi State</v>
          </cell>
          <cell r="D345" t="str">
            <v>LSU</v>
          </cell>
          <cell r="H345">
            <v>1.1910000000000001</v>
          </cell>
        </row>
        <row r="346">
          <cell r="C346" t="str">
            <v>Pittsburgh</v>
          </cell>
          <cell r="D346" t="str">
            <v>Oklahoma State</v>
          </cell>
          <cell r="H346">
            <v>1</v>
          </cell>
        </row>
        <row r="347">
          <cell r="C347" t="str">
            <v>NDSU</v>
          </cell>
          <cell r="D347" t="str">
            <v>Iowa</v>
          </cell>
          <cell r="H347">
            <v>0.96799999999999997</v>
          </cell>
        </row>
        <row r="348">
          <cell r="C348" t="str">
            <v>Miami</v>
          </cell>
          <cell r="D348" t="str">
            <v>Appalachian State</v>
          </cell>
          <cell r="H348">
            <v>0.95499999999999996</v>
          </cell>
        </row>
        <row r="349">
          <cell r="C349" t="str">
            <v>UCLA</v>
          </cell>
          <cell r="D349" t="str">
            <v>Brigham Young</v>
          </cell>
          <cell r="H349">
            <v>0.76400000000000001</v>
          </cell>
        </row>
        <row r="350">
          <cell r="C350" t="str">
            <v>North Texas</v>
          </cell>
          <cell r="D350" t="str">
            <v>Florida</v>
          </cell>
          <cell r="H350">
            <v>0.54300000000000004</v>
          </cell>
        </row>
        <row r="351">
          <cell r="C351" t="str">
            <v>Iowa State</v>
          </cell>
          <cell r="D351" t="str">
            <v>TCU</v>
          </cell>
          <cell r="H351">
            <v>0.28000000000000003</v>
          </cell>
        </row>
        <row r="352">
          <cell r="C352" t="str">
            <v>Boston College</v>
          </cell>
          <cell r="D352" t="str">
            <v>Virginia Tech</v>
          </cell>
          <cell r="H352">
            <v>0.214</v>
          </cell>
        </row>
        <row r="353">
          <cell r="C353" t="str">
            <v>Kansas</v>
          </cell>
          <cell r="D353" t="str">
            <v>Memphis</v>
          </cell>
          <cell r="H353">
            <v>0.14499999999999999</v>
          </cell>
        </row>
        <row r="354">
          <cell r="C354" t="str">
            <v>Troy</v>
          </cell>
          <cell r="D354" t="str">
            <v>Southern Mississippi</v>
          </cell>
          <cell r="H354">
            <v>2.3E-2</v>
          </cell>
        </row>
        <row r="355">
          <cell r="C355" t="str">
            <v>Louisville</v>
          </cell>
          <cell r="D355" t="str">
            <v>Syracuse</v>
          </cell>
          <cell r="H355">
            <v>1.73</v>
          </cell>
        </row>
        <row r="356">
          <cell r="C356" t="str">
            <v>Virginia Tech</v>
          </cell>
          <cell r="D356" t="str">
            <v>Tennessee</v>
          </cell>
          <cell r="H356">
            <v>5.79</v>
          </cell>
        </row>
        <row r="357">
          <cell r="C357" t="str">
            <v>Tulsa</v>
          </cell>
          <cell r="D357" t="str">
            <v>Ohio State</v>
          </cell>
          <cell r="H357">
            <v>4.016</v>
          </cell>
        </row>
        <row r="358">
          <cell r="C358" t="str">
            <v>UCF</v>
          </cell>
          <cell r="D358" t="str">
            <v>Michigan</v>
          </cell>
          <cell r="H358">
            <v>2.863</v>
          </cell>
        </row>
        <row r="359">
          <cell r="C359" t="str">
            <v>Kentucky</v>
          </cell>
          <cell r="D359" t="str">
            <v>Florida</v>
          </cell>
          <cell r="H359">
            <v>2.5169999999999999</v>
          </cell>
        </row>
        <row r="360">
          <cell r="C360" t="str">
            <v>Arkansas</v>
          </cell>
          <cell r="D360" t="str">
            <v>TCU</v>
          </cell>
          <cell r="H360">
            <v>2.4700000000000002</v>
          </cell>
        </row>
        <row r="361">
          <cell r="C361" t="str">
            <v>Western Kentucky</v>
          </cell>
          <cell r="D361" t="str">
            <v>Alabama</v>
          </cell>
          <cell r="H361">
            <v>2.4670000000000001</v>
          </cell>
        </row>
        <row r="362">
          <cell r="C362" t="str">
            <v>Nevada</v>
          </cell>
          <cell r="D362" t="str">
            <v>Notre Dame</v>
          </cell>
          <cell r="H362">
            <v>2.4510000000000001</v>
          </cell>
        </row>
        <row r="363">
          <cell r="C363" t="str">
            <v>Penn State</v>
          </cell>
          <cell r="D363" t="str">
            <v>Pittsburgh</v>
          </cell>
          <cell r="H363">
            <v>2.3879999999999999</v>
          </cell>
        </row>
        <row r="364">
          <cell r="C364" t="str">
            <v>College Gameday</v>
          </cell>
          <cell r="D364" t="str">
            <v>from Bristol Motor Speedway</v>
          </cell>
          <cell r="H364">
            <v>1.861</v>
          </cell>
        </row>
        <row r="365">
          <cell r="C365" t="str">
            <v>Brigham Young</v>
          </cell>
          <cell r="D365" t="str">
            <v>Utah</v>
          </cell>
          <cell r="H365">
            <v>1.6930000000000001</v>
          </cell>
        </row>
        <row r="366">
          <cell r="C366" t="str">
            <v>Virginia</v>
          </cell>
          <cell r="D366" t="str">
            <v>Oregon</v>
          </cell>
          <cell r="H366">
            <v>1.579</v>
          </cell>
        </row>
        <row r="367">
          <cell r="C367" t="str">
            <v>South Carolina</v>
          </cell>
          <cell r="D367" t="str">
            <v>Mississippi State</v>
          </cell>
          <cell r="H367">
            <v>1.4259999999999999</v>
          </cell>
        </row>
        <row r="368">
          <cell r="C368" t="str">
            <v>Wyoming</v>
          </cell>
          <cell r="D368" t="str">
            <v>Nebraska</v>
          </cell>
          <cell r="H368">
            <v>1.1259999999999999</v>
          </cell>
        </row>
        <row r="369">
          <cell r="C369" t="str">
            <v>Texas Tech</v>
          </cell>
          <cell r="D369" t="str">
            <v>Arizona State</v>
          </cell>
          <cell r="H369">
            <v>0.83399999999999996</v>
          </cell>
        </row>
        <row r="370">
          <cell r="C370" t="str">
            <v>Jacksonville State</v>
          </cell>
          <cell r="D370" t="str">
            <v>LSU</v>
          </cell>
          <cell r="H370">
            <v>0.8</v>
          </cell>
        </row>
        <row r="371">
          <cell r="C371" t="str">
            <v>Washington State</v>
          </cell>
          <cell r="D371" t="str">
            <v>Boise State</v>
          </cell>
          <cell r="H371">
            <v>0.68400000000000005</v>
          </cell>
        </row>
        <row r="372">
          <cell r="C372" t="str">
            <v>SMU</v>
          </cell>
          <cell r="D372" t="str">
            <v>Baylor</v>
          </cell>
          <cell r="H372">
            <v>0.66800000000000004</v>
          </cell>
        </row>
        <row r="373">
          <cell r="C373" t="str">
            <v>Central Michigan</v>
          </cell>
          <cell r="D373" t="str">
            <v>Oklahoma State</v>
          </cell>
          <cell r="H373">
            <v>0.51900000000000002</v>
          </cell>
        </row>
        <row r="374">
          <cell r="C374" t="str">
            <v>NC State</v>
          </cell>
          <cell r="D374" t="str">
            <v>East Carolina</v>
          </cell>
          <cell r="H374">
            <v>0.39700000000000002</v>
          </cell>
        </row>
        <row r="375">
          <cell r="C375" t="str">
            <v>Wake Forest</v>
          </cell>
          <cell r="D375" t="str">
            <v>Duke</v>
          </cell>
          <cell r="H375">
            <v>0.39700000000000002</v>
          </cell>
        </row>
        <row r="376">
          <cell r="C376" t="str">
            <v>Eastern Michigan</v>
          </cell>
          <cell r="D376" t="str">
            <v>Missouri</v>
          </cell>
          <cell r="H376">
            <v>0.38</v>
          </cell>
        </row>
        <row r="377">
          <cell r="C377" t="str">
            <v>Morgan State</v>
          </cell>
          <cell r="D377" t="str">
            <v>Marshall</v>
          </cell>
          <cell r="H377">
            <v>6.0000000000000001E-3</v>
          </cell>
        </row>
        <row r="378">
          <cell r="C378" t="str">
            <v>Hawaii</v>
          </cell>
          <cell r="D378" t="str">
            <v>California</v>
          </cell>
          <cell r="H378">
            <v>0.78200000000000003</v>
          </cell>
        </row>
        <row r="379">
          <cell r="C379" t="str">
            <v>South Carolina</v>
          </cell>
          <cell r="D379" t="str">
            <v>Vanderbilt</v>
          </cell>
          <cell r="H379">
            <v>1.9419999999999999</v>
          </cell>
        </row>
        <row r="380">
          <cell r="C380" t="str">
            <v>Indiana</v>
          </cell>
          <cell r="D380" t="str">
            <v>FIU</v>
          </cell>
          <cell r="H380">
            <v>0.21099999999999999</v>
          </cell>
        </row>
        <row r="381">
          <cell r="C381" t="str">
            <v>Kansas State</v>
          </cell>
          <cell r="D381" t="str">
            <v>Stanford</v>
          </cell>
          <cell r="H381">
            <v>1.3580000000000001</v>
          </cell>
        </row>
        <row r="382">
          <cell r="C382" t="str">
            <v>Colorado State</v>
          </cell>
          <cell r="D382" t="str">
            <v>Colorado</v>
          </cell>
          <cell r="H382">
            <v>1.073</v>
          </cell>
        </row>
        <row r="383">
          <cell r="C383" t="str">
            <v>Toledo</v>
          </cell>
          <cell r="D383" t="str">
            <v>Arkansas State</v>
          </cell>
          <cell r="H383">
            <v>0.14299999999999999</v>
          </cell>
        </row>
        <row r="384">
          <cell r="C384" t="str">
            <v>USC</v>
          </cell>
          <cell r="D384" t="str">
            <v>Alabama</v>
          </cell>
          <cell r="H384">
            <v>7.944</v>
          </cell>
        </row>
        <row r="385">
          <cell r="C385" t="str">
            <v>LSU</v>
          </cell>
          <cell r="D385" t="str">
            <v>Wisconsin</v>
          </cell>
          <cell r="H385">
            <v>7.8319999999999999</v>
          </cell>
        </row>
        <row r="386">
          <cell r="C386" t="str">
            <v>Oklahoma</v>
          </cell>
          <cell r="D386" t="str">
            <v>Houston</v>
          </cell>
          <cell r="H386">
            <v>5.7130000000000001</v>
          </cell>
        </row>
        <row r="387">
          <cell r="C387" t="str">
            <v>Clemson</v>
          </cell>
          <cell r="D387" t="str">
            <v>Auburn</v>
          </cell>
          <cell r="H387">
            <v>4.742</v>
          </cell>
        </row>
        <row r="388">
          <cell r="C388" t="str">
            <v>Georgia</v>
          </cell>
          <cell r="D388" t="str">
            <v>North Carolina</v>
          </cell>
          <cell r="H388">
            <v>3.5289999999999999</v>
          </cell>
        </row>
        <row r="389">
          <cell r="C389" t="str">
            <v>UCLA</v>
          </cell>
          <cell r="D389" t="str">
            <v>Texas A&amp;M</v>
          </cell>
          <cell r="H389">
            <v>3.1070000000000002</v>
          </cell>
        </row>
        <row r="390">
          <cell r="C390" t="str">
            <v>College Gameday</v>
          </cell>
          <cell r="D390" t="str">
            <v>from Lambeau Field</v>
          </cell>
          <cell r="H390">
            <v>2.1469999999999998</v>
          </cell>
        </row>
        <row r="391">
          <cell r="C391" t="str">
            <v>Hawaii</v>
          </cell>
          <cell r="D391" t="str">
            <v>Michigan</v>
          </cell>
          <cell r="H391">
            <v>2.1349999999999998</v>
          </cell>
        </row>
        <row r="392">
          <cell r="C392" t="str">
            <v>Missouri</v>
          </cell>
          <cell r="D392" t="str">
            <v>West Virginia</v>
          </cell>
          <cell r="H392">
            <v>0.78600000000000003</v>
          </cell>
        </row>
        <row r="393">
          <cell r="C393" t="str">
            <v>Brigham Young</v>
          </cell>
          <cell r="D393" t="str">
            <v>Arizona</v>
          </cell>
          <cell r="H393">
            <v>0.72799999999999998</v>
          </cell>
        </row>
        <row r="394">
          <cell r="C394" t="str">
            <v>Georgia Tech</v>
          </cell>
          <cell r="D394" t="str">
            <v>Boston College</v>
          </cell>
          <cell r="H394">
            <v>0.68200000000000005</v>
          </cell>
        </row>
        <row r="395">
          <cell r="C395" t="str">
            <v>Miami (OH)</v>
          </cell>
          <cell r="D395" t="str">
            <v>Iowa</v>
          </cell>
          <cell r="H395">
            <v>0.41799999999999998</v>
          </cell>
        </row>
        <row r="396">
          <cell r="C396" t="str">
            <v>Southern Mississippi</v>
          </cell>
          <cell r="D396" t="str">
            <v>Kentucky</v>
          </cell>
          <cell r="H396">
            <v>0.40899999999999997</v>
          </cell>
        </row>
        <row r="397">
          <cell r="C397" t="str">
            <v>Western Michigan</v>
          </cell>
          <cell r="D397" t="str">
            <v>Northwestern</v>
          </cell>
          <cell r="H397">
            <v>0.16</v>
          </cell>
        </row>
        <row r="398">
          <cell r="C398" t="str">
            <v>New Mexico State</v>
          </cell>
          <cell r="D398" t="str">
            <v>UTEP</v>
          </cell>
          <cell r="H398">
            <v>1.2999999999999999E-2</v>
          </cell>
        </row>
        <row r="399">
          <cell r="C399" t="str">
            <v>Notre Dame</v>
          </cell>
          <cell r="D399" t="str">
            <v>Texas</v>
          </cell>
          <cell r="H399">
            <v>10.945</v>
          </cell>
        </row>
        <row r="400">
          <cell r="C400" t="str">
            <v>Ole Miss</v>
          </cell>
          <cell r="D400" t="str">
            <v>Florida State</v>
          </cell>
          <cell r="H400">
            <v>8.3539999999999992</v>
          </cell>
        </row>
      </sheetData>
      <sheetData sheetId="23">
        <row r="2">
          <cell r="C2" t="str">
            <v>Utah</v>
          </cell>
          <cell r="D2" t="str">
            <v>Brigham Young</v>
          </cell>
          <cell r="H2">
            <v>3.6749999999999998</v>
          </cell>
        </row>
        <row r="3">
          <cell r="C3" t="str">
            <v>Ohio</v>
          </cell>
          <cell r="D3" t="str">
            <v>Appalachian State</v>
          </cell>
          <cell r="H3">
            <v>1.85</v>
          </cell>
        </row>
        <row r="4">
          <cell r="C4" t="str">
            <v>Arizona</v>
          </cell>
          <cell r="D4" t="str">
            <v>New Mexico</v>
          </cell>
          <cell r="H4">
            <v>1.8320000000000001</v>
          </cell>
        </row>
        <row r="5">
          <cell r="C5" t="str">
            <v>Arkansas State</v>
          </cell>
          <cell r="D5" t="str">
            <v>Louisiana Tech</v>
          </cell>
          <cell r="H5">
            <v>1.45</v>
          </cell>
        </row>
        <row r="6">
          <cell r="C6" t="str">
            <v>Western Kentucky</v>
          </cell>
          <cell r="D6" t="str">
            <v>South Florida</v>
          </cell>
          <cell r="H6">
            <v>1.1519999999999999</v>
          </cell>
        </row>
        <row r="7">
          <cell r="C7" t="str">
            <v>Toledo</v>
          </cell>
          <cell r="D7" t="str">
            <v>Temple</v>
          </cell>
          <cell r="H7">
            <v>1.962</v>
          </cell>
        </row>
        <row r="8">
          <cell r="C8" t="str">
            <v>Akron</v>
          </cell>
          <cell r="D8" t="str">
            <v>Utah State</v>
          </cell>
          <cell r="H8">
            <v>1.0760000000000001</v>
          </cell>
        </row>
        <row r="9">
          <cell r="C9" t="str">
            <v>Georgia Southern</v>
          </cell>
          <cell r="D9" t="str">
            <v>Bowling Green</v>
          </cell>
          <cell r="H9">
            <v>2.335</v>
          </cell>
        </row>
        <row r="10">
          <cell r="C10" t="str">
            <v>Boise State</v>
          </cell>
          <cell r="D10" t="str">
            <v>Northern Illinois</v>
          </cell>
          <cell r="H10">
            <v>1.3819999999999999</v>
          </cell>
        </row>
        <row r="11">
          <cell r="C11" t="str">
            <v>Western Michigan</v>
          </cell>
          <cell r="D11" t="str">
            <v>Middle Tennessee</v>
          </cell>
          <cell r="H11">
            <v>2.141</v>
          </cell>
        </row>
        <row r="12">
          <cell r="C12" t="str">
            <v>San Diego State</v>
          </cell>
          <cell r="D12" t="str">
            <v>Cincinnati</v>
          </cell>
          <cell r="H12">
            <v>1.6359999999999999</v>
          </cell>
        </row>
        <row r="13">
          <cell r="C13" t="str">
            <v>Washington State</v>
          </cell>
          <cell r="D13" t="str">
            <v>Miami (FL)</v>
          </cell>
          <cell r="H13">
            <v>4.7</v>
          </cell>
        </row>
        <row r="14">
          <cell r="C14" t="str">
            <v>Nebraska</v>
          </cell>
          <cell r="D14" t="str">
            <v>UCLA</v>
          </cell>
          <cell r="H14">
            <v>4.0460000000000003</v>
          </cell>
        </row>
        <row r="15">
          <cell r="C15" t="str">
            <v>Duke</v>
          </cell>
          <cell r="D15" t="str">
            <v>Indiana</v>
          </cell>
          <cell r="H15">
            <v>3.77</v>
          </cell>
        </row>
        <row r="16">
          <cell r="C16" t="str">
            <v>Virginia Tech</v>
          </cell>
          <cell r="D16" t="str">
            <v>Tulsa</v>
          </cell>
          <cell r="H16">
            <v>3.4159999999999999</v>
          </cell>
        </row>
        <row r="17">
          <cell r="C17" t="str">
            <v>Washington</v>
          </cell>
          <cell r="D17" t="str">
            <v>Southern Mississippi</v>
          </cell>
          <cell r="H17">
            <v>2.617</v>
          </cell>
        </row>
        <row r="18">
          <cell r="C18" t="str">
            <v>Marshall</v>
          </cell>
          <cell r="D18" t="str">
            <v>UConn</v>
          </cell>
          <cell r="H18">
            <v>2.4</v>
          </cell>
        </row>
        <row r="19">
          <cell r="C19" t="str">
            <v>Navy</v>
          </cell>
          <cell r="D19" t="str">
            <v>Pitt</v>
          </cell>
          <cell r="H19">
            <v>2.1819999999999999</v>
          </cell>
        </row>
        <row r="20">
          <cell r="C20" t="str">
            <v>Minnesota</v>
          </cell>
          <cell r="D20" t="str">
            <v>Central Michigan</v>
          </cell>
          <cell r="H20">
            <v>1.486</v>
          </cell>
        </row>
        <row r="21">
          <cell r="C21" t="str">
            <v>LSU</v>
          </cell>
          <cell r="D21" t="str">
            <v>Texas Tech</v>
          </cell>
          <cell r="H21">
            <v>4.9580000000000002</v>
          </cell>
        </row>
        <row r="22">
          <cell r="C22" t="str">
            <v>Baylor</v>
          </cell>
          <cell r="D22" t="str">
            <v>North Carolina</v>
          </cell>
          <cell r="H22">
            <v>4.202</v>
          </cell>
        </row>
        <row r="23">
          <cell r="C23" t="str">
            <v>California</v>
          </cell>
          <cell r="D23" t="str">
            <v>Air Force</v>
          </cell>
          <cell r="H23">
            <v>1.8879999999999999</v>
          </cell>
        </row>
        <row r="24">
          <cell r="C24" t="str">
            <v>Louisville</v>
          </cell>
          <cell r="D24" t="str">
            <v>Texas A&amp;M</v>
          </cell>
          <cell r="H24">
            <v>5.423</v>
          </cell>
        </row>
        <row r="25">
          <cell r="C25" t="str">
            <v>Wisconsin</v>
          </cell>
          <cell r="D25" t="str">
            <v>USC</v>
          </cell>
          <cell r="H25">
            <v>4.2489999999999997</v>
          </cell>
        </row>
        <row r="26">
          <cell r="C26" t="str">
            <v>Mississippi State</v>
          </cell>
          <cell r="D26" t="str">
            <v>NC State</v>
          </cell>
          <cell r="H26">
            <v>3.5009999999999999</v>
          </cell>
        </row>
        <row r="27">
          <cell r="C27" t="str">
            <v>Auburn</v>
          </cell>
          <cell r="D27" t="str">
            <v>Memphis</v>
          </cell>
          <cell r="H27">
            <v>2.4119999999999999</v>
          </cell>
        </row>
        <row r="28">
          <cell r="C28" t="str">
            <v>Alabama</v>
          </cell>
          <cell r="D28" t="str">
            <v>Michigan State</v>
          </cell>
          <cell r="H28">
            <v>18.552</v>
          </cell>
        </row>
        <row r="29">
          <cell r="C29" t="str">
            <v>Clemson</v>
          </cell>
          <cell r="D29" t="str">
            <v>Okla.</v>
          </cell>
          <cell r="H29">
            <v>15.64</v>
          </cell>
        </row>
        <row r="30">
          <cell r="C30" t="str">
            <v>Houston</v>
          </cell>
          <cell r="D30" t="str">
            <v>Florida State</v>
          </cell>
          <cell r="H30">
            <v>5.6040000000000001</v>
          </cell>
        </row>
        <row r="31">
          <cell r="C31" t="str">
            <v>Stanford</v>
          </cell>
          <cell r="D31" t="str">
            <v>Iowa</v>
          </cell>
          <cell r="H31">
            <v>13.552</v>
          </cell>
        </row>
        <row r="32">
          <cell r="C32" t="str">
            <v>Ohio State</v>
          </cell>
          <cell r="D32" t="str">
            <v>Notre Dame</v>
          </cell>
          <cell r="H32">
            <v>9.7590000000000003</v>
          </cell>
        </row>
        <row r="33">
          <cell r="C33" t="str">
            <v>Ole Miss</v>
          </cell>
          <cell r="D33" t="str">
            <v>Oklahoma State</v>
          </cell>
          <cell r="H33">
            <v>8.94</v>
          </cell>
        </row>
        <row r="34">
          <cell r="C34" t="str">
            <v>Michigan</v>
          </cell>
          <cell r="D34" t="str">
            <v>Florida</v>
          </cell>
          <cell r="H34">
            <v>8.7609999999999992</v>
          </cell>
        </row>
        <row r="35">
          <cell r="C35" t="str">
            <v>Northwestern</v>
          </cell>
          <cell r="D35" t="str">
            <v>Tennessee</v>
          </cell>
          <cell r="H35">
            <v>2.8210000000000002</v>
          </cell>
        </row>
        <row r="36">
          <cell r="C36" t="str">
            <v>TCU</v>
          </cell>
          <cell r="D36" t="str">
            <v>Oregon</v>
          </cell>
          <cell r="H36">
            <v>7.4139999999999997</v>
          </cell>
        </row>
        <row r="37">
          <cell r="C37" t="str">
            <v>Arkansas</v>
          </cell>
          <cell r="D37" t="str">
            <v>Kansas State</v>
          </cell>
          <cell r="H37">
            <v>7.0490000000000004</v>
          </cell>
        </row>
        <row r="38">
          <cell r="C38" t="str">
            <v>Georgia</v>
          </cell>
          <cell r="D38" t="str">
            <v>Penn State</v>
          </cell>
          <cell r="H38">
            <v>5.8719999999999999</v>
          </cell>
        </row>
        <row r="39">
          <cell r="C39" t="str">
            <v>West Virginia</v>
          </cell>
          <cell r="D39" t="str">
            <v>Arizona State</v>
          </cell>
          <cell r="H39">
            <v>3.6989999999999998</v>
          </cell>
        </row>
        <row r="40">
          <cell r="C40" t="str">
            <v>Alabama</v>
          </cell>
          <cell r="D40" t="str">
            <v>Clemson</v>
          </cell>
          <cell r="H40">
            <v>26.181999999999999</v>
          </cell>
        </row>
        <row r="41">
          <cell r="C41" t="str">
            <v>Army</v>
          </cell>
          <cell r="D41" t="str">
            <v>Navy</v>
          </cell>
          <cell r="H41">
            <v>7.1289999999999996</v>
          </cell>
        </row>
        <row r="42">
          <cell r="C42" t="str">
            <v>Bowling Green</v>
          </cell>
          <cell r="D42" t="str">
            <v>Northern Illinois</v>
          </cell>
          <cell r="H42">
            <v>1.034</v>
          </cell>
        </row>
        <row r="43">
          <cell r="C43" t="str">
            <v>Alabama</v>
          </cell>
          <cell r="D43" t="str">
            <v>Florida</v>
          </cell>
          <cell r="H43">
            <v>12.76</v>
          </cell>
        </row>
        <row r="44">
          <cell r="C44" t="str">
            <v>Michigan State</v>
          </cell>
          <cell r="D44" t="str">
            <v>Iowa</v>
          </cell>
          <cell r="H44">
            <v>9.8179999999999996</v>
          </cell>
        </row>
        <row r="45">
          <cell r="C45" t="str">
            <v>Clemson</v>
          </cell>
          <cell r="D45" t="str">
            <v>North Carolina</v>
          </cell>
          <cell r="H45">
            <v>7.9189999999999996</v>
          </cell>
        </row>
        <row r="46">
          <cell r="C46" t="str">
            <v>Texas</v>
          </cell>
          <cell r="D46" t="str">
            <v>Baylor</v>
          </cell>
          <cell r="H46">
            <v>3.9430000000000001</v>
          </cell>
        </row>
        <row r="47">
          <cell r="C47" t="str">
            <v>USC</v>
          </cell>
          <cell r="D47" t="str">
            <v>Stanford</v>
          </cell>
          <cell r="H47">
            <v>2.5819999999999999</v>
          </cell>
        </row>
        <row r="48">
          <cell r="C48" t="str">
            <v>Houston</v>
          </cell>
          <cell r="D48" t="str">
            <v>Temple</v>
          </cell>
          <cell r="H48">
            <v>2.4500000000000002</v>
          </cell>
        </row>
        <row r="49">
          <cell r="C49" t="str">
            <v>West Virginia</v>
          </cell>
          <cell r="D49" t="str">
            <v>Kansas State</v>
          </cell>
          <cell r="H49">
            <v>0.62</v>
          </cell>
        </row>
        <row r="50">
          <cell r="C50" t="str">
            <v>Southern Mississippi</v>
          </cell>
          <cell r="D50" t="str">
            <v>Western Kentucky</v>
          </cell>
          <cell r="H50">
            <v>0.48799999999999999</v>
          </cell>
        </row>
        <row r="51">
          <cell r="C51" t="str">
            <v>Air Force</v>
          </cell>
          <cell r="D51" t="str">
            <v>San Diego State</v>
          </cell>
          <cell r="H51">
            <v>0.36199999999999999</v>
          </cell>
        </row>
        <row r="52">
          <cell r="C52" t="str">
            <v>Ohio</v>
          </cell>
          <cell r="D52" t="str">
            <v>Northern Illinois</v>
          </cell>
          <cell r="H52">
            <v>0.4</v>
          </cell>
        </row>
        <row r="53">
          <cell r="C53" t="str">
            <v>Texas Tech</v>
          </cell>
          <cell r="D53" t="str">
            <v>Texas</v>
          </cell>
          <cell r="H53">
            <v>1.3580000000000001</v>
          </cell>
        </row>
        <row r="54">
          <cell r="C54" t="str">
            <v>South Florida</v>
          </cell>
          <cell r="D54" t="str">
            <v>UCF</v>
          </cell>
          <cell r="H54">
            <v>0.38800000000000001</v>
          </cell>
        </row>
        <row r="55">
          <cell r="C55" t="str">
            <v>Iowa</v>
          </cell>
          <cell r="D55" t="str">
            <v>Nebraska</v>
          </cell>
          <cell r="H55">
            <v>6.1890000000000001</v>
          </cell>
        </row>
        <row r="56">
          <cell r="C56" t="str">
            <v>Baylor</v>
          </cell>
          <cell r="D56" t="str">
            <v>TCU</v>
          </cell>
          <cell r="H56">
            <v>5.1079999999999997</v>
          </cell>
        </row>
        <row r="57">
          <cell r="C57" t="str">
            <v>Navy</v>
          </cell>
          <cell r="D57" t="str">
            <v>Houston</v>
          </cell>
          <cell r="H57">
            <v>3.0550000000000002</v>
          </cell>
        </row>
        <row r="58">
          <cell r="C58" t="str">
            <v>Missouri</v>
          </cell>
          <cell r="D58" t="str">
            <v>Arkansas</v>
          </cell>
          <cell r="H58">
            <v>2.39</v>
          </cell>
        </row>
        <row r="59">
          <cell r="C59" t="str">
            <v>Washington State</v>
          </cell>
          <cell r="D59" t="str">
            <v>Washington</v>
          </cell>
          <cell r="H59">
            <v>1.538</v>
          </cell>
        </row>
        <row r="60">
          <cell r="C60" t="str">
            <v>Miami (FL)</v>
          </cell>
          <cell r="D60" t="str">
            <v>Pittsburgh</v>
          </cell>
          <cell r="H60">
            <v>0.80100000000000005</v>
          </cell>
        </row>
        <row r="61">
          <cell r="C61" t="str">
            <v>Oregon State</v>
          </cell>
          <cell r="D61" t="str">
            <v>Oregon</v>
          </cell>
          <cell r="H61">
            <v>0.72599999999999998</v>
          </cell>
        </row>
        <row r="62">
          <cell r="C62" t="str">
            <v>Marshall</v>
          </cell>
          <cell r="D62" t="str">
            <v>Western Kentucky</v>
          </cell>
          <cell r="H62">
            <v>0.16800000000000001</v>
          </cell>
        </row>
        <row r="63">
          <cell r="C63" t="str">
            <v>Tulsa</v>
          </cell>
          <cell r="D63" t="str">
            <v>Tulane</v>
          </cell>
          <cell r="H63">
            <v>0.14699999999999999</v>
          </cell>
        </row>
        <row r="64">
          <cell r="C64" t="str">
            <v>UMass</v>
          </cell>
          <cell r="D64" t="str">
            <v>Buffalo</v>
          </cell>
          <cell r="H64">
            <v>8.1000000000000003E-2</v>
          </cell>
        </row>
        <row r="65">
          <cell r="C65" t="str">
            <v>Ohio State</v>
          </cell>
          <cell r="D65" t="str">
            <v>Michigan</v>
          </cell>
          <cell r="H65">
            <v>10.83</v>
          </cell>
        </row>
        <row r="66">
          <cell r="C66" t="str">
            <v>Alabama</v>
          </cell>
          <cell r="D66" t="str">
            <v>Auburn</v>
          </cell>
          <cell r="H66">
            <v>9.2989999999999995</v>
          </cell>
        </row>
        <row r="67">
          <cell r="C67" t="str">
            <v>Notre Dame</v>
          </cell>
          <cell r="D67" t="str">
            <v>Stanford</v>
          </cell>
          <cell r="H67">
            <v>7.319</v>
          </cell>
        </row>
        <row r="68">
          <cell r="C68" t="str">
            <v>Oklahoma</v>
          </cell>
          <cell r="D68" t="str">
            <v>Oklahoma State</v>
          </cell>
          <cell r="H68">
            <v>4.7939999999999996</v>
          </cell>
        </row>
        <row r="69">
          <cell r="C69" t="str">
            <v>Penn State</v>
          </cell>
          <cell r="D69" t="str">
            <v>Michigan State</v>
          </cell>
          <cell r="H69">
            <v>4.5030000000000001</v>
          </cell>
        </row>
        <row r="70">
          <cell r="C70" t="str">
            <v>Florida State</v>
          </cell>
          <cell r="D70" t="str">
            <v>Florida</v>
          </cell>
          <cell r="H70">
            <v>4.28</v>
          </cell>
        </row>
        <row r="71">
          <cell r="C71" t="str">
            <v>USC</v>
          </cell>
          <cell r="D71" t="str">
            <v>UCLA</v>
          </cell>
          <cell r="H71">
            <v>4.2220000000000004</v>
          </cell>
        </row>
        <row r="72">
          <cell r="C72" t="str">
            <v>North Carolina</v>
          </cell>
          <cell r="D72" t="str">
            <v>NC State</v>
          </cell>
          <cell r="H72">
            <v>4.2220000000000004</v>
          </cell>
        </row>
        <row r="73">
          <cell r="C73" t="str">
            <v>Clemson</v>
          </cell>
          <cell r="D73" t="str">
            <v>South Carolina</v>
          </cell>
          <cell r="H73">
            <v>2.9430000000000001</v>
          </cell>
        </row>
        <row r="74">
          <cell r="C74" t="str">
            <v>Georgia</v>
          </cell>
          <cell r="D74" t="str">
            <v>Georgia Tech</v>
          </cell>
          <cell r="H74">
            <v>1.0229999999999999</v>
          </cell>
        </row>
        <row r="75">
          <cell r="C75" t="str">
            <v>Ole Miss</v>
          </cell>
          <cell r="D75" t="str">
            <v>Mississippi State</v>
          </cell>
          <cell r="H75">
            <v>0.93</v>
          </cell>
        </row>
        <row r="76">
          <cell r="C76" t="str">
            <v>Iowa State</v>
          </cell>
          <cell r="D76" t="str">
            <v>West Virginia</v>
          </cell>
          <cell r="H76">
            <v>0.47099999999999997</v>
          </cell>
        </row>
        <row r="77">
          <cell r="C77" t="str">
            <v>Virginia Tech</v>
          </cell>
          <cell r="D77" t="str">
            <v>Virginia</v>
          </cell>
          <cell r="H77">
            <v>0.45400000000000001</v>
          </cell>
        </row>
        <row r="78">
          <cell r="C78" t="str">
            <v>USC</v>
          </cell>
          <cell r="D78" t="str">
            <v>UCLA</v>
          </cell>
          <cell r="H78">
            <v>0.38</v>
          </cell>
        </row>
        <row r="79">
          <cell r="C79" t="str">
            <v>North Carolina</v>
          </cell>
          <cell r="D79" t="str">
            <v>NC State</v>
          </cell>
          <cell r="H79">
            <v>0.38</v>
          </cell>
        </row>
        <row r="80">
          <cell r="C80" t="str">
            <v>Nevada</v>
          </cell>
          <cell r="D80" t="str">
            <v>San Diego State</v>
          </cell>
          <cell r="H80">
            <v>0.34699999999999998</v>
          </cell>
        </row>
        <row r="81">
          <cell r="C81" t="str">
            <v>Arizona State</v>
          </cell>
          <cell r="D81" t="str">
            <v>California</v>
          </cell>
          <cell r="H81">
            <v>0.33700000000000002</v>
          </cell>
        </row>
        <row r="82">
          <cell r="C82" t="str">
            <v>UConn</v>
          </cell>
          <cell r="D82" t="str">
            <v>Temple</v>
          </cell>
          <cell r="H82">
            <v>0.27800000000000002</v>
          </cell>
        </row>
        <row r="83">
          <cell r="C83" t="str">
            <v>Kansas State</v>
          </cell>
          <cell r="D83" t="str">
            <v>Kansas</v>
          </cell>
          <cell r="H83">
            <v>0.26400000000000001</v>
          </cell>
        </row>
        <row r="84">
          <cell r="C84" t="str">
            <v>Northwestern</v>
          </cell>
          <cell r="D84" t="str">
            <v>Illinois</v>
          </cell>
          <cell r="H84">
            <v>0.224</v>
          </cell>
        </row>
        <row r="85">
          <cell r="C85" t="str">
            <v>Air Force</v>
          </cell>
          <cell r="D85" t="str">
            <v>New Mexico</v>
          </cell>
          <cell r="H85">
            <v>0.19600000000000001</v>
          </cell>
        </row>
        <row r="86">
          <cell r="C86" t="str">
            <v>SMU</v>
          </cell>
          <cell r="D86" t="str">
            <v>Memphis</v>
          </cell>
          <cell r="H86">
            <v>7.6999999999999999E-2</v>
          </cell>
        </row>
        <row r="87">
          <cell r="C87" t="str">
            <v>Toledo</v>
          </cell>
          <cell r="D87" t="str">
            <v>Bowling Green</v>
          </cell>
          <cell r="H87">
            <v>0.52700000000000002</v>
          </cell>
        </row>
        <row r="88">
          <cell r="C88" t="str">
            <v>Ball State</v>
          </cell>
          <cell r="D88" t="str">
            <v>Ohio</v>
          </cell>
          <cell r="H88">
            <v>0.10100000000000001</v>
          </cell>
        </row>
        <row r="89">
          <cell r="C89" t="str">
            <v>Western Michigan</v>
          </cell>
          <cell r="D89" t="str">
            <v>Northern Illinois</v>
          </cell>
          <cell r="H89">
            <v>0.63</v>
          </cell>
        </row>
        <row r="90">
          <cell r="C90" t="str">
            <v>Central Michigan</v>
          </cell>
          <cell r="D90" t="str">
            <v>Kent State</v>
          </cell>
          <cell r="H90">
            <v>0.106</v>
          </cell>
        </row>
        <row r="91">
          <cell r="C91" t="str">
            <v>East Carolina</v>
          </cell>
          <cell r="D91" t="str">
            <v>UCF</v>
          </cell>
          <cell r="H91">
            <v>0.66900000000000004</v>
          </cell>
        </row>
        <row r="92">
          <cell r="C92" t="str">
            <v>Louisiana-Monroe</v>
          </cell>
          <cell r="D92" t="str">
            <v>Texas State</v>
          </cell>
          <cell r="H92">
            <v>8.4000000000000005E-2</v>
          </cell>
        </row>
        <row r="93">
          <cell r="C93" t="str">
            <v>Air Force</v>
          </cell>
          <cell r="D93" t="str">
            <v>Boise State</v>
          </cell>
          <cell r="H93">
            <v>0.96599999999999997</v>
          </cell>
        </row>
        <row r="94">
          <cell r="C94" t="str">
            <v>Michigan State</v>
          </cell>
          <cell r="D94" t="str">
            <v>Ohio State</v>
          </cell>
          <cell r="H94">
            <v>11.052</v>
          </cell>
        </row>
        <row r="95">
          <cell r="C95" t="str">
            <v>Michigan</v>
          </cell>
          <cell r="D95" t="str">
            <v>Penn State</v>
          </cell>
          <cell r="H95">
            <v>6.11</v>
          </cell>
        </row>
        <row r="96">
          <cell r="C96" t="str">
            <v>Baylor</v>
          </cell>
          <cell r="D96" t="str">
            <v>Oklahoma State</v>
          </cell>
          <cell r="H96">
            <v>4.2770000000000001</v>
          </cell>
        </row>
        <row r="97">
          <cell r="C97" t="str">
            <v>TCU</v>
          </cell>
          <cell r="D97" t="str">
            <v>Oklahoma</v>
          </cell>
          <cell r="H97">
            <v>3.8559999999999999</v>
          </cell>
        </row>
        <row r="98">
          <cell r="C98" t="str">
            <v>LSU</v>
          </cell>
          <cell r="D98" t="str">
            <v>Ole Miss</v>
          </cell>
          <cell r="H98">
            <v>3.1629999999999998</v>
          </cell>
        </row>
        <row r="99">
          <cell r="C99" t="str">
            <v>North Carolina</v>
          </cell>
          <cell r="D99" t="str">
            <v>Virginia Tech</v>
          </cell>
          <cell r="H99">
            <v>2.0859999999999999</v>
          </cell>
        </row>
        <row r="100">
          <cell r="C100" t="str">
            <v>Mississippi State</v>
          </cell>
          <cell r="D100" t="str">
            <v>Arkansas</v>
          </cell>
          <cell r="H100">
            <v>2.0819999999999999</v>
          </cell>
        </row>
        <row r="101">
          <cell r="C101" t="str">
            <v>Boston College</v>
          </cell>
          <cell r="D101" t="str">
            <v>Notre Dame</v>
          </cell>
          <cell r="H101">
            <v>1.986</v>
          </cell>
        </row>
        <row r="102">
          <cell r="C102" t="str">
            <v>California</v>
          </cell>
          <cell r="D102" t="str">
            <v>Stanford</v>
          </cell>
          <cell r="H102">
            <v>1.917</v>
          </cell>
        </row>
        <row r="103">
          <cell r="C103" t="str">
            <v>USC</v>
          </cell>
          <cell r="D103" t="str">
            <v>Oregon</v>
          </cell>
          <cell r="H103">
            <v>1.66</v>
          </cell>
        </row>
        <row r="104">
          <cell r="C104" t="str">
            <v>Tennessee</v>
          </cell>
          <cell r="D104" t="str">
            <v>Missouri</v>
          </cell>
          <cell r="H104">
            <v>1.3480000000000001</v>
          </cell>
        </row>
        <row r="105">
          <cell r="C105" t="str">
            <v>Purdue</v>
          </cell>
          <cell r="D105" t="str">
            <v>Iowa</v>
          </cell>
          <cell r="H105">
            <v>1.218</v>
          </cell>
        </row>
        <row r="106">
          <cell r="C106" t="str">
            <v>Georgia Southern</v>
          </cell>
          <cell r="D106" t="str">
            <v>Georgia</v>
          </cell>
          <cell r="H106">
            <v>0.95399999999999996</v>
          </cell>
        </row>
        <row r="107">
          <cell r="C107" t="str">
            <v>UCLA</v>
          </cell>
          <cell r="D107" t="str">
            <v>Utah</v>
          </cell>
          <cell r="H107">
            <v>0.84499999999999997</v>
          </cell>
        </row>
        <row r="108">
          <cell r="C108" t="str">
            <v>Wake Forest</v>
          </cell>
          <cell r="D108" t="str">
            <v>Clemson</v>
          </cell>
          <cell r="H108">
            <v>0.78</v>
          </cell>
        </row>
        <row r="109">
          <cell r="C109" t="str">
            <v>Colorado</v>
          </cell>
          <cell r="D109" t="str">
            <v>Washington State</v>
          </cell>
          <cell r="H109">
            <v>0.48899999999999999</v>
          </cell>
        </row>
        <row r="110">
          <cell r="C110" t="str">
            <v>Arizona</v>
          </cell>
          <cell r="D110" t="str">
            <v>Arizona State</v>
          </cell>
          <cell r="H110">
            <v>0.39300000000000002</v>
          </cell>
        </row>
        <row r="111">
          <cell r="C111" t="str">
            <v>Houston</v>
          </cell>
          <cell r="D111" t="str">
            <v>UConn</v>
          </cell>
          <cell r="H111">
            <v>0.373</v>
          </cell>
        </row>
        <row r="112">
          <cell r="C112" t="str">
            <v>Iowa State</v>
          </cell>
          <cell r="D112" t="str">
            <v>Kansas State</v>
          </cell>
          <cell r="H112">
            <v>0.36299999999999999</v>
          </cell>
        </row>
        <row r="113">
          <cell r="C113" t="str">
            <v>Memphis</v>
          </cell>
          <cell r="D113" t="str">
            <v>Temple</v>
          </cell>
          <cell r="H113">
            <v>0.27900000000000003</v>
          </cell>
        </row>
        <row r="114">
          <cell r="C114" t="str">
            <v>Illinois</v>
          </cell>
          <cell r="D114" t="str">
            <v>Minnesota</v>
          </cell>
          <cell r="H114">
            <v>0.26900000000000002</v>
          </cell>
        </row>
        <row r="115">
          <cell r="C115" t="str">
            <v>Louisville</v>
          </cell>
          <cell r="D115" t="str">
            <v>Pittsburgh</v>
          </cell>
          <cell r="H115">
            <v>0.23699999999999999</v>
          </cell>
        </row>
        <row r="116">
          <cell r="C116" t="str">
            <v>Yale</v>
          </cell>
          <cell r="D116" t="str">
            <v>Harvard</v>
          </cell>
          <cell r="H116">
            <v>0.106</v>
          </cell>
        </row>
        <row r="117">
          <cell r="C117" t="str">
            <v>Tulane</v>
          </cell>
          <cell r="D117" t="str">
            <v>SMU</v>
          </cell>
          <cell r="H117">
            <v>5.6000000000000001E-2</v>
          </cell>
        </row>
        <row r="118">
          <cell r="C118" t="str">
            <v>Toledo</v>
          </cell>
          <cell r="D118" t="str">
            <v>Central Michigan</v>
          </cell>
          <cell r="H118">
            <v>0.56100000000000005</v>
          </cell>
        </row>
        <row r="119">
          <cell r="C119" t="str">
            <v>Kent State</v>
          </cell>
          <cell r="D119" t="str">
            <v>Ohio</v>
          </cell>
          <cell r="H119">
            <v>0.14599999999999999</v>
          </cell>
        </row>
        <row r="120">
          <cell r="C120" t="str">
            <v>Bowling Green</v>
          </cell>
          <cell r="D120" t="str">
            <v>Western Michigan</v>
          </cell>
          <cell r="H120">
            <v>0.66500000000000004</v>
          </cell>
        </row>
        <row r="121">
          <cell r="C121" t="str">
            <v>Northern Illinois</v>
          </cell>
          <cell r="D121" t="str">
            <v>Buffalo</v>
          </cell>
          <cell r="H121">
            <v>0.191</v>
          </cell>
        </row>
        <row r="122">
          <cell r="C122" t="str">
            <v>Virginia Tech</v>
          </cell>
          <cell r="D122" t="str">
            <v>Georgia Tech</v>
          </cell>
          <cell r="H122">
            <v>1.5269999999999999</v>
          </cell>
        </row>
        <row r="123">
          <cell r="C123" t="str">
            <v>Louisiana</v>
          </cell>
          <cell r="D123" t="str">
            <v>South Alabama</v>
          </cell>
          <cell r="H123">
            <v>0.16</v>
          </cell>
        </row>
        <row r="124">
          <cell r="C124" t="str">
            <v>USC</v>
          </cell>
          <cell r="D124" t="str">
            <v>Colorado</v>
          </cell>
          <cell r="H124">
            <v>1.3740000000000001</v>
          </cell>
        </row>
        <row r="125">
          <cell r="C125" t="str">
            <v>Oklahoma</v>
          </cell>
          <cell r="D125" t="str">
            <v>Baylor</v>
          </cell>
          <cell r="H125">
            <v>5.8840000000000003</v>
          </cell>
        </row>
        <row r="126">
          <cell r="C126" t="str">
            <v>Alabama</v>
          </cell>
          <cell r="D126" t="str">
            <v>Mississippi State</v>
          </cell>
          <cell r="H126">
            <v>5.4029999999999996</v>
          </cell>
        </row>
        <row r="127">
          <cell r="C127" t="str">
            <v>Michigan</v>
          </cell>
          <cell r="D127" t="str">
            <v>Indiana</v>
          </cell>
          <cell r="H127">
            <v>5.1749999999999998</v>
          </cell>
        </row>
        <row r="128">
          <cell r="C128" t="str">
            <v>Clemson</v>
          </cell>
          <cell r="D128" t="str">
            <v>Syracuse</v>
          </cell>
          <cell r="H128">
            <v>5.1749999999999998</v>
          </cell>
        </row>
        <row r="129">
          <cell r="C129" t="str">
            <v>Ohio State</v>
          </cell>
          <cell r="D129" t="str">
            <v>Illinois</v>
          </cell>
          <cell r="H129">
            <v>4.0789999999999997</v>
          </cell>
        </row>
        <row r="130">
          <cell r="C130" t="str">
            <v>Arkansas</v>
          </cell>
          <cell r="D130" t="str">
            <v>LSU</v>
          </cell>
          <cell r="H130">
            <v>3.6379999999999999</v>
          </cell>
        </row>
        <row r="131">
          <cell r="C131" t="str">
            <v>Georgia</v>
          </cell>
          <cell r="D131" t="str">
            <v>Auburn</v>
          </cell>
          <cell r="H131">
            <v>2.9550000000000001</v>
          </cell>
        </row>
        <row r="132">
          <cell r="C132" t="str">
            <v>Oregon</v>
          </cell>
          <cell r="D132" t="str">
            <v>Stanford</v>
          </cell>
          <cell r="H132">
            <v>2.7949999999999999</v>
          </cell>
        </row>
        <row r="133">
          <cell r="C133" t="str">
            <v>Wake Forest</v>
          </cell>
          <cell r="D133" t="str">
            <v>Notre Dame</v>
          </cell>
          <cell r="H133">
            <v>1.9419999999999999</v>
          </cell>
        </row>
        <row r="134">
          <cell r="C134" t="str">
            <v>Washington State</v>
          </cell>
          <cell r="D134" t="str">
            <v>UCLA</v>
          </cell>
          <cell r="H134">
            <v>1.923</v>
          </cell>
        </row>
        <row r="135">
          <cell r="C135" t="str">
            <v>Oklahoma State</v>
          </cell>
          <cell r="D135" t="str">
            <v>Iowa State</v>
          </cell>
          <cell r="H135">
            <v>1.7410000000000001</v>
          </cell>
        </row>
        <row r="136">
          <cell r="C136" t="str">
            <v>Florida</v>
          </cell>
          <cell r="D136" t="str">
            <v>South Carolina</v>
          </cell>
          <cell r="H136">
            <v>1.736</v>
          </cell>
        </row>
        <row r="137">
          <cell r="C137" t="str">
            <v>Maryland</v>
          </cell>
          <cell r="D137" t="str">
            <v>Michigan State</v>
          </cell>
          <cell r="H137">
            <v>1.006</v>
          </cell>
        </row>
        <row r="138">
          <cell r="C138" t="str">
            <v>Memphis</v>
          </cell>
          <cell r="D138" t="str">
            <v>Houston</v>
          </cell>
          <cell r="H138">
            <v>0.748</v>
          </cell>
        </row>
        <row r="139">
          <cell r="C139" t="str">
            <v>Michigan</v>
          </cell>
          <cell r="D139" t="str">
            <v>Indiana</v>
          </cell>
          <cell r="H139">
            <v>0.73499999999999999</v>
          </cell>
        </row>
        <row r="140">
          <cell r="C140" t="str">
            <v>Clemson</v>
          </cell>
          <cell r="D140" t="str">
            <v>Syracuse</v>
          </cell>
          <cell r="H140">
            <v>0.73499999999999999</v>
          </cell>
        </row>
        <row r="141">
          <cell r="C141" t="str">
            <v>Texas</v>
          </cell>
          <cell r="D141" t="str">
            <v>West Virginia</v>
          </cell>
          <cell r="H141">
            <v>0.68500000000000005</v>
          </cell>
        </row>
        <row r="142">
          <cell r="C142" t="str">
            <v>Utah</v>
          </cell>
          <cell r="D142" t="str">
            <v>Arizona</v>
          </cell>
          <cell r="H142">
            <v>0.57499999999999996</v>
          </cell>
        </row>
        <row r="143">
          <cell r="C143" t="str">
            <v>Kansas State</v>
          </cell>
          <cell r="D143" t="str">
            <v>Texas Tech</v>
          </cell>
          <cell r="H143">
            <v>0.41399999999999998</v>
          </cell>
        </row>
        <row r="144">
          <cell r="C144" t="str">
            <v>Kansas</v>
          </cell>
          <cell r="D144" t="str">
            <v>TCU</v>
          </cell>
          <cell r="H144">
            <v>0.39800000000000002</v>
          </cell>
        </row>
        <row r="145">
          <cell r="C145" t="str">
            <v>Miami (FL)</v>
          </cell>
          <cell r="D145" t="str">
            <v>North Carolina</v>
          </cell>
          <cell r="H145">
            <v>0.36699999999999999</v>
          </cell>
        </row>
        <row r="146">
          <cell r="C146" t="str">
            <v>W. Carolina</v>
          </cell>
          <cell r="D146" t="str">
            <v>Texas A&amp;M</v>
          </cell>
          <cell r="H146">
            <v>0.29599999999999999</v>
          </cell>
        </row>
        <row r="147">
          <cell r="C147" t="str">
            <v>Pittsburgh</v>
          </cell>
          <cell r="D147" t="str">
            <v>Duke</v>
          </cell>
          <cell r="H147">
            <v>0.245</v>
          </cell>
        </row>
        <row r="148">
          <cell r="C148" t="str">
            <v>New Mexico</v>
          </cell>
          <cell r="D148" t="str">
            <v>Boise State</v>
          </cell>
          <cell r="H148">
            <v>0.23499999999999999</v>
          </cell>
        </row>
        <row r="149">
          <cell r="C149" t="str">
            <v>Tulsa</v>
          </cell>
          <cell r="D149" t="str">
            <v>Cincinnati</v>
          </cell>
          <cell r="H149">
            <v>6.0999999999999999E-2</v>
          </cell>
        </row>
        <row r="150">
          <cell r="C150" t="str">
            <v>Northern Illinois</v>
          </cell>
          <cell r="D150" t="str">
            <v>Toledo</v>
          </cell>
          <cell r="H150">
            <v>0.85599999999999998</v>
          </cell>
        </row>
        <row r="151">
          <cell r="C151" t="str">
            <v>Ohio</v>
          </cell>
          <cell r="D151" t="str">
            <v>Bowling Green</v>
          </cell>
          <cell r="H151">
            <v>0.622</v>
          </cell>
        </row>
        <row r="152">
          <cell r="C152" t="str">
            <v>Baylor</v>
          </cell>
          <cell r="D152" t="str">
            <v>Kansas State</v>
          </cell>
          <cell r="H152">
            <v>1.1890000000000001</v>
          </cell>
        </row>
        <row r="153">
          <cell r="C153" t="str">
            <v>Mississippi State</v>
          </cell>
          <cell r="D153" t="str">
            <v>Missouri</v>
          </cell>
          <cell r="H153">
            <v>1.1890000000000001</v>
          </cell>
        </row>
        <row r="154">
          <cell r="C154" t="str">
            <v>Nevada</v>
          </cell>
          <cell r="D154" t="str">
            <v>Fresno State</v>
          </cell>
          <cell r="H154">
            <v>0.26100000000000001</v>
          </cell>
        </row>
        <row r="155">
          <cell r="C155" t="str">
            <v>Arkansas State</v>
          </cell>
          <cell r="D155" t="str">
            <v>Appalachian State</v>
          </cell>
          <cell r="H155">
            <v>0.2</v>
          </cell>
        </row>
        <row r="156">
          <cell r="C156" t="str">
            <v>Temple</v>
          </cell>
          <cell r="D156" t="str">
            <v>SMU</v>
          </cell>
          <cell r="H156">
            <v>1.08</v>
          </cell>
        </row>
        <row r="157">
          <cell r="C157" t="str">
            <v>LSU</v>
          </cell>
          <cell r="D157" t="str">
            <v>Alabama</v>
          </cell>
          <cell r="H157">
            <v>11.063000000000001</v>
          </cell>
        </row>
        <row r="158">
          <cell r="C158" t="str">
            <v>Florida State</v>
          </cell>
          <cell r="D158" t="str">
            <v>Clemson</v>
          </cell>
          <cell r="H158">
            <v>7.5629999999999997</v>
          </cell>
        </row>
        <row r="159">
          <cell r="C159" t="str">
            <v>Minnesota</v>
          </cell>
          <cell r="D159" t="str">
            <v>Ohio State</v>
          </cell>
          <cell r="H159">
            <v>4.7290000000000001</v>
          </cell>
        </row>
        <row r="160">
          <cell r="C160" t="str">
            <v>Notre Dame</v>
          </cell>
          <cell r="D160" t="str">
            <v>Pittsburgh</v>
          </cell>
          <cell r="H160">
            <v>3.8439999999999999</v>
          </cell>
        </row>
        <row r="161">
          <cell r="C161" t="str">
            <v>Michigan State</v>
          </cell>
          <cell r="D161" t="str">
            <v>Nebraska</v>
          </cell>
          <cell r="H161">
            <v>3.47</v>
          </cell>
        </row>
        <row r="162">
          <cell r="C162" t="str">
            <v>Arkansas</v>
          </cell>
          <cell r="D162" t="str">
            <v>Ole Miss</v>
          </cell>
          <cell r="H162">
            <v>2.9769999999999999</v>
          </cell>
        </row>
        <row r="163">
          <cell r="C163" t="str">
            <v>Vanderbilt</v>
          </cell>
          <cell r="D163" t="str">
            <v>Florida</v>
          </cell>
          <cell r="H163">
            <v>2.7360000000000002</v>
          </cell>
        </row>
        <row r="164">
          <cell r="C164" t="str">
            <v>TCU</v>
          </cell>
          <cell r="D164" t="str">
            <v>Oklahoma State</v>
          </cell>
          <cell r="H164">
            <v>2.3759999999999999</v>
          </cell>
        </row>
        <row r="165">
          <cell r="C165" t="str">
            <v>Iowa</v>
          </cell>
          <cell r="D165" t="str">
            <v>Indiana</v>
          </cell>
          <cell r="H165">
            <v>1.883</v>
          </cell>
        </row>
        <row r="166">
          <cell r="C166" t="str">
            <v>Arizona</v>
          </cell>
          <cell r="D166" t="str">
            <v>USC</v>
          </cell>
          <cell r="H166">
            <v>1.528</v>
          </cell>
        </row>
        <row r="167">
          <cell r="C167" t="str">
            <v>Utah</v>
          </cell>
          <cell r="D167" t="str">
            <v>Washington</v>
          </cell>
          <cell r="H167">
            <v>1.518</v>
          </cell>
        </row>
        <row r="168">
          <cell r="C168" t="str">
            <v>Penn State</v>
          </cell>
          <cell r="D168" t="str">
            <v>Northwestern</v>
          </cell>
          <cell r="H168">
            <v>0.876</v>
          </cell>
        </row>
        <row r="169">
          <cell r="C169" t="str">
            <v>California</v>
          </cell>
          <cell r="D169" t="str">
            <v>Oregon</v>
          </cell>
          <cell r="H169">
            <v>0.85099999999999998</v>
          </cell>
        </row>
        <row r="170">
          <cell r="C170" t="str">
            <v>Duke</v>
          </cell>
          <cell r="D170" t="str">
            <v>North Carolina</v>
          </cell>
          <cell r="H170">
            <v>0.74199999999999999</v>
          </cell>
        </row>
        <row r="171">
          <cell r="C171" t="str">
            <v>Texas Tech</v>
          </cell>
          <cell r="D171" t="str">
            <v>West Virginia</v>
          </cell>
          <cell r="H171">
            <v>0.71</v>
          </cell>
        </row>
        <row r="172">
          <cell r="C172" t="str">
            <v>Navy</v>
          </cell>
          <cell r="D172" t="str">
            <v>Memphis</v>
          </cell>
          <cell r="H172">
            <v>0.65300000000000002</v>
          </cell>
        </row>
        <row r="173">
          <cell r="C173" t="str">
            <v>Iowa State</v>
          </cell>
          <cell r="D173" t="str">
            <v>Oklahoma</v>
          </cell>
          <cell r="H173">
            <v>0.55400000000000005</v>
          </cell>
        </row>
        <row r="174">
          <cell r="C174" t="str">
            <v>Cincinnati</v>
          </cell>
          <cell r="D174" t="str">
            <v>Houston</v>
          </cell>
          <cell r="H174">
            <v>0.39600000000000002</v>
          </cell>
        </row>
        <row r="175">
          <cell r="C175" t="str">
            <v>Arizona State</v>
          </cell>
          <cell r="D175" t="str">
            <v>Washington State</v>
          </cell>
          <cell r="H175">
            <v>0.38400000000000001</v>
          </cell>
        </row>
        <row r="176">
          <cell r="C176" t="str">
            <v>Army</v>
          </cell>
          <cell r="D176" t="str">
            <v>Air Force</v>
          </cell>
          <cell r="H176">
            <v>0.248</v>
          </cell>
        </row>
        <row r="177">
          <cell r="C177" t="str">
            <v>UConn</v>
          </cell>
          <cell r="D177" t="str">
            <v>Tulane</v>
          </cell>
          <cell r="H177">
            <v>0.13</v>
          </cell>
        </row>
        <row r="178">
          <cell r="C178" t="str">
            <v>UCF</v>
          </cell>
          <cell r="D178" t="str">
            <v>Tulsa</v>
          </cell>
          <cell r="H178">
            <v>6.7000000000000004E-2</v>
          </cell>
        </row>
        <row r="179">
          <cell r="C179" t="str">
            <v>Oregon</v>
          </cell>
          <cell r="D179" t="str">
            <v>Arizona State</v>
          </cell>
          <cell r="H179">
            <v>1.5189999999999999</v>
          </cell>
        </row>
        <row r="180">
          <cell r="C180" t="str">
            <v>North Carolina</v>
          </cell>
          <cell r="D180" t="str">
            <v>Pittsburgh</v>
          </cell>
          <cell r="H180">
            <v>1.2470000000000001</v>
          </cell>
        </row>
        <row r="181">
          <cell r="C181" t="str">
            <v>West Virginia</v>
          </cell>
          <cell r="D181" t="str">
            <v>TCU</v>
          </cell>
          <cell r="H181">
            <v>0.91600000000000004</v>
          </cell>
        </row>
        <row r="182">
          <cell r="C182" t="str">
            <v>Texas State</v>
          </cell>
          <cell r="D182" t="str">
            <v>Georgia Southern</v>
          </cell>
          <cell r="H182">
            <v>0.107</v>
          </cell>
        </row>
        <row r="183">
          <cell r="C183" t="str">
            <v>Louisville</v>
          </cell>
          <cell r="D183" t="str">
            <v>Wake Forest</v>
          </cell>
          <cell r="H183">
            <v>0.629</v>
          </cell>
        </row>
        <row r="184">
          <cell r="C184" t="str">
            <v>Wyoming</v>
          </cell>
          <cell r="D184" t="str">
            <v>Utah State</v>
          </cell>
          <cell r="H184">
            <v>0.42499999999999999</v>
          </cell>
        </row>
        <row r="185">
          <cell r="C185" t="str">
            <v>East Carolina</v>
          </cell>
          <cell r="D185" t="str">
            <v>UConn</v>
          </cell>
          <cell r="H185">
            <v>0.188</v>
          </cell>
        </row>
        <row r="186">
          <cell r="C186" t="str">
            <v>Louisiana Tech</v>
          </cell>
          <cell r="D186" t="str">
            <v>Rice</v>
          </cell>
          <cell r="H186">
            <v>0.113</v>
          </cell>
        </row>
        <row r="187">
          <cell r="C187" t="str">
            <v>Notre Dame</v>
          </cell>
          <cell r="D187" t="str">
            <v>Temple</v>
          </cell>
          <cell r="H187">
            <v>5.9770000000000003</v>
          </cell>
        </row>
        <row r="188">
          <cell r="C188" t="str">
            <v>Georgia</v>
          </cell>
          <cell r="D188" t="str">
            <v>Florida</v>
          </cell>
          <cell r="H188">
            <v>5.0149999999999997</v>
          </cell>
        </row>
        <row r="189">
          <cell r="C189" t="str">
            <v>Michigan</v>
          </cell>
          <cell r="D189" t="str">
            <v>Minnesota</v>
          </cell>
          <cell r="H189">
            <v>3.681</v>
          </cell>
        </row>
        <row r="190">
          <cell r="C190" t="str">
            <v>Maryland</v>
          </cell>
          <cell r="D190" t="str">
            <v>Iowa</v>
          </cell>
          <cell r="H190">
            <v>3.4980000000000002</v>
          </cell>
        </row>
        <row r="191">
          <cell r="C191" t="str">
            <v>Clemson</v>
          </cell>
          <cell r="D191" t="str">
            <v>NC State</v>
          </cell>
          <cell r="H191">
            <v>3.4980000000000002</v>
          </cell>
        </row>
        <row r="192">
          <cell r="C192" t="str">
            <v>Ole Miss</v>
          </cell>
          <cell r="D192" t="str">
            <v>Auburn</v>
          </cell>
          <cell r="H192">
            <v>3.4950000000000001</v>
          </cell>
        </row>
        <row r="193">
          <cell r="C193" t="str">
            <v>Syracuse</v>
          </cell>
          <cell r="D193" t="str">
            <v>Florida State</v>
          </cell>
          <cell r="H193">
            <v>2.5880000000000001</v>
          </cell>
        </row>
        <row r="194">
          <cell r="C194" t="str">
            <v>Oklahoma State</v>
          </cell>
          <cell r="D194" t="str">
            <v>Texas Tech</v>
          </cell>
          <cell r="H194">
            <v>2.5129999999999999</v>
          </cell>
        </row>
        <row r="195">
          <cell r="C195" t="str">
            <v>Stanford</v>
          </cell>
          <cell r="D195" t="str">
            <v>Washington State</v>
          </cell>
          <cell r="H195">
            <v>2.306</v>
          </cell>
        </row>
        <row r="196">
          <cell r="C196" t="str">
            <v>USC</v>
          </cell>
          <cell r="D196" t="str">
            <v>California</v>
          </cell>
          <cell r="H196">
            <v>1.8540000000000001</v>
          </cell>
        </row>
        <row r="197">
          <cell r="C197" t="str">
            <v>Illinois</v>
          </cell>
          <cell r="D197" t="str">
            <v>Penn State</v>
          </cell>
          <cell r="H197">
            <v>0.93899999999999995</v>
          </cell>
        </row>
        <row r="198">
          <cell r="C198" t="str">
            <v>Nebraska</v>
          </cell>
          <cell r="D198" t="str">
            <v>Purdue</v>
          </cell>
          <cell r="H198">
            <v>0.84899999999999998</v>
          </cell>
        </row>
        <row r="199">
          <cell r="C199" t="str">
            <v>Texas</v>
          </cell>
          <cell r="D199" t="str">
            <v>Iowa State</v>
          </cell>
          <cell r="H199">
            <v>0.74199999999999999</v>
          </cell>
        </row>
        <row r="200">
          <cell r="C200" t="str">
            <v>Maryland</v>
          </cell>
          <cell r="D200" t="str">
            <v>Iowa</v>
          </cell>
          <cell r="H200">
            <v>0.73</v>
          </cell>
        </row>
        <row r="201">
          <cell r="C201" t="str">
            <v>Clemson</v>
          </cell>
          <cell r="D201" t="str">
            <v>NC State</v>
          </cell>
          <cell r="H201">
            <v>0.73</v>
          </cell>
        </row>
        <row r="202">
          <cell r="C202" t="str">
            <v>Miami (FL)</v>
          </cell>
          <cell r="D202" t="str">
            <v>Duke</v>
          </cell>
          <cell r="H202">
            <v>0.49</v>
          </cell>
        </row>
        <row r="203">
          <cell r="C203" t="str">
            <v>Oklahoma</v>
          </cell>
          <cell r="D203" t="str">
            <v>Kansas</v>
          </cell>
          <cell r="H203">
            <v>0.48199999999999998</v>
          </cell>
        </row>
        <row r="204">
          <cell r="C204" t="str">
            <v>Vanderbilt</v>
          </cell>
          <cell r="D204" t="str">
            <v>Houston</v>
          </cell>
          <cell r="H204">
            <v>0.39200000000000002</v>
          </cell>
        </row>
        <row r="205">
          <cell r="C205" t="str">
            <v>Arizona</v>
          </cell>
          <cell r="D205" t="str">
            <v>Washington</v>
          </cell>
          <cell r="H205">
            <v>0.38400000000000001</v>
          </cell>
        </row>
        <row r="206">
          <cell r="C206" t="str">
            <v>Boise State</v>
          </cell>
          <cell r="D206" t="str">
            <v>UNLV</v>
          </cell>
          <cell r="H206">
            <v>0.28699999999999998</v>
          </cell>
        </row>
        <row r="207">
          <cell r="C207" t="str">
            <v>UCF</v>
          </cell>
          <cell r="D207" t="str">
            <v>Cincinnati</v>
          </cell>
          <cell r="H207">
            <v>0.10100000000000001</v>
          </cell>
        </row>
        <row r="208">
          <cell r="C208" t="str">
            <v>Tulsa</v>
          </cell>
          <cell r="D208" t="str">
            <v>SMU</v>
          </cell>
          <cell r="H208">
            <v>6.3E-2</v>
          </cell>
        </row>
        <row r="209">
          <cell r="C209" t="str">
            <v>Louisiana</v>
          </cell>
          <cell r="D209" t="str">
            <v>Arkansas State</v>
          </cell>
          <cell r="H209">
            <v>0.35099999999999998</v>
          </cell>
        </row>
        <row r="210">
          <cell r="C210" t="str">
            <v>California</v>
          </cell>
          <cell r="D210" t="str">
            <v>UCLA</v>
          </cell>
          <cell r="H210">
            <v>1.0589999999999999</v>
          </cell>
        </row>
        <row r="211">
          <cell r="C211" t="str">
            <v>Temple</v>
          </cell>
          <cell r="D211" t="str">
            <v>East Carolina</v>
          </cell>
          <cell r="H211">
            <v>0.67900000000000005</v>
          </cell>
        </row>
        <row r="212">
          <cell r="C212" t="str">
            <v>Georgia Southern</v>
          </cell>
          <cell r="D212" t="str">
            <v>Appalachian State</v>
          </cell>
          <cell r="H212">
            <v>0.19</v>
          </cell>
        </row>
        <row r="213">
          <cell r="C213" t="str">
            <v>Memphis</v>
          </cell>
          <cell r="D213" t="str">
            <v>Tulsa</v>
          </cell>
          <cell r="H213">
            <v>1.216</v>
          </cell>
        </row>
        <row r="214">
          <cell r="C214" t="str">
            <v>Utah State</v>
          </cell>
          <cell r="D214" t="str">
            <v>San Diego State</v>
          </cell>
          <cell r="H214">
            <v>0.36799999999999999</v>
          </cell>
        </row>
        <row r="215">
          <cell r="C215" t="str">
            <v>Tennessee</v>
          </cell>
          <cell r="D215" t="str">
            <v>Alabama</v>
          </cell>
          <cell r="H215">
            <v>6.9649999999999999</v>
          </cell>
        </row>
        <row r="216">
          <cell r="C216" t="str">
            <v>Ohio State</v>
          </cell>
          <cell r="D216" t="str">
            <v>Rutgers</v>
          </cell>
          <cell r="H216">
            <v>5.29</v>
          </cell>
        </row>
        <row r="217">
          <cell r="C217" t="str">
            <v>Indiana</v>
          </cell>
          <cell r="D217" t="str">
            <v>Michigan State</v>
          </cell>
          <cell r="H217">
            <v>4.8689999999999998</v>
          </cell>
        </row>
        <row r="218">
          <cell r="C218" t="str">
            <v>Texas Tech</v>
          </cell>
          <cell r="D218" t="str">
            <v>Oklahoma</v>
          </cell>
          <cell r="H218">
            <v>4.8689999999999998</v>
          </cell>
        </row>
        <row r="219">
          <cell r="C219" t="str">
            <v>Utah</v>
          </cell>
          <cell r="D219" t="str">
            <v>USC</v>
          </cell>
          <cell r="H219">
            <v>3.3439999999999999</v>
          </cell>
        </row>
        <row r="220">
          <cell r="C220" t="str">
            <v>Texas A&amp;M</v>
          </cell>
          <cell r="D220" t="str">
            <v>Ole Miss</v>
          </cell>
          <cell r="H220">
            <v>2.7749999999999999</v>
          </cell>
        </row>
        <row r="221">
          <cell r="C221" t="str">
            <v>Clemson</v>
          </cell>
          <cell r="D221" t="str">
            <v>Miami (FL)</v>
          </cell>
          <cell r="H221">
            <v>2.6339999999999999</v>
          </cell>
        </row>
        <row r="222">
          <cell r="C222" t="str">
            <v>Washington</v>
          </cell>
          <cell r="D222" t="str">
            <v>Stanford</v>
          </cell>
          <cell r="H222">
            <v>2.0979999999999999</v>
          </cell>
        </row>
        <row r="223">
          <cell r="C223" t="str">
            <v>Florida State</v>
          </cell>
          <cell r="D223" t="str">
            <v>Georgia Tech</v>
          </cell>
          <cell r="H223">
            <v>1.9430000000000001</v>
          </cell>
        </row>
        <row r="224">
          <cell r="C224" t="str">
            <v>Northwestern</v>
          </cell>
          <cell r="D224" t="str">
            <v>Nebraska</v>
          </cell>
          <cell r="H224">
            <v>1.7470000000000001</v>
          </cell>
        </row>
        <row r="225">
          <cell r="C225" t="str">
            <v>Iowa State</v>
          </cell>
          <cell r="D225" t="str">
            <v>Baylor</v>
          </cell>
          <cell r="H225">
            <v>1.653</v>
          </cell>
        </row>
        <row r="226">
          <cell r="C226" t="str">
            <v>Penn State</v>
          </cell>
          <cell r="D226" t="str">
            <v>Maryland</v>
          </cell>
          <cell r="H226">
            <v>1.52</v>
          </cell>
        </row>
        <row r="227">
          <cell r="C227" t="str">
            <v>Western Kentucky</v>
          </cell>
          <cell r="D227" t="str">
            <v>LSU</v>
          </cell>
          <cell r="H227">
            <v>1.2470000000000001</v>
          </cell>
        </row>
        <row r="228">
          <cell r="C228" t="str">
            <v>Kansas State</v>
          </cell>
          <cell r="D228" t="str">
            <v>Texas</v>
          </cell>
          <cell r="H228">
            <v>0.90400000000000003</v>
          </cell>
        </row>
        <row r="229">
          <cell r="C229" t="str">
            <v>Texas Tech</v>
          </cell>
          <cell r="D229" t="str">
            <v>Oklahoma</v>
          </cell>
          <cell r="H229">
            <v>0.876</v>
          </cell>
        </row>
        <row r="230">
          <cell r="C230" t="str">
            <v>Indiana</v>
          </cell>
          <cell r="D230" t="str">
            <v>Michigan State</v>
          </cell>
          <cell r="H230">
            <v>0.876</v>
          </cell>
        </row>
        <row r="231">
          <cell r="C231" t="str">
            <v>Duke</v>
          </cell>
          <cell r="D231" t="str">
            <v>Virginia Tech</v>
          </cell>
          <cell r="H231">
            <v>0.72199999999999998</v>
          </cell>
        </row>
        <row r="232">
          <cell r="C232" t="str">
            <v>Wyoming</v>
          </cell>
          <cell r="D232" t="str">
            <v>Boise State</v>
          </cell>
          <cell r="H232">
            <v>0.60499999999999998</v>
          </cell>
        </row>
        <row r="233">
          <cell r="C233" t="str">
            <v>Pittsburgh</v>
          </cell>
          <cell r="D233" t="str">
            <v>Syracuse</v>
          </cell>
          <cell r="H233">
            <v>0.58899999999999997</v>
          </cell>
        </row>
        <row r="234">
          <cell r="C234" t="str">
            <v>Kansas</v>
          </cell>
          <cell r="D234" t="str">
            <v>Oklahoma State</v>
          </cell>
          <cell r="H234">
            <v>0.433</v>
          </cell>
        </row>
        <row r="235">
          <cell r="C235" t="str">
            <v>Houston</v>
          </cell>
          <cell r="D235" t="str">
            <v>UCF</v>
          </cell>
          <cell r="H235">
            <v>0.17100000000000001</v>
          </cell>
        </row>
        <row r="236">
          <cell r="C236" t="str">
            <v>SMU</v>
          </cell>
          <cell r="D236" t="str">
            <v>South Florida</v>
          </cell>
          <cell r="H236">
            <v>8.5999999999999993E-2</v>
          </cell>
        </row>
        <row r="237">
          <cell r="C237" t="str">
            <v>Arkansas State</v>
          </cell>
          <cell r="D237" t="str">
            <v>South Alabama</v>
          </cell>
          <cell r="H237">
            <v>0.28699999999999998</v>
          </cell>
        </row>
        <row r="238">
          <cell r="C238" t="str">
            <v>Auburn</v>
          </cell>
          <cell r="D238" t="str">
            <v>Kentucky</v>
          </cell>
          <cell r="H238">
            <v>2.226</v>
          </cell>
        </row>
        <row r="239">
          <cell r="C239" t="str">
            <v>UCLA</v>
          </cell>
          <cell r="D239" t="str">
            <v>Stanford</v>
          </cell>
          <cell r="H239">
            <v>1.3260000000000001</v>
          </cell>
        </row>
        <row r="240">
          <cell r="C240" t="str">
            <v>Cincinnati</v>
          </cell>
          <cell r="D240" t="str">
            <v>Brigham Young</v>
          </cell>
          <cell r="H240">
            <v>1.468</v>
          </cell>
        </row>
        <row r="241">
          <cell r="C241" t="str">
            <v>UNLV</v>
          </cell>
          <cell r="D241" t="str">
            <v>Fresno State</v>
          </cell>
          <cell r="H241">
            <v>0.35799999999999998</v>
          </cell>
        </row>
        <row r="242">
          <cell r="C242" t="str">
            <v>Houston</v>
          </cell>
          <cell r="D242" t="str">
            <v>Tulane</v>
          </cell>
          <cell r="H242">
            <v>0.185</v>
          </cell>
        </row>
        <row r="243">
          <cell r="C243" t="str">
            <v>Michigan State</v>
          </cell>
          <cell r="D243" t="str">
            <v>Michigan</v>
          </cell>
          <cell r="H243">
            <v>7.3979999999999997</v>
          </cell>
        </row>
        <row r="244">
          <cell r="C244" t="str">
            <v>Florida</v>
          </cell>
          <cell r="D244" t="str">
            <v>LSU</v>
          </cell>
          <cell r="H244">
            <v>6.7770000000000001</v>
          </cell>
        </row>
        <row r="245">
          <cell r="C245" t="str">
            <v>Penn State</v>
          </cell>
          <cell r="D245" t="str">
            <v>Ohio State</v>
          </cell>
          <cell r="H245">
            <v>5.867</v>
          </cell>
        </row>
        <row r="246">
          <cell r="C246" t="str">
            <v>Alabama</v>
          </cell>
          <cell r="D246" t="str">
            <v>Texas A&amp;M</v>
          </cell>
          <cell r="H246">
            <v>5.7610000000000001</v>
          </cell>
        </row>
        <row r="247">
          <cell r="C247" t="str">
            <v>USC</v>
          </cell>
          <cell r="D247" t="str">
            <v>Notre Dame</v>
          </cell>
          <cell r="H247">
            <v>3.9580000000000002</v>
          </cell>
        </row>
        <row r="248">
          <cell r="C248" t="str">
            <v>Ole Miss</v>
          </cell>
          <cell r="D248" t="str">
            <v>Memphis</v>
          </cell>
          <cell r="H248">
            <v>3.3109999999999999</v>
          </cell>
        </row>
        <row r="249">
          <cell r="C249" t="str">
            <v>Iowa</v>
          </cell>
          <cell r="D249" t="str">
            <v>Northwestern</v>
          </cell>
          <cell r="H249">
            <v>3.3109999999999999</v>
          </cell>
        </row>
        <row r="250">
          <cell r="C250" t="str">
            <v>Arizona State</v>
          </cell>
          <cell r="D250" t="str">
            <v>Utah</v>
          </cell>
          <cell r="H250">
            <v>3.0590000000000002</v>
          </cell>
        </row>
        <row r="251">
          <cell r="C251" t="str">
            <v>Louisville</v>
          </cell>
          <cell r="D251" t="str">
            <v>Florida State</v>
          </cell>
          <cell r="H251">
            <v>2.8519999999999999</v>
          </cell>
        </row>
        <row r="252">
          <cell r="C252" t="str">
            <v>West Virginia</v>
          </cell>
          <cell r="D252" t="str">
            <v>Baylor</v>
          </cell>
          <cell r="H252">
            <v>2.1949999999999998</v>
          </cell>
        </row>
        <row r="253">
          <cell r="C253" t="str">
            <v>Oklahoma</v>
          </cell>
          <cell r="D253" t="str">
            <v>Kansas State</v>
          </cell>
          <cell r="H253">
            <v>1.5649999999999999</v>
          </cell>
        </row>
        <row r="254">
          <cell r="C254" t="str">
            <v>Oregon</v>
          </cell>
          <cell r="D254" t="str">
            <v>Washington</v>
          </cell>
          <cell r="H254">
            <v>1.2110000000000001</v>
          </cell>
        </row>
        <row r="255">
          <cell r="C255" t="str">
            <v>Nebraska</v>
          </cell>
          <cell r="D255" t="str">
            <v>Minnesota</v>
          </cell>
          <cell r="H255">
            <v>0.97</v>
          </cell>
        </row>
        <row r="256">
          <cell r="C256" t="str">
            <v>TCU</v>
          </cell>
          <cell r="D256" t="str">
            <v>Iowa State</v>
          </cell>
          <cell r="H256">
            <v>0.84899999999999998</v>
          </cell>
        </row>
        <row r="257">
          <cell r="C257" t="str">
            <v>Iowa</v>
          </cell>
          <cell r="D257" t="str">
            <v>Northwestern</v>
          </cell>
          <cell r="H257">
            <v>0.504</v>
          </cell>
        </row>
        <row r="258">
          <cell r="C258" t="str">
            <v>Ole Miss</v>
          </cell>
          <cell r="D258" t="str">
            <v>Memphis</v>
          </cell>
          <cell r="H258">
            <v>0.504</v>
          </cell>
        </row>
        <row r="259">
          <cell r="C259" t="str">
            <v>Boston College</v>
          </cell>
          <cell r="D259" t="str">
            <v>Clemson</v>
          </cell>
          <cell r="H259">
            <v>0.46500000000000002</v>
          </cell>
        </row>
        <row r="260">
          <cell r="C260" t="str">
            <v>Virginia Tech</v>
          </cell>
          <cell r="D260" t="str">
            <v>Miami (FL)</v>
          </cell>
          <cell r="H260">
            <v>0.437</v>
          </cell>
        </row>
        <row r="261">
          <cell r="C261" t="str">
            <v>Texas Tech</v>
          </cell>
          <cell r="D261" t="str">
            <v>Kansas</v>
          </cell>
          <cell r="H261">
            <v>0.41699999999999998</v>
          </cell>
        </row>
        <row r="262">
          <cell r="C262" t="str">
            <v>Arizona</v>
          </cell>
          <cell r="D262" t="str">
            <v>Colorado</v>
          </cell>
          <cell r="H262">
            <v>0.28799999999999998</v>
          </cell>
        </row>
        <row r="263">
          <cell r="C263" t="str">
            <v>South Florida</v>
          </cell>
          <cell r="D263" t="str">
            <v>UConn</v>
          </cell>
          <cell r="H263">
            <v>0.121</v>
          </cell>
        </row>
        <row r="264">
          <cell r="C264" t="str">
            <v>San Diego State</v>
          </cell>
          <cell r="D264" t="str">
            <v>San Jose State</v>
          </cell>
          <cell r="H264">
            <v>7.0999999999999994E-2</v>
          </cell>
        </row>
        <row r="265">
          <cell r="C265" t="str">
            <v>Tulsa</v>
          </cell>
          <cell r="D265" t="str">
            <v>East Carolina</v>
          </cell>
          <cell r="H265">
            <v>6.2E-2</v>
          </cell>
        </row>
        <row r="266">
          <cell r="C266" t="str">
            <v>Washington</v>
          </cell>
          <cell r="D266" t="str">
            <v>USC</v>
          </cell>
          <cell r="H266">
            <v>1.446</v>
          </cell>
        </row>
        <row r="267">
          <cell r="C267" t="str">
            <v>SMU</v>
          </cell>
          <cell r="D267" t="str">
            <v>Houston</v>
          </cell>
          <cell r="H267">
            <v>0.35599999999999998</v>
          </cell>
        </row>
        <row r="268">
          <cell r="C268" t="str">
            <v>NC State</v>
          </cell>
          <cell r="D268" t="str">
            <v>Virginia Tech</v>
          </cell>
          <cell r="H268">
            <v>1.5229999999999999</v>
          </cell>
        </row>
        <row r="269">
          <cell r="C269" t="str">
            <v>Texas</v>
          </cell>
          <cell r="D269" t="str">
            <v>Oklahoma</v>
          </cell>
          <cell r="H269">
            <v>4.992</v>
          </cell>
        </row>
        <row r="270">
          <cell r="C270" t="str">
            <v>Georgia</v>
          </cell>
          <cell r="D270" t="str">
            <v>Tennessee</v>
          </cell>
          <cell r="H270">
            <v>4.8840000000000003</v>
          </cell>
        </row>
        <row r="271">
          <cell r="C271" t="str">
            <v>Arkansas</v>
          </cell>
          <cell r="D271" t="str">
            <v>Alabama</v>
          </cell>
          <cell r="H271">
            <v>4.835</v>
          </cell>
        </row>
        <row r="272">
          <cell r="C272" t="str">
            <v>Miami (FL)</v>
          </cell>
          <cell r="D272" t="str">
            <v>Florida State</v>
          </cell>
          <cell r="H272">
            <v>3.5019999999999998</v>
          </cell>
        </row>
        <row r="273">
          <cell r="C273" t="str">
            <v>Wisconsin</v>
          </cell>
          <cell r="D273" t="str">
            <v>Nebraska</v>
          </cell>
          <cell r="H273">
            <v>3.4660000000000002</v>
          </cell>
        </row>
        <row r="274">
          <cell r="C274" t="str">
            <v>Georgia Tech</v>
          </cell>
          <cell r="D274" t="str">
            <v>Clemson</v>
          </cell>
          <cell r="H274">
            <v>3.4660000000000002</v>
          </cell>
        </row>
        <row r="275">
          <cell r="C275" t="str">
            <v>California</v>
          </cell>
          <cell r="D275" t="str">
            <v>Utah</v>
          </cell>
          <cell r="H275">
            <v>2.82</v>
          </cell>
        </row>
        <row r="276">
          <cell r="C276" t="str">
            <v>TCU</v>
          </cell>
          <cell r="D276" t="str">
            <v>Kansas State</v>
          </cell>
          <cell r="H276">
            <v>2.7839999999999998</v>
          </cell>
        </row>
        <row r="277">
          <cell r="C277" t="str">
            <v>Navy</v>
          </cell>
          <cell r="D277" t="str">
            <v>Notre Dame</v>
          </cell>
          <cell r="H277">
            <v>2.6389999999999998</v>
          </cell>
        </row>
        <row r="278">
          <cell r="C278" t="str">
            <v>LSU</v>
          </cell>
          <cell r="D278" t="str">
            <v>South Carolina</v>
          </cell>
          <cell r="H278">
            <v>2.6</v>
          </cell>
        </row>
        <row r="279">
          <cell r="C279" t="str">
            <v>Indiana</v>
          </cell>
          <cell r="D279" t="str">
            <v>Penn State</v>
          </cell>
          <cell r="H279">
            <v>1.5349999999999999</v>
          </cell>
        </row>
        <row r="280">
          <cell r="C280" t="str">
            <v>Oklahoma State</v>
          </cell>
          <cell r="D280" t="str">
            <v>West Virginia</v>
          </cell>
          <cell r="H280">
            <v>1.157</v>
          </cell>
        </row>
        <row r="281">
          <cell r="C281" t="str">
            <v>Illinois</v>
          </cell>
          <cell r="D281" t="str">
            <v>Iowa</v>
          </cell>
          <cell r="H281">
            <v>1.0209999999999999</v>
          </cell>
        </row>
        <row r="282">
          <cell r="C282" t="str">
            <v>Wisconsin</v>
          </cell>
          <cell r="D282" t="str">
            <v>Nebraska</v>
          </cell>
          <cell r="H282">
            <v>0.70599999999999996</v>
          </cell>
        </row>
        <row r="283">
          <cell r="C283" t="str">
            <v>Georgia Tech</v>
          </cell>
          <cell r="D283" t="str">
            <v>Clemson</v>
          </cell>
          <cell r="H283">
            <v>0.70599999999999996</v>
          </cell>
        </row>
        <row r="284">
          <cell r="C284" t="str">
            <v>Oregon State</v>
          </cell>
          <cell r="D284" t="str">
            <v>Arizona</v>
          </cell>
          <cell r="H284">
            <v>0.29899999999999999</v>
          </cell>
        </row>
        <row r="285">
          <cell r="C285" t="str">
            <v>East Carolina</v>
          </cell>
          <cell r="D285" t="str">
            <v>Brigham Young</v>
          </cell>
          <cell r="H285">
            <v>0.27300000000000002</v>
          </cell>
        </row>
        <row r="286">
          <cell r="C286" t="str">
            <v>Wyoming</v>
          </cell>
          <cell r="D286" t="str">
            <v>Air Force</v>
          </cell>
          <cell r="H286">
            <v>0.25700000000000001</v>
          </cell>
        </row>
        <row r="287">
          <cell r="C287" t="str">
            <v>Minnesota</v>
          </cell>
          <cell r="D287" t="str">
            <v>Purdue</v>
          </cell>
          <cell r="H287">
            <v>0.24199999999999999</v>
          </cell>
        </row>
        <row r="288">
          <cell r="C288" t="str">
            <v>Baylor</v>
          </cell>
          <cell r="D288" t="str">
            <v>Kansas</v>
          </cell>
          <cell r="H288">
            <v>0.23599999999999999</v>
          </cell>
        </row>
        <row r="289">
          <cell r="C289" t="str">
            <v>UConn</v>
          </cell>
          <cell r="D289" t="str">
            <v>UCF</v>
          </cell>
          <cell r="H289">
            <v>0.111</v>
          </cell>
        </row>
        <row r="290">
          <cell r="C290" t="str">
            <v>Tulane</v>
          </cell>
          <cell r="D290" t="str">
            <v>Temple</v>
          </cell>
          <cell r="H290">
            <v>0.09</v>
          </cell>
        </row>
        <row r="291">
          <cell r="C291" t="str">
            <v>Miami (FL)</v>
          </cell>
          <cell r="D291" t="str">
            <v>Cincinnati</v>
          </cell>
          <cell r="H291">
            <v>1.3480000000000001</v>
          </cell>
        </row>
        <row r="292">
          <cell r="C292" t="str">
            <v>UConn</v>
          </cell>
          <cell r="D292" t="str">
            <v>Brigham Young</v>
          </cell>
          <cell r="H292">
            <v>1.24</v>
          </cell>
        </row>
        <row r="293">
          <cell r="C293" t="str">
            <v>Memphis</v>
          </cell>
          <cell r="D293" t="str">
            <v>South Florida</v>
          </cell>
          <cell r="H293">
            <v>1.155</v>
          </cell>
        </row>
        <row r="294">
          <cell r="C294" t="str">
            <v>Notre Dame</v>
          </cell>
          <cell r="D294" t="str">
            <v>Clemson</v>
          </cell>
          <cell r="H294">
            <v>7.6470000000000002</v>
          </cell>
        </row>
        <row r="295">
          <cell r="C295" t="str">
            <v>Ohio State</v>
          </cell>
          <cell r="D295" t="str">
            <v>Indiana</v>
          </cell>
          <cell r="H295">
            <v>7.298</v>
          </cell>
        </row>
        <row r="296">
          <cell r="C296" t="str">
            <v>Texas Tech</v>
          </cell>
          <cell r="D296" t="str">
            <v>Baylor</v>
          </cell>
          <cell r="H296">
            <v>7.298</v>
          </cell>
        </row>
        <row r="297">
          <cell r="C297" t="str">
            <v>Alabama</v>
          </cell>
          <cell r="D297" t="str">
            <v>Georgia</v>
          </cell>
          <cell r="H297">
            <v>7.0449999999999999</v>
          </cell>
        </row>
        <row r="298">
          <cell r="C298" t="str">
            <v>Ole Miss</v>
          </cell>
          <cell r="D298" t="str">
            <v>Florida</v>
          </cell>
          <cell r="H298">
            <v>3.7450000000000001</v>
          </cell>
        </row>
        <row r="299">
          <cell r="C299" t="str">
            <v>Texas</v>
          </cell>
          <cell r="D299" t="str">
            <v>TCU</v>
          </cell>
          <cell r="H299">
            <v>2.7679999999999998</v>
          </cell>
        </row>
        <row r="300">
          <cell r="C300" t="str">
            <v>Iowa</v>
          </cell>
          <cell r="D300" t="str">
            <v>Wisconsin</v>
          </cell>
          <cell r="H300">
            <v>2.637</v>
          </cell>
        </row>
        <row r="301">
          <cell r="C301" t="str">
            <v>Arkansas</v>
          </cell>
          <cell r="D301" t="str">
            <v>Tennessee</v>
          </cell>
          <cell r="H301">
            <v>2.2909999999999999</v>
          </cell>
        </row>
        <row r="302">
          <cell r="C302" t="str">
            <v>Oregon</v>
          </cell>
          <cell r="D302" t="str">
            <v>Colorado</v>
          </cell>
          <cell r="H302">
            <v>2.2309999999999999</v>
          </cell>
        </row>
        <row r="303">
          <cell r="C303" t="str">
            <v>Arizona State</v>
          </cell>
          <cell r="D303" t="str">
            <v>UCLA</v>
          </cell>
          <cell r="H303">
            <v>2.1619999999999999</v>
          </cell>
        </row>
        <row r="304">
          <cell r="C304" t="str">
            <v>Florida State</v>
          </cell>
          <cell r="D304" t="str">
            <v>Wake Forest</v>
          </cell>
          <cell r="H304">
            <v>1.2729999999999999</v>
          </cell>
        </row>
        <row r="305">
          <cell r="C305" t="str">
            <v>Purdue</v>
          </cell>
          <cell r="D305" t="str">
            <v>Michigan State</v>
          </cell>
          <cell r="H305">
            <v>1.266</v>
          </cell>
        </row>
        <row r="306">
          <cell r="C306" t="str">
            <v>West Virginia</v>
          </cell>
          <cell r="D306" t="str">
            <v>Oklahoma</v>
          </cell>
          <cell r="H306">
            <v>1.238</v>
          </cell>
        </row>
        <row r="307">
          <cell r="C307" t="str">
            <v>Ohio State</v>
          </cell>
          <cell r="D307" t="str">
            <v>Indiana</v>
          </cell>
          <cell r="H307">
            <v>0.93100000000000005</v>
          </cell>
        </row>
        <row r="308">
          <cell r="C308" t="str">
            <v>Texas Tech</v>
          </cell>
          <cell r="D308" t="str">
            <v>Baylor</v>
          </cell>
          <cell r="H308">
            <v>0.93100000000000005</v>
          </cell>
        </row>
        <row r="309">
          <cell r="C309" t="str">
            <v>Kansas State</v>
          </cell>
          <cell r="D309" t="str">
            <v>Oklahoma State</v>
          </cell>
          <cell r="H309">
            <v>0.84699999999999998</v>
          </cell>
        </row>
        <row r="310">
          <cell r="C310" t="str">
            <v>Eastern Michigan</v>
          </cell>
          <cell r="D310" t="str">
            <v>LSU</v>
          </cell>
          <cell r="H310">
            <v>0.76300000000000001</v>
          </cell>
        </row>
        <row r="311">
          <cell r="C311" t="str">
            <v>Hawaii</v>
          </cell>
          <cell r="D311" t="str">
            <v>Boise State</v>
          </cell>
          <cell r="H311">
            <v>0.61</v>
          </cell>
        </row>
        <row r="312">
          <cell r="C312" t="str">
            <v>Army</v>
          </cell>
          <cell r="D312" t="str">
            <v>Penn State</v>
          </cell>
          <cell r="H312">
            <v>0.58899999999999997</v>
          </cell>
        </row>
        <row r="313">
          <cell r="C313" t="str">
            <v>North Carolina</v>
          </cell>
          <cell r="D313" t="str">
            <v>Georgia Tech</v>
          </cell>
          <cell r="H313">
            <v>0.38600000000000001</v>
          </cell>
        </row>
        <row r="314">
          <cell r="C314" t="str">
            <v>East Carolina</v>
          </cell>
          <cell r="D314" t="str">
            <v>SMU</v>
          </cell>
          <cell r="H314">
            <v>8.5999999999999993E-2</v>
          </cell>
        </row>
        <row r="315">
          <cell r="C315" t="str">
            <v>Tulane</v>
          </cell>
          <cell r="D315" t="str">
            <v>UCF</v>
          </cell>
          <cell r="H315">
            <v>7.2999999999999995E-2</v>
          </cell>
        </row>
        <row r="316">
          <cell r="C316" t="str">
            <v>Cincinnati</v>
          </cell>
          <cell r="D316" t="str">
            <v>Memphis</v>
          </cell>
          <cell r="H316">
            <v>1.242</v>
          </cell>
        </row>
        <row r="317">
          <cell r="C317" t="str">
            <v>Boise State</v>
          </cell>
          <cell r="D317" t="str">
            <v>Virginia</v>
          </cell>
          <cell r="H317">
            <v>1.752</v>
          </cell>
        </row>
        <row r="318">
          <cell r="C318" t="str">
            <v>Stanford</v>
          </cell>
          <cell r="D318" t="str">
            <v>Oregon State</v>
          </cell>
          <cell r="H318">
            <v>0.77500000000000002</v>
          </cell>
        </row>
        <row r="319">
          <cell r="C319" t="str">
            <v>Tennessee</v>
          </cell>
          <cell r="D319" t="str">
            <v>Florida</v>
          </cell>
          <cell r="H319">
            <v>4.641</v>
          </cell>
        </row>
        <row r="320">
          <cell r="C320" t="str">
            <v>Western Michigan</v>
          </cell>
          <cell r="D320" t="str">
            <v>Ohio State</v>
          </cell>
          <cell r="H320">
            <v>3.7210000000000001</v>
          </cell>
        </row>
        <row r="321">
          <cell r="C321" t="str">
            <v>East Carolina</v>
          </cell>
          <cell r="D321" t="str">
            <v>Virginia Tech</v>
          </cell>
          <cell r="H321">
            <v>3.7210000000000001</v>
          </cell>
        </row>
        <row r="322">
          <cell r="C322" t="str">
            <v>LSU</v>
          </cell>
          <cell r="D322" t="str">
            <v>Syracuse</v>
          </cell>
          <cell r="H322">
            <v>3.2040000000000002</v>
          </cell>
        </row>
        <row r="323">
          <cell r="C323" t="str">
            <v>Texas A&amp;M</v>
          </cell>
          <cell r="D323" t="str">
            <v>Arkansas</v>
          </cell>
          <cell r="H323">
            <v>3.1120000000000001</v>
          </cell>
        </row>
        <row r="324">
          <cell r="C324" t="str">
            <v>Brigham Young</v>
          </cell>
          <cell r="D324" t="str">
            <v>Michigan</v>
          </cell>
          <cell r="H324">
            <v>3.0710000000000002</v>
          </cell>
        </row>
        <row r="325">
          <cell r="C325" t="str">
            <v>Utah</v>
          </cell>
          <cell r="D325" t="str">
            <v>Oregon</v>
          </cell>
          <cell r="H325">
            <v>2.9750000000000001</v>
          </cell>
        </row>
        <row r="326">
          <cell r="C326" t="str">
            <v>TCU</v>
          </cell>
          <cell r="D326" t="str">
            <v>Texas Tech</v>
          </cell>
          <cell r="H326">
            <v>2.77</v>
          </cell>
        </row>
        <row r="327">
          <cell r="C327" t="str">
            <v>Oklahoma State</v>
          </cell>
          <cell r="D327" t="str">
            <v>Texas</v>
          </cell>
          <cell r="H327">
            <v>2.403</v>
          </cell>
        </row>
        <row r="328">
          <cell r="C328" t="str">
            <v>UCLA</v>
          </cell>
          <cell r="D328" t="str">
            <v>Arizona</v>
          </cell>
          <cell r="H328">
            <v>2.3860000000000001</v>
          </cell>
        </row>
        <row r="329">
          <cell r="C329" t="str">
            <v>Mississippi State</v>
          </cell>
          <cell r="D329" t="str">
            <v>Auburn</v>
          </cell>
          <cell r="H329">
            <v>2.1640000000000001</v>
          </cell>
        </row>
        <row r="330">
          <cell r="C330" t="str">
            <v>USC</v>
          </cell>
          <cell r="D330" t="str">
            <v>Arizona State</v>
          </cell>
          <cell r="H330">
            <v>2.1440000000000001</v>
          </cell>
        </row>
        <row r="331">
          <cell r="C331" t="str">
            <v>UMass</v>
          </cell>
          <cell r="D331" t="str">
            <v>Notre Dame</v>
          </cell>
          <cell r="H331">
            <v>1.964</v>
          </cell>
        </row>
        <row r="332">
          <cell r="C332" t="str">
            <v>Georgia Tech</v>
          </cell>
          <cell r="D332" t="str">
            <v>Duke</v>
          </cell>
          <cell r="H332">
            <v>0.77500000000000002</v>
          </cell>
        </row>
        <row r="333">
          <cell r="C333" t="str">
            <v>Southern Mississippi</v>
          </cell>
          <cell r="D333" t="str">
            <v>Nebraska</v>
          </cell>
          <cell r="H333">
            <v>0.59399999999999997</v>
          </cell>
        </row>
        <row r="334">
          <cell r="C334" t="str">
            <v>Western Michigan</v>
          </cell>
          <cell r="D334" t="str">
            <v>Ohio State</v>
          </cell>
          <cell r="H334">
            <v>0.57899999999999996</v>
          </cell>
        </row>
        <row r="335">
          <cell r="C335" t="str">
            <v>East Carolina</v>
          </cell>
          <cell r="D335" t="str">
            <v>Virginia Tech</v>
          </cell>
          <cell r="H335">
            <v>0.57899999999999996</v>
          </cell>
        </row>
        <row r="336">
          <cell r="C336" t="str">
            <v>Vanderbilt</v>
          </cell>
          <cell r="D336" t="str">
            <v>Ole Miss</v>
          </cell>
          <cell r="H336">
            <v>0.499</v>
          </cell>
        </row>
        <row r="337">
          <cell r="C337" t="str">
            <v>Maryland</v>
          </cell>
          <cell r="D337" t="str">
            <v>West Virginia</v>
          </cell>
          <cell r="H337">
            <v>0.40799999999999997</v>
          </cell>
        </row>
        <row r="338">
          <cell r="C338" t="str">
            <v>UCF</v>
          </cell>
          <cell r="D338" t="str">
            <v>South Carolina</v>
          </cell>
          <cell r="H338">
            <v>0.38</v>
          </cell>
        </row>
        <row r="339">
          <cell r="C339" t="str">
            <v>North Texas</v>
          </cell>
          <cell r="D339" t="str">
            <v>Iowa</v>
          </cell>
          <cell r="H339">
            <v>0.34799999999999998</v>
          </cell>
        </row>
        <row r="340">
          <cell r="C340" t="str">
            <v>NC State</v>
          </cell>
          <cell r="D340" t="str">
            <v>South Alabama</v>
          </cell>
          <cell r="H340">
            <v>0.153</v>
          </cell>
        </row>
        <row r="341">
          <cell r="C341" t="str">
            <v>Middle Tennessee</v>
          </cell>
          <cell r="D341" t="str">
            <v>Illinois</v>
          </cell>
          <cell r="H341">
            <v>0.14399999999999999</v>
          </cell>
        </row>
        <row r="342">
          <cell r="C342" t="str">
            <v>Maryland</v>
          </cell>
          <cell r="D342" t="str">
            <v>West Virginia</v>
          </cell>
          <cell r="H342">
            <v>0.11899999999999999</v>
          </cell>
        </row>
        <row r="343">
          <cell r="C343" t="str">
            <v>Clemson</v>
          </cell>
          <cell r="D343" t="str">
            <v>Louisville</v>
          </cell>
          <cell r="H343">
            <v>1.9379999999999999</v>
          </cell>
        </row>
        <row r="344">
          <cell r="C344" t="str">
            <v>Florida State</v>
          </cell>
          <cell r="D344" t="str">
            <v>Boston College</v>
          </cell>
          <cell r="H344">
            <v>3.1480000000000001</v>
          </cell>
        </row>
        <row r="345">
          <cell r="C345" t="str">
            <v>Ole Miss</v>
          </cell>
          <cell r="D345" t="str">
            <v>Alabama</v>
          </cell>
          <cell r="H345">
            <v>7.6050000000000004</v>
          </cell>
        </row>
        <row r="346">
          <cell r="C346" t="str">
            <v>Northern Illinois</v>
          </cell>
          <cell r="D346" t="str">
            <v>Ohio State</v>
          </cell>
          <cell r="H346">
            <v>5.2539999999999996</v>
          </cell>
        </row>
        <row r="347">
          <cell r="C347" t="str">
            <v>Auburn</v>
          </cell>
          <cell r="D347" t="str">
            <v>LSU</v>
          </cell>
          <cell r="H347">
            <v>4.2279999999999998</v>
          </cell>
        </row>
        <row r="348">
          <cell r="C348" t="str">
            <v>Georgia Tech</v>
          </cell>
          <cell r="D348" t="str">
            <v>Notre Dame</v>
          </cell>
          <cell r="H348">
            <v>3.7</v>
          </cell>
        </row>
        <row r="349">
          <cell r="C349" t="str">
            <v>Stanford</v>
          </cell>
          <cell r="D349" t="str">
            <v>USC</v>
          </cell>
          <cell r="H349">
            <v>3.504</v>
          </cell>
        </row>
        <row r="350">
          <cell r="C350" t="str">
            <v>South Carolina</v>
          </cell>
          <cell r="D350" t="str">
            <v>Georgia</v>
          </cell>
          <cell r="H350">
            <v>3.1890000000000001</v>
          </cell>
        </row>
        <row r="351">
          <cell r="C351" t="str">
            <v>Air Force</v>
          </cell>
          <cell r="D351" t="str">
            <v>Michigan State</v>
          </cell>
          <cell r="H351">
            <v>2.5310000000000001</v>
          </cell>
        </row>
        <row r="352">
          <cell r="C352" t="str">
            <v>California</v>
          </cell>
          <cell r="D352" t="str">
            <v>Texas</v>
          </cell>
          <cell r="H352">
            <v>2.282</v>
          </cell>
        </row>
        <row r="353">
          <cell r="C353" t="str">
            <v>Texas Tech</v>
          </cell>
          <cell r="D353" t="str">
            <v>Arkansas</v>
          </cell>
          <cell r="H353">
            <v>1.9139999999999999</v>
          </cell>
        </row>
        <row r="354">
          <cell r="C354" t="str">
            <v>UConn</v>
          </cell>
          <cell r="D354" t="str">
            <v>Missouri</v>
          </cell>
          <cell r="H354">
            <v>1.903</v>
          </cell>
        </row>
        <row r="355">
          <cell r="C355" t="str">
            <v>Brigham Young</v>
          </cell>
          <cell r="D355" t="str">
            <v>UCLA</v>
          </cell>
          <cell r="H355">
            <v>0.94599999999999995</v>
          </cell>
        </row>
        <row r="356">
          <cell r="C356" t="str">
            <v>Nebraska</v>
          </cell>
          <cell r="D356" t="str">
            <v>Miami (FL)</v>
          </cell>
          <cell r="H356">
            <v>0.92600000000000005</v>
          </cell>
        </row>
        <row r="357">
          <cell r="C357" t="str">
            <v>Western Carolina</v>
          </cell>
          <cell r="D357" t="str">
            <v>Tennessee</v>
          </cell>
          <cell r="H357">
            <v>0.84399999999999997</v>
          </cell>
        </row>
        <row r="358">
          <cell r="C358" t="str">
            <v>Tulsa</v>
          </cell>
          <cell r="D358" t="str">
            <v>Oklahoma</v>
          </cell>
          <cell r="H358">
            <v>0.66800000000000004</v>
          </cell>
        </row>
        <row r="359">
          <cell r="C359" t="str">
            <v>Illinois</v>
          </cell>
          <cell r="D359" t="str">
            <v>North Carolina</v>
          </cell>
          <cell r="H359">
            <v>0.59</v>
          </cell>
        </row>
        <row r="360">
          <cell r="C360" t="str">
            <v>UTSA</v>
          </cell>
          <cell r="D360" t="str">
            <v>Oklahoma State</v>
          </cell>
          <cell r="H360">
            <v>0.56299999999999994</v>
          </cell>
        </row>
        <row r="361">
          <cell r="C361" t="str">
            <v>Virginia Tech</v>
          </cell>
          <cell r="D361" t="str">
            <v>Purdue</v>
          </cell>
          <cell r="H361">
            <v>0.52200000000000002</v>
          </cell>
        </row>
        <row r="362">
          <cell r="C362" t="str">
            <v>South Florida</v>
          </cell>
          <cell r="D362" t="str">
            <v>Maryland</v>
          </cell>
          <cell r="H362">
            <v>0.29299999999999998</v>
          </cell>
        </row>
        <row r="363">
          <cell r="C363" t="str">
            <v>Iowa State</v>
          </cell>
          <cell r="D363" t="str">
            <v>Toledo</v>
          </cell>
          <cell r="H363">
            <v>0.191</v>
          </cell>
        </row>
        <row r="364">
          <cell r="C364" t="str">
            <v>Western Kentucky</v>
          </cell>
          <cell r="D364" t="str">
            <v>Indiana</v>
          </cell>
          <cell r="H364">
            <v>0.16400000000000001</v>
          </cell>
        </row>
        <row r="365">
          <cell r="C365" t="str">
            <v>Louisiana Tech</v>
          </cell>
          <cell r="D365" t="str">
            <v>Western Kentucky</v>
          </cell>
          <cell r="H365">
            <v>0.23200000000000001</v>
          </cell>
        </row>
        <row r="366">
          <cell r="C366" t="str">
            <v>Utah State</v>
          </cell>
          <cell r="D366" t="str">
            <v>Utah</v>
          </cell>
          <cell r="H366">
            <v>1.345</v>
          </cell>
        </row>
        <row r="367">
          <cell r="C367" t="str">
            <v>Miami (FL)</v>
          </cell>
          <cell r="D367" t="str">
            <v>Florida Atlantic</v>
          </cell>
          <cell r="H367">
            <v>0.66600000000000004</v>
          </cell>
        </row>
        <row r="368">
          <cell r="C368" t="str">
            <v>Oregon</v>
          </cell>
          <cell r="D368" t="str">
            <v>Michigan State</v>
          </cell>
          <cell r="H368">
            <v>7.8979999999999997</v>
          </cell>
        </row>
        <row r="369">
          <cell r="C369" t="str">
            <v>Notre Dame</v>
          </cell>
          <cell r="D369" t="str">
            <v>Virginia</v>
          </cell>
          <cell r="H369">
            <v>5.7439999999999998</v>
          </cell>
        </row>
        <row r="370">
          <cell r="C370" t="str">
            <v>Oregon State</v>
          </cell>
          <cell r="D370" t="str">
            <v>Michigan</v>
          </cell>
          <cell r="H370">
            <v>4.4930000000000003</v>
          </cell>
        </row>
        <row r="371">
          <cell r="C371" t="str">
            <v>Oklahoma</v>
          </cell>
          <cell r="D371" t="str">
            <v>Tennessee</v>
          </cell>
          <cell r="H371">
            <v>4.1289999999999996</v>
          </cell>
        </row>
        <row r="372">
          <cell r="C372" t="str">
            <v>LSU</v>
          </cell>
          <cell r="D372" t="str">
            <v>Mississippi State</v>
          </cell>
          <cell r="H372">
            <v>3.121</v>
          </cell>
        </row>
        <row r="373">
          <cell r="C373" t="str">
            <v>Georgia</v>
          </cell>
          <cell r="D373" t="str">
            <v>Vanderbilt</v>
          </cell>
          <cell r="H373">
            <v>2.5710000000000002</v>
          </cell>
        </row>
        <row r="374">
          <cell r="C374" t="str">
            <v>South Florida</v>
          </cell>
          <cell r="D374" t="str">
            <v>Florida State</v>
          </cell>
          <cell r="H374">
            <v>2.2160000000000002</v>
          </cell>
        </row>
        <row r="375">
          <cell r="C375" t="str">
            <v>Iowa</v>
          </cell>
          <cell r="D375" t="str">
            <v>Iowa State</v>
          </cell>
          <cell r="H375">
            <v>1.7849999999999999</v>
          </cell>
        </row>
        <row r="376">
          <cell r="C376" t="str">
            <v>East Carolina</v>
          </cell>
          <cell r="D376" t="str">
            <v>Florida</v>
          </cell>
          <cell r="H376">
            <v>1.046</v>
          </cell>
        </row>
        <row r="377">
          <cell r="C377" t="str">
            <v>Boise State</v>
          </cell>
          <cell r="D377" t="str">
            <v>Brigham Young</v>
          </cell>
          <cell r="H377">
            <v>1.0269999999999999</v>
          </cell>
        </row>
        <row r="378">
          <cell r="C378" t="str">
            <v>Buffalo</v>
          </cell>
          <cell r="D378" t="str">
            <v>Penn State</v>
          </cell>
          <cell r="H378">
            <v>0.94899999999999995</v>
          </cell>
        </row>
        <row r="379">
          <cell r="C379" t="str">
            <v>LSU</v>
          </cell>
          <cell r="D379" t="str">
            <v>Mississippi State</v>
          </cell>
          <cell r="H379">
            <v>0.93600000000000005</v>
          </cell>
        </row>
        <row r="380">
          <cell r="C380" t="str">
            <v>Fresno State</v>
          </cell>
          <cell r="D380" t="str">
            <v>Ole Miss</v>
          </cell>
          <cell r="H380">
            <v>0.63</v>
          </cell>
        </row>
        <row r="381">
          <cell r="C381" t="str">
            <v>Washington State</v>
          </cell>
          <cell r="D381" t="str">
            <v>Rutgers</v>
          </cell>
          <cell r="H381">
            <v>0.46100000000000002</v>
          </cell>
        </row>
        <row r="382">
          <cell r="C382" t="str">
            <v>Miami (OH)</v>
          </cell>
          <cell r="D382" t="str">
            <v>Wisconsin</v>
          </cell>
          <cell r="H382">
            <v>0.44400000000000001</v>
          </cell>
        </row>
        <row r="383">
          <cell r="C383" t="str">
            <v>Ball State</v>
          </cell>
          <cell r="D383" t="str">
            <v>Texas A&amp;M</v>
          </cell>
          <cell r="H383">
            <v>0.42</v>
          </cell>
        </row>
        <row r="384">
          <cell r="C384" t="str">
            <v>Kansas State</v>
          </cell>
          <cell r="D384" t="str">
            <v>UTSA</v>
          </cell>
          <cell r="H384">
            <v>0.33800000000000002</v>
          </cell>
        </row>
        <row r="385">
          <cell r="C385" t="str">
            <v>S. F. Austin</v>
          </cell>
          <cell r="D385" t="str">
            <v>TCU</v>
          </cell>
          <cell r="H385">
            <v>0.26900000000000002</v>
          </cell>
        </row>
        <row r="386">
          <cell r="C386" t="str">
            <v>Temple</v>
          </cell>
          <cell r="D386" t="str">
            <v>Cincinnati</v>
          </cell>
          <cell r="H386">
            <v>0.16600000000000001</v>
          </cell>
        </row>
        <row r="387">
          <cell r="C387" t="str">
            <v>UCF</v>
          </cell>
          <cell r="D387" t="str">
            <v>Stanford</v>
          </cell>
          <cell r="H387">
            <v>0.151</v>
          </cell>
        </row>
        <row r="388">
          <cell r="C388" t="str">
            <v>San Jose State</v>
          </cell>
          <cell r="D388" t="str">
            <v>Air Force</v>
          </cell>
          <cell r="H388">
            <v>0.128</v>
          </cell>
        </row>
        <row r="389">
          <cell r="C389" t="str">
            <v>Indiana State</v>
          </cell>
          <cell r="D389" t="str">
            <v>Purdue</v>
          </cell>
          <cell r="H389">
            <v>0.10100000000000001</v>
          </cell>
        </row>
        <row r="390">
          <cell r="C390" t="str">
            <v>E. Illinois</v>
          </cell>
          <cell r="D390" t="str">
            <v>Northwestern</v>
          </cell>
          <cell r="H390">
            <v>5.8999999999999997E-2</v>
          </cell>
        </row>
        <row r="391">
          <cell r="C391" t="str">
            <v>Iowa</v>
          </cell>
          <cell r="D391" t="str">
            <v>Iowa State</v>
          </cell>
          <cell r="H391">
            <v>0.01</v>
          </cell>
        </row>
        <row r="392">
          <cell r="C392" t="str">
            <v>North Carolina</v>
          </cell>
          <cell r="D392" t="str">
            <v>South Carolina</v>
          </cell>
          <cell r="H392">
            <v>3.601</v>
          </cell>
        </row>
        <row r="393">
          <cell r="C393" t="str">
            <v>Michigan</v>
          </cell>
          <cell r="D393" t="str">
            <v>Utah</v>
          </cell>
          <cell r="H393">
            <v>2.8679999999999999</v>
          </cell>
        </row>
        <row r="394">
          <cell r="C394" t="str">
            <v>TCU</v>
          </cell>
          <cell r="D394" t="str">
            <v>Minnesota</v>
          </cell>
          <cell r="H394">
            <v>2.621</v>
          </cell>
        </row>
        <row r="395">
          <cell r="C395" t="str">
            <v>Oklahoma State</v>
          </cell>
          <cell r="D395" t="str">
            <v>Central Michigan</v>
          </cell>
          <cell r="H395">
            <v>0.35799999999999998</v>
          </cell>
        </row>
        <row r="396">
          <cell r="C396" t="str">
            <v>Washington</v>
          </cell>
          <cell r="D396" t="str">
            <v>Boise State</v>
          </cell>
          <cell r="H396">
            <v>2.0579999999999998</v>
          </cell>
        </row>
        <row r="397">
          <cell r="C397" t="str">
            <v>Baylor</v>
          </cell>
          <cell r="D397" t="str">
            <v>SMU</v>
          </cell>
          <cell r="H397">
            <v>2.0030000000000001</v>
          </cell>
        </row>
        <row r="398">
          <cell r="C398" t="str">
            <v>Michigan State</v>
          </cell>
          <cell r="D398" t="str">
            <v>Western Michigan</v>
          </cell>
          <cell r="H398">
            <v>0.82499999999999996</v>
          </cell>
        </row>
        <row r="399">
          <cell r="C399" t="str">
            <v>Charlotte</v>
          </cell>
          <cell r="D399" t="str">
            <v>Georgia State</v>
          </cell>
          <cell r="H399">
            <v>0.17399999999999999</v>
          </cell>
        </row>
        <row r="400">
          <cell r="C400" t="str">
            <v>Wisconsin</v>
          </cell>
          <cell r="D400" t="str">
            <v>Alabama</v>
          </cell>
          <cell r="H400">
            <v>7.9669999999999996</v>
          </cell>
        </row>
        <row r="401">
          <cell r="C401" t="str">
            <v>Texas</v>
          </cell>
          <cell r="D401" t="str">
            <v>Notre Dame</v>
          </cell>
          <cell r="H401">
            <v>4.0599999999999996</v>
          </cell>
        </row>
        <row r="402">
          <cell r="C402" t="str">
            <v>Louisville</v>
          </cell>
          <cell r="D402" t="str">
            <v>Auburn</v>
          </cell>
          <cell r="H402">
            <v>4.01</v>
          </cell>
        </row>
        <row r="403">
          <cell r="C403" t="str">
            <v>Stanford</v>
          </cell>
          <cell r="D403" t="str">
            <v>Northwestern</v>
          </cell>
          <cell r="H403">
            <v>3.214</v>
          </cell>
        </row>
        <row r="404">
          <cell r="C404" t="str">
            <v>Brigham Young</v>
          </cell>
          <cell r="D404" t="str">
            <v>Nebraska</v>
          </cell>
          <cell r="H404">
            <v>3.1339999999999999</v>
          </cell>
        </row>
        <row r="405">
          <cell r="C405" t="str">
            <v>Arizona State</v>
          </cell>
          <cell r="D405" t="str">
            <v>Texas A&amp;M</v>
          </cell>
          <cell r="H405">
            <v>2.4710000000000001</v>
          </cell>
        </row>
        <row r="406">
          <cell r="C406" t="str">
            <v>Penn State</v>
          </cell>
          <cell r="D406" t="str">
            <v>Temple</v>
          </cell>
          <cell r="H406">
            <v>1.9119999999999999</v>
          </cell>
        </row>
        <row r="407">
          <cell r="C407" t="str">
            <v>Virginia</v>
          </cell>
          <cell r="D407" t="str">
            <v>UCLA</v>
          </cell>
          <cell r="H407">
            <v>1.35</v>
          </cell>
        </row>
        <row r="408">
          <cell r="C408" t="str">
            <v>Bowling Green</v>
          </cell>
          <cell r="D408" t="str">
            <v>Tenneseee</v>
          </cell>
          <cell r="H408">
            <v>0.754</v>
          </cell>
        </row>
        <row r="409">
          <cell r="C409" t="str">
            <v>Texas State</v>
          </cell>
          <cell r="D409" t="str">
            <v>Florida State</v>
          </cell>
          <cell r="H409">
            <v>0.54600000000000004</v>
          </cell>
        </row>
        <row r="410">
          <cell r="C410" t="str">
            <v>Mississippi State</v>
          </cell>
          <cell r="D410" t="str">
            <v>Southern Mississippi</v>
          </cell>
          <cell r="H410">
            <v>0.51100000000000001</v>
          </cell>
        </row>
        <row r="411">
          <cell r="C411" t="str">
            <v>UTEP</v>
          </cell>
          <cell r="D411" t="str">
            <v>Arkansas</v>
          </cell>
          <cell r="H411">
            <v>0.41699999999999998</v>
          </cell>
        </row>
        <row r="412">
          <cell r="C412" t="str">
            <v>Louisiana</v>
          </cell>
          <cell r="D412" t="str">
            <v>Kentucky</v>
          </cell>
          <cell r="H412">
            <v>0.31</v>
          </cell>
        </row>
        <row r="413">
          <cell r="C413" t="str">
            <v>Richmond</v>
          </cell>
          <cell r="D413" t="str">
            <v>Maryland</v>
          </cell>
          <cell r="H413">
            <v>0.307</v>
          </cell>
        </row>
        <row r="414">
          <cell r="C414" t="str">
            <v>S. Illinois</v>
          </cell>
          <cell r="D414" t="str">
            <v>Indiana</v>
          </cell>
          <cell r="H414">
            <v>0.16500000000000001</v>
          </cell>
        </row>
        <row r="415">
          <cell r="C415" t="str">
            <v>Norfolk State</v>
          </cell>
          <cell r="D415" t="str">
            <v>Rutgers</v>
          </cell>
          <cell r="H415">
            <v>9.7000000000000003E-2</v>
          </cell>
        </row>
        <row r="416">
          <cell r="C416" t="str">
            <v>Purdue</v>
          </cell>
          <cell r="D416" t="str">
            <v>Marshall</v>
          </cell>
          <cell r="H416">
            <v>0.68799999999999994</v>
          </cell>
        </row>
        <row r="417">
          <cell r="C417" t="str">
            <v>Ohio State</v>
          </cell>
          <cell r="D417" t="str">
            <v>Virginia Tech</v>
          </cell>
          <cell r="H417">
            <v>10.585000000000001</v>
          </cell>
        </row>
      </sheetData>
      <sheetData sheetId="24">
        <row r="3">
          <cell r="B3">
            <v>2.25</v>
          </cell>
          <cell r="F3" t="str">
            <v>Nevada</v>
          </cell>
          <cell r="G3" t="str">
            <v>Louisiana</v>
          </cell>
        </row>
        <row r="4">
          <cell r="B4">
            <v>2.12</v>
          </cell>
          <cell r="F4" t="str">
            <v>Utah</v>
          </cell>
          <cell r="G4" t="str">
            <v>Colorado State</v>
          </cell>
        </row>
        <row r="5">
          <cell r="B5">
            <v>1.92</v>
          </cell>
          <cell r="F5" t="str">
            <v>Utah State</v>
          </cell>
          <cell r="G5" t="str">
            <v>UTEP</v>
          </cell>
        </row>
        <row r="6">
          <cell r="B6">
            <v>1.45</v>
          </cell>
          <cell r="F6" t="str">
            <v>Western Michigan</v>
          </cell>
          <cell r="G6" t="str">
            <v>Air Force</v>
          </cell>
        </row>
        <row r="7">
          <cell r="B7">
            <v>1.1100000000000001</v>
          </cell>
          <cell r="F7" t="str">
            <v>South Alabama</v>
          </cell>
          <cell r="G7" t="str">
            <v>Bowling Green</v>
          </cell>
        </row>
        <row r="9">
          <cell r="B9">
            <v>1.32</v>
          </cell>
          <cell r="F9" t="str">
            <v>Brigham Young</v>
          </cell>
          <cell r="G9" t="str">
            <v>Memphis</v>
          </cell>
        </row>
        <row r="11">
          <cell r="B11">
            <v>2.46</v>
          </cell>
          <cell r="F11" t="str">
            <v>Navy</v>
          </cell>
          <cell r="G11" t="str">
            <v>San Diego State</v>
          </cell>
        </row>
        <row r="12">
          <cell r="B12">
            <v>2.25</v>
          </cell>
          <cell r="F12" t="str">
            <v>Marshall</v>
          </cell>
          <cell r="G12" t="str">
            <v>Northern Illinois</v>
          </cell>
        </row>
        <row r="14">
          <cell r="B14">
            <v>1.91</v>
          </cell>
          <cell r="F14" t="str">
            <v>Fresno State</v>
          </cell>
          <cell r="G14" t="str">
            <v>Rice</v>
          </cell>
        </row>
        <row r="15">
          <cell r="B15">
            <v>1.5</v>
          </cell>
          <cell r="F15" t="str">
            <v>Central Michigan</v>
          </cell>
          <cell r="G15" t="str">
            <v>Western Kentucky</v>
          </cell>
        </row>
        <row r="17">
          <cell r="B17">
            <v>3.27</v>
          </cell>
          <cell r="F17" t="str">
            <v>NC State</v>
          </cell>
          <cell r="G17" t="str">
            <v>UCF</v>
          </cell>
        </row>
        <row r="18">
          <cell r="B18">
            <v>2.87</v>
          </cell>
          <cell r="F18" t="str">
            <v>Rutgers</v>
          </cell>
          <cell r="G18" t="str">
            <v>North Carolina</v>
          </cell>
        </row>
        <row r="19">
          <cell r="B19">
            <v>2.34</v>
          </cell>
          <cell r="F19" t="str">
            <v>Illinois</v>
          </cell>
          <cell r="G19" t="str">
            <v>Louisiana Tech</v>
          </cell>
        </row>
        <row r="21">
          <cell r="B21">
            <v>6.8</v>
          </cell>
          <cell r="F21" t="str">
            <v>Nebraska</v>
          </cell>
          <cell r="G21" t="str">
            <v>USC</v>
          </cell>
        </row>
        <row r="22">
          <cell r="B22">
            <v>4.1100000000000003</v>
          </cell>
          <cell r="F22" t="str">
            <v>Miami (FL)</v>
          </cell>
          <cell r="G22" t="str">
            <v>South Carolina</v>
          </cell>
        </row>
        <row r="23">
          <cell r="B23">
            <v>3.96</v>
          </cell>
          <cell r="F23" t="str">
            <v>Boston College</v>
          </cell>
          <cell r="G23" t="str">
            <v>Penn State</v>
          </cell>
        </row>
        <row r="24">
          <cell r="B24">
            <v>3.56</v>
          </cell>
          <cell r="F24" t="str">
            <v>Arizona State</v>
          </cell>
          <cell r="G24" t="str">
            <v>Duke</v>
          </cell>
        </row>
        <row r="25">
          <cell r="B25">
            <v>2.92</v>
          </cell>
          <cell r="F25" t="str">
            <v>Cincinnati</v>
          </cell>
          <cell r="G25" t="str">
            <v>Virginia Tech</v>
          </cell>
        </row>
        <row r="27">
          <cell r="B27">
            <v>5.76</v>
          </cell>
          <cell r="F27" t="str">
            <v>Arkansas</v>
          </cell>
          <cell r="G27" t="str">
            <v>Texas</v>
          </cell>
        </row>
        <row r="28">
          <cell r="B28">
            <v>4.9000000000000004</v>
          </cell>
          <cell r="F28" t="str">
            <v>Oklahoma</v>
          </cell>
          <cell r="G28" t="str">
            <v>Clemson</v>
          </cell>
        </row>
        <row r="29">
          <cell r="B29">
            <v>3.3</v>
          </cell>
          <cell r="F29" t="str">
            <v>Texas A&amp;M</v>
          </cell>
          <cell r="G29" t="str">
            <v>West Virginia</v>
          </cell>
        </row>
        <row r="31">
          <cell r="B31">
            <v>6.41</v>
          </cell>
          <cell r="F31" t="str">
            <v>Georgia</v>
          </cell>
          <cell r="G31" t="str">
            <v>Louisville</v>
          </cell>
        </row>
        <row r="32">
          <cell r="B32">
            <v>5.32</v>
          </cell>
          <cell r="F32" t="str">
            <v>Notre Dame</v>
          </cell>
          <cell r="G32" t="str">
            <v>LSU</v>
          </cell>
        </row>
        <row r="33">
          <cell r="B33">
            <v>3.24</v>
          </cell>
          <cell r="F33" t="str">
            <v>Maryland</v>
          </cell>
          <cell r="G33" t="str">
            <v>Stanford</v>
          </cell>
        </row>
        <row r="35">
          <cell r="B35">
            <v>8.94</v>
          </cell>
          <cell r="F35" t="str">
            <v>Mississippi State</v>
          </cell>
          <cell r="G35" t="str">
            <v>Georgia Tech</v>
          </cell>
        </row>
        <row r="36">
          <cell r="B36">
            <v>7.41</v>
          </cell>
          <cell r="F36" t="str">
            <v>Boise State</v>
          </cell>
          <cell r="G36" t="str">
            <v>Arizona</v>
          </cell>
        </row>
        <row r="37">
          <cell r="B37">
            <v>5.01</v>
          </cell>
          <cell r="F37" t="str">
            <v>Ole Miss</v>
          </cell>
          <cell r="G37" t="str">
            <v>TCU</v>
          </cell>
        </row>
        <row r="39">
          <cell r="B39">
            <v>28.27</v>
          </cell>
          <cell r="F39" t="str">
            <v>Ohio State</v>
          </cell>
          <cell r="G39" t="str">
            <v>Alabama</v>
          </cell>
        </row>
        <row r="40">
          <cell r="B40">
            <v>28.16</v>
          </cell>
          <cell r="F40" t="str">
            <v>Florida State</v>
          </cell>
          <cell r="G40" t="str">
            <v>Oregon</v>
          </cell>
        </row>
        <row r="41">
          <cell r="B41">
            <v>9.09</v>
          </cell>
          <cell r="F41" t="str">
            <v>Michigan State</v>
          </cell>
          <cell r="G41" t="str">
            <v>Baylor</v>
          </cell>
        </row>
        <row r="42">
          <cell r="B42">
            <v>6.42</v>
          </cell>
          <cell r="F42" t="str">
            <v>Auburn</v>
          </cell>
          <cell r="G42" t="str">
            <v>Wisconsin</v>
          </cell>
        </row>
        <row r="43">
          <cell r="B43">
            <v>6.12</v>
          </cell>
          <cell r="F43" t="str">
            <v>Missouri</v>
          </cell>
          <cell r="G43" t="str">
            <v>Minnesota</v>
          </cell>
        </row>
        <row r="45">
          <cell r="B45">
            <v>5.6</v>
          </cell>
          <cell r="F45" t="str">
            <v>UCLA</v>
          </cell>
          <cell r="G45" t="str">
            <v>Kansas State</v>
          </cell>
        </row>
        <row r="46">
          <cell r="B46">
            <v>4.1100000000000003</v>
          </cell>
          <cell r="F46" t="str">
            <v>Tennessee</v>
          </cell>
          <cell r="G46" t="str">
            <v>Iowa</v>
          </cell>
        </row>
        <row r="47">
          <cell r="B47">
            <v>4.03</v>
          </cell>
          <cell r="F47" t="str">
            <v>Oklahoma State</v>
          </cell>
          <cell r="G47" t="str">
            <v>Washington</v>
          </cell>
        </row>
        <row r="48">
          <cell r="B48">
            <v>2.11</v>
          </cell>
          <cell r="F48" t="str">
            <v>Houston</v>
          </cell>
          <cell r="G48" t="str">
            <v>Pittsburgh</v>
          </cell>
        </row>
        <row r="50">
          <cell r="B50">
            <v>4.4800000000000004</v>
          </cell>
          <cell r="F50" t="str">
            <v>Florida</v>
          </cell>
          <cell r="G50" t="str">
            <v>East Carolina</v>
          </cell>
        </row>
        <row r="52">
          <cell r="B52">
            <v>1.37</v>
          </cell>
          <cell r="F52" t="str">
            <v>Toledo</v>
          </cell>
          <cell r="G52" t="str">
            <v>Arkansas State</v>
          </cell>
        </row>
        <row r="54">
          <cell r="B54">
            <v>34.15</v>
          </cell>
          <cell r="F54" t="str">
            <v>Ohio State</v>
          </cell>
          <cell r="G54" t="str">
            <v>Oregon</v>
          </cell>
        </row>
        <row r="59">
          <cell r="B59" t="str">
            <v>Vwrs.</v>
          </cell>
          <cell r="F59" t="str">
            <v>Game</v>
          </cell>
        </row>
        <row r="61">
          <cell r="B61">
            <v>6.26</v>
          </cell>
          <cell r="F61" t="str">
            <v>Army</v>
          </cell>
          <cell r="G61" t="str">
            <v>Navy</v>
          </cell>
        </row>
        <row r="66">
          <cell r="B66" t="str">
            <v>Vwrs.</v>
          </cell>
          <cell r="F66" t="str">
            <v>Game</v>
          </cell>
        </row>
        <row r="68">
          <cell r="B68">
            <v>1.04</v>
          </cell>
          <cell r="F68" t="str">
            <v>UCF</v>
          </cell>
          <cell r="G68" t="str">
            <v>East Carolina</v>
          </cell>
        </row>
        <row r="70">
          <cell r="B70">
            <v>6</v>
          </cell>
          <cell r="F70" t="str">
            <v>Arizona</v>
          </cell>
          <cell r="G70" t="str">
            <v>Oregon</v>
          </cell>
        </row>
        <row r="71">
          <cell r="B71">
            <v>0.69199999999999995</v>
          </cell>
          <cell r="F71" t="str">
            <v>Bowling Green</v>
          </cell>
          <cell r="G71" t="str">
            <v>Northern Illinois</v>
          </cell>
        </row>
        <row r="73">
          <cell r="B73">
            <v>12.8</v>
          </cell>
          <cell r="F73" t="str">
            <v>Alabama</v>
          </cell>
          <cell r="G73" t="str">
            <v>Missouri</v>
          </cell>
        </row>
        <row r="74">
          <cell r="B74">
            <v>10.15</v>
          </cell>
          <cell r="F74" t="str">
            <v>Georgia Tech</v>
          </cell>
          <cell r="G74" t="str">
            <v>Florida State</v>
          </cell>
        </row>
        <row r="75">
          <cell r="B75">
            <v>6.13</v>
          </cell>
          <cell r="F75" t="str">
            <v>Wisconsin</v>
          </cell>
          <cell r="G75" t="str">
            <v>Ohio State</v>
          </cell>
        </row>
        <row r="76">
          <cell r="B76">
            <v>4.09</v>
          </cell>
          <cell r="F76" t="str">
            <v>Iowa State</v>
          </cell>
          <cell r="G76" t="str">
            <v>TCU</v>
          </cell>
        </row>
        <row r="77">
          <cell r="B77">
            <v>2.17</v>
          </cell>
          <cell r="F77" t="str">
            <v>Kansas State</v>
          </cell>
          <cell r="G77" t="str">
            <v>Baylor</v>
          </cell>
        </row>
        <row r="78">
          <cell r="B78">
            <v>1.53</v>
          </cell>
          <cell r="F78" t="str">
            <v>Fresno State</v>
          </cell>
          <cell r="G78" t="str">
            <v>Boise State</v>
          </cell>
        </row>
        <row r="79">
          <cell r="F79" t="str">
            <v>Mountain West Championship</v>
          </cell>
        </row>
        <row r="80">
          <cell r="B80">
            <v>1.31</v>
          </cell>
          <cell r="F80" t="str">
            <v>Houston</v>
          </cell>
          <cell r="G80" t="str">
            <v>Cincinnati</v>
          </cell>
        </row>
        <row r="81">
          <cell r="B81">
            <v>1.1499999999999999</v>
          </cell>
          <cell r="F81" t="str">
            <v>Oklahoma</v>
          </cell>
          <cell r="G81" t="str">
            <v>Oklahoma State</v>
          </cell>
        </row>
        <row r="82">
          <cell r="B82">
            <v>0.72499999999999998</v>
          </cell>
          <cell r="F82" t="str">
            <v>Louisiana Tech</v>
          </cell>
          <cell r="G82" t="str">
            <v>Marshall</v>
          </cell>
        </row>
        <row r="83">
          <cell r="B83">
            <v>0.20899999999999999</v>
          </cell>
          <cell r="F83" t="str">
            <v>Temple</v>
          </cell>
          <cell r="G83" t="str">
            <v>Tulane</v>
          </cell>
        </row>
        <row r="84">
          <cell r="B84">
            <v>0.19</v>
          </cell>
          <cell r="F84" t="str">
            <v>Alcorn State</v>
          </cell>
          <cell r="G84" t="str">
            <v>Southern</v>
          </cell>
        </row>
        <row r="89">
          <cell r="B89" t="str">
            <v>Vwrs.</v>
          </cell>
          <cell r="F89" t="str">
            <v>Game</v>
          </cell>
        </row>
        <row r="91">
          <cell r="B91">
            <v>0.56399999999999995</v>
          </cell>
          <cell r="F91" t="str">
            <v>Ohio</v>
          </cell>
          <cell r="G91" t="str">
            <v>Miami (OH)</v>
          </cell>
        </row>
        <row r="93">
          <cell r="B93">
            <v>2.91</v>
          </cell>
          <cell r="F93" t="str">
            <v>LSU</v>
          </cell>
          <cell r="G93" t="str">
            <v>Texas A&amp;M</v>
          </cell>
        </row>
        <row r="94">
          <cell r="B94">
            <v>1.31</v>
          </cell>
          <cell r="F94" t="str">
            <v>TCU</v>
          </cell>
          <cell r="G94" t="str">
            <v>Texas</v>
          </cell>
        </row>
        <row r="96">
          <cell r="B96">
            <v>4.4000000000000004</v>
          </cell>
          <cell r="F96" t="str">
            <v>Arkansas</v>
          </cell>
          <cell r="G96" t="str">
            <v>Missouri</v>
          </cell>
        </row>
        <row r="97">
          <cell r="B97">
            <v>3.91</v>
          </cell>
          <cell r="F97" t="str">
            <v>Nebraska</v>
          </cell>
          <cell r="G97" t="str">
            <v>Iowa</v>
          </cell>
        </row>
        <row r="98">
          <cell r="B98">
            <v>2.93</v>
          </cell>
          <cell r="F98" t="str">
            <v>Stanford</v>
          </cell>
          <cell r="G98" t="str">
            <v>UCLA</v>
          </cell>
        </row>
        <row r="99">
          <cell r="B99">
            <v>3.05</v>
          </cell>
          <cell r="F99" t="str">
            <v>Virginia</v>
          </cell>
          <cell r="G99" t="str">
            <v>Virginia Tech</v>
          </cell>
        </row>
        <row r="100">
          <cell r="B100">
            <v>2.11</v>
          </cell>
          <cell r="F100" t="str">
            <v>Arizona State</v>
          </cell>
          <cell r="G100" t="str">
            <v>Arizona</v>
          </cell>
        </row>
        <row r="101">
          <cell r="B101">
            <v>0.46300000000000002</v>
          </cell>
          <cell r="F101" t="str">
            <v>Western Kentucky</v>
          </cell>
          <cell r="G101" t="str">
            <v>Marshall</v>
          </cell>
        </row>
        <row r="102">
          <cell r="B102">
            <v>0.44700000000000001</v>
          </cell>
          <cell r="F102" t="str">
            <v>UCF</v>
          </cell>
          <cell r="G102" t="str">
            <v>South Florida</v>
          </cell>
        </row>
        <row r="103">
          <cell r="B103">
            <v>0.21099999999999999</v>
          </cell>
          <cell r="F103" t="str">
            <v>Northern Illinois</v>
          </cell>
          <cell r="G103" t="str">
            <v>Western Michigan</v>
          </cell>
        </row>
        <row r="104">
          <cell r="B104">
            <v>0.16500000000000001</v>
          </cell>
          <cell r="F104" t="str">
            <v>East Carolina</v>
          </cell>
          <cell r="G104" t="str">
            <v>Tulsa</v>
          </cell>
        </row>
        <row r="106">
          <cell r="B106">
            <v>13.53</v>
          </cell>
          <cell r="F106" t="str">
            <v>Auburn</v>
          </cell>
          <cell r="G106" t="str">
            <v>Alabama</v>
          </cell>
        </row>
        <row r="107">
          <cell r="B107">
            <v>8.23</v>
          </cell>
          <cell r="F107" t="str">
            <v>Michigan</v>
          </cell>
          <cell r="G107" t="str">
            <v>Ohio State</v>
          </cell>
        </row>
        <row r="108">
          <cell r="B108">
            <v>5.96</v>
          </cell>
          <cell r="F108" t="str">
            <v>Florida</v>
          </cell>
          <cell r="G108" t="str">
            <v>Florida State</v>
          </cell>
        </row>
        <row r="109">
          <cell r="B109">
            <v>5.16</v>
          </cell>
          <cell r="F109" t="str">
            <v>Mississippi State</v>
          </cell>
          <cell r="G109" t="str">
            <v>Ole Miss</v>
          </cell>
        </row>
        <row r="110">
          <cell r="B110">
            <v>2.1949999999999998</v>
          </cell>
          <cell r="F110" t="str">
            <v>Baylor</v>
          </cell>
          <cell r="G110" t="str">
            <v>Texas Tech</v>
          </cell>
          <cell r="H110" t="str">
            <v>Michigan State</v>
          </cell>
          <cell r="I110" t="str">
            <v>Penn State</v>
          </cell>
        </row>
        <row r="111">
          <cell r="B111">
            <v>3.3</v>
          </cell>
          <cell r="F111" t="str">
            <v>Oregon</v>
          </cell>
          <cell r="G111" t="str">
            <v>Oregon State</v>
          </cell>
        </row>
        <row r="112">
          <cell r="B112">
            <v>2.02</v>
          </cell>
          <cell r="F112" t="str">
            <v>South Carolina</v>
          </cell>
          <cell r="G112" t="str">
            <v>Clemson</v>
          </cell>
        </row>
        <row r="113">
          <cell r="B113">
            <v>2</v>
          </cell>
          <cell r="F113" t="str">
            <v>Notre Dame</v>
          </cell>
          <cell r="G113" t="str">
            <v>USC</v>
          </cell>
        </row>
        <row r="114">
          <cell r="B114">
            <v>1.03</v>
          </cell>
          <cell r="F114" t="str">
            <v>Grambling</v>
          </cell>
          <cell r="G114" t="str">
            <v>Southern</v>
          </cell>
        </row>
        <row r="115">
          <cell r="B115">
            <v>0.80900000000000005</v>
          </cell>
          <cell r="F115" t="str">
            <v>Kentucky</v>
          </cell>
          <cell r="G115" t="str">
            <v>Louisville</v>
          </cell>
        </row>
        <row r="116">
          <cell r="B116">
            <v>0.78100000000000003</v>
          </cell>
          <cell r="F116" t="str">
            <v>Washington</v>
          </cell>
          <cell r="G116" t="str">
            <v>Washington State</v>
          </cell>
        </row>
        <row r="117">
          <cell r="B117">
            <v>0.67800000000000005</v>
          </cell>
          <cell r="F117" t="str">
            <v>Pittsburgh</v>
          </cell>
          <cell r="G117" t="str">
            <v>Miami (FL)</v>
          </cell>
        </row>
        <row r="118">
          <cell r="B118">
            <v>0.42699999999999999</v>
          </cell>
          <cell r="F118" t="str">
            <v>Utah State</v>
          </cell>
          <cell r="G118" t="str">
            <v>Boise State</v>
          </cell>
        </row>
        <row r="119">
          <cell r="B119">
            <v>0.48899999999999999</v>
          </cell>
          <cell r="F119" t="str">
            <v>West Virginia</v>
          </cell>
          <cell r="G119" t="str">
            <v>Iowa State</v>
          </cell>
        </row>
        <row r="121">
          <cell r="B121">
            <v>0.27400000000000002</v>
          </cell>
          <cell r="F121" t="str">
            <v>Kansas</v>
          </cell>
          <cell r="G121" t="str">
            <v>Kansas State</v>
          </cell>
        </row>
        <row r="122">
          <cell r="B122">
            <v>0.252</v>
          </cell>
          <cell r="F122" t="str">
            <v>Illinois</v>
          </cell>
          <cell r="G122" t="str">
            <v>Northwestern</v>
          </cell>
        </row>
        <row r="123">
          <cell r="B123">
            <v>0.19800000000000001</v>
          </cell>
          <cell r="F123" t="str">
            <v>Nevada</v>
          </cell>
          <cell r="G123" t="str">
            <v>UNLV</v>
          </cell>
        </row>
        <row r="124">
          <cell r="B124">
            <v>0.17799999999999999</v>
          </cell>
          <cell r="F124" t="str">
            <v>Rutgers</v>
          </cell>
          <cell r="G124" t="str">
            <v>Maryland</v>
          </cell>
        </row>
        <row r="125">
          <cell r="B125">
            <v>0.14799999999999999</v>
          </cell>
          <cell r="F125" t="str">
            <v>Wake Forest</v>
          </cell>
          <cell r="G125" t="str">
            <v>Duke</v>
          </cell>
        </row>
        <row r="126">
          <cell r="B126">
            <v>7.4999999999999997E-2</v>
          </cell>
          <cell r="F126" t="str">
            <v>Cincinnati</v>
          </cell>
          <cell r="G126" t="str">
            <v>Temple</v>
          </cell>
        </row>
        <row r="127">
          <cell r="B127">
            <v>6.5000000000000002E-2</v>
          </cell>
          <cell r="F127" t="str">
            <v>UConn</v>
          </cell>
          <cell r="G127" t="str">
            <v>Memphis</v>
          </cell>
        </row>
        <row r="132">
          <cell r="B132" t="str">
            <v>Vwrs.</v>
          </cell>
          <cell r="F132" t="str">
            <v>Game</v>
          </cell>
        </row>
        <row r="134">
          <cell r="B134">
            <v>0.27800000000000002</v>
          </cell>
          <cell r="F134" t="str">
            <v>Northern Illinois</v>
          </cell>
          <cell r="G134" t="str">
            <v>Ohio</v>
          </cell>
        </row>
        <row r="136">
          <cell r="B136">
            <v>0.55600000000000005</v>
          </cell>
          <cell r="F136" t="str">
            <v>Bowling Green</v>
          </cell>
          <cell r="G136" t="str">
            <v>Toledo</v>
          </cell>
        </row>
        <row r="138">
          <cell r="B138">
            <v>1.44</v>
          </cell>
          <cell r="F138" t="str">
            <v>North Carolina</v>
          </cell>
          <cell r="G138" t="str">
            <v>Duke</v>
          </cell>
        </row>
        <row r="139">
          <cell r="B139">
            <v>0.96699999999999997</v>
          </cell>
          <cell r="F139" t="str">
            <v>Kansas State</v>
          </cell>
          <cell r="G139" t="str">
            <v>West Virginia</v>
          </cell>
        </row>
        <row r="140">
          <cell r="B140">
            <v>0.187</v>
          </cell>
          <cell r="F140" t="str">
            <v>Arkansas State</v>
          </cell>
          <cell r="G140" t="str">
            <v>Texas State</v>
          </cell>
        </row>
        <row r="142">
          <cell r="B142">
            <v>0.39100000000000001</v>
          </cell>
          <cell r="F142" t="str">
            <v>San Jose State</v>
          </cell>
          <cell r="G142" t="str">
            <v>Utah State</v>
          </cell>
        </row>
        <row r="143">
          <cell r="B143">
            <v>0.27700000000000002</v>
          </cell>
          <cell r="F143" t="str">
            <v>UTEP</v>
          </cell>
          <cell r="G143" t="str">
            <v>Rice</v>
          </cell>
        </row>
        <row r="145">
          <cell r="B145">
            <v>3.2210000000000001</v>
          </cell>
          <cell r="F145" t="str">
            <v>Boston College</v>
          </cell>
          <cell r="G145" t="str">
            <v>Florida State</v>
          </cell>
          <cell r="H145" t="str">
            <v>Wisconsin</v>
          </cell>
          <cell r="I145" t="str">
            <v>Iowa</v>
          </cell>
        </row>
        <row r="146">
          <cell r="B146">
            <v>4.8499999999999996</v>
          </cell>
          <cell r="F146" t="str">
            <v>USC</v>
          </cell>
          <cell r="G146" t="str">
            <v>UCLA</v>
          </cell>
        </row>
        <row r="147">
          <cell r="B147">
            <v>3.36</v>
          </cell>
          <cell r="F147" t="str">
            <v>Minnesota</v>
          </cell>
          <cell r="G147" t="str">
            <v>Nebraska</v>
          </cell>
        </row>
        <row r="148">
          <cell r="B148">
            <v>3.34</v>
          </cell>
          <cell r="F148" t="str">
            <v>Ole Miss</v>
          </cell>
          <cell r="G148" t="str">
            <v>Arkansas</v>
          </cell>
        </row>
        <row r="149">
          <cell r="B149">
            <v>3.09</v>
          </cell>
          <cell r="F149" t="str">
            <v>Louisville</v>
          </cell>
          <cell r="G149" t="str">
            <v>Notre Dame</v>
          </cell>
        </row>
        <row r="150">
          <cell r="B150">
            <v>3.32</v>
          </cell>
          <cell r="F150" t="str">
            <v>Missouri</v>
          </cell>
          <cell r="G150" t="str">
            <v>Tennessee</v>
          </cell>
        </row>
        <row r="151">
          <cell r="B151">
            <v>2.17</v>
          </cell>
          <cell r="F151" t="str">
            <v>Oklahoma State</v>
          </cell>
          <cell r="G151" t="str">
            <v>Baylor</v>
          </cell>
        </row>
        <row r="152">
          <cell r="B152">
            <v>1.23</v>
          </cell>
          <cell r="F152" t="str">
            <v>Arizona</v>
          </cell>
          <cell r="G152" t="str">
            <v>Utah</v>
          </cell>
        </row>
        <row r="153">
          <cell r="B153">
            <v>1.1299999999999999</v>
          </cell>
          <cell r="F153" t="str">
            <v>Miami (FL)</v>
          </cell>
          <cell r="G153" t="str">
            <v>Virginia</v>
          </cell>
        </row>
        <row r="154">
          <cell r="B154">
            <v>0.97699999999999998</v>
          </cell>
          <cell r="F154" t="str">
            <v>Penn State</v>
          </cell>
          <cell r="G154" t="str">
            <v>Illinois</v>
          </cell>
        </row>
        <row r="156">
          <cell r="B156">
            <v>0.72699999999999998</v>
          </cell>
          <cell r="F156" t="str">
            <v>Kansas</v>
          </cell>
          <cell r="G156" t="str">
            <v>Oklahoma</v>
          </cell>
        </row>
        <row r="157">
          <cell r="B157">
            <v>0.81799999999999995</v>
          </cell>
          <cell r="F157" t="str">
            <v>Samford</v>
          </cell>
          <cell r="G157" t="str">
            <v>Auburn</v>
          </cell>
        </row>
        <row r="158">
          <cell r="B158">
            <v>0.55600000000000005</v>
          </cell>
          <cell r="F158" t="str">
            <v>Boise State</v>
          </cell>
          <cell r="G158" t="str">
            <v>Wyoming</v>
          </cell>
        </row>
        <row r="159">
          <cell r="B159">
            <v>0.42299999999999999</v>
          </cell>
          <cell r="F159" t="str">
            <v>Stanford</v>
          </cell>
          <cell r="G159" t="str">
            <v>California</v>
          </cell>
        </row>
        <row r="160">
          <cell r="B160">
            <v>0.33800000000000002</v>
          </cell>
          <cell r="F160" t="str">
            <v>Yale</v>
          </cell>
          <cell r="G160" t="str">
            <v>Harvard</v>
          </cell>
        </row>
        <row r="161">
          <cell r="B161">
            <v>0.28000000000000003</v>
          </cell>
          <cell r="F161" t="str">
            <v>Fresno State</v>
          </cell>
          <cell r="G161" t="str">
            <v>Nevada</v>
          </cell>
        </row>
        <row r="162">
          <cell r="B162">
            <v>0.16600000000000001</v>
          </cell>
          <cell r="F162" t="str">
            <v>Syracuse</v>
          </cell>
          <cell r="G162" t="str">
            <v>Pittsburgh</v>
          </cell>
        </row>
        <row r="163">
          <cell r="B163">
            <v>0.13800000000000001</v>
          </cell>
          <cell r="F163" t="str">
            <v>Northwestern</v>
          </cell>
          <cell r="G163" t="str">
            <v>Purdue</v>
          </cell>
        </row>
        <row r="164">
          <cell r="B164">
            <v>0.113</v>
          </cell>
          <cell r="F164" t="str">
            <v>SMU</v>
          </cell>
          <cell r="G164" t="str">
            <v>UCF</v>
          </cell>
        </row>
        <row r="169">
          <cell r="B169" t="str">
            <v>Vwrs.</v>
          </cell>
          <cell r="F169" t="str">
            <v>Game</v>
          </cell>
        </row>
        <row r="171">
          <cell r="B171">
            <v>0.6</v>
          </cell>
          <cell r="F171" t="str">
            <v>Toledo</v>
          </cell>
          <cell r="G171" t="str">
            <v>Northern Illinois</v>
          </cell>
        </row>
        <row r="172">
          <cell r="B172">
            <v>0.14499999999999999</v>
          </cell>
          <cell r="F172" t="str">
            <v>Akron</v>
          </cell>
          <cell r="G172" t="str">
            <v>Buffalo</v>
          </cell>
        </row>
        <row r="174">
          <cell r="B174">
            <v>0.44</v>
          </cell>
          <cell r="F174" t="str">
            <v>Kent State</v>
          </cell>
          <cell r="G174" t="str">
            <v>Bowling Green</v>
          </cell>
        </row>
        <row r="175">
          <cell r="B175">
            <v>0.24299999999999999</v>
          </cell>
          <cell r="F175" t="str">
            <v>Ball State</v>
          </cell>
          <cell r="G175" t="str">
            <v>UMass</v>
          </cell>
        </row>
        <row r="177">
          <cell r="B177">
            <v>1.27</v>
          </cell>
          <cell r="F177" t="str">
            <v>California</v>
          </cell>
          <cell r="G177" t="str">
            <v>USC</v>
          </cell>
        </row>
        <row r="178">
          <cell r="B178">
            <v>0.82099999999999995</v>
          </cell>
          <cell r="F178" t="str">
            <v>East Carolina</v>
          </cell>
          <cell r="G178" t="str">
            <v>Cincinnati</v>
          </cell>
        </row>
        <row r="180">
          <cell r="B180">
            <v>0.73799999999999999</v>
          </cell>
          <cell r="F180" t="str">
            <v>Tulsa</v>
          </cell>
          <cell r="G180" t="str">
            <v>UCF</v>
          </cell>
        </row>
        <row r="182">
          <cell r="B182">
            <v>10.27</v>
          </cell>
          <cell r="F182" t="str">
            <v>Mississippi State</v>
          </cell>
          <cell r="G182" t="str">
            <v>Alabama</v>
          </cell>
        </row>
        <row r="183">
          <cell r="B183">
            <v>8.74</v>
          </cell>
          <cell r="F183" t="str">
            <v>Florida State</v>
          </cell>
          <cell r="G183" t="str">
            <v>Miami (FL)</v>
          </cell>
        </row>
        <row r="184">
          <cell r="B184">
            <v>5.73</v>
          </cell>
          <cell r="F184" t="str">
            <v>Ohio State</v>
          </cell>
          <cell r="G184" t="str">
            <v>Minnesota</v>
          </cell>
        </row>
        <row r="185">
          <cell r="B185">
            <v>4.6100000000000003</v>
          </cell>
          <cell r="F185" t="str">
            <v>Auburn</v>
          </cell>
          <cell r="G185" t="str">
            <v>Georgia</v>
          </cell>
        </row>
        <row r="186">
          <cell r="B186">
            <v>4.03</v>
          </cell>
          <cell r="F186" t="str">
            <v>Nebraska</v>
          </cell>
          <cell r="G186" t="str">
            <v>Wisconsin</v>
          </cell>
        </row>
        <row r="187">
          <cell r="B187">
            <v>2.96</v>
          </cell>
          <cell r="F187" t="str">
            <v>Northwestern</v>
          </cell>
          <cell r="G187" t="str">
            <v>Notre Dame</v>
          </cell>
        </row>
        <row r="188">
          <cell r="B188">
            <v>1.81</v>
          </cell>
          <cell r="F188" t="str">
            <v>Clemson</v>
          </cell>
          <cell r="G188" t="str">
            <v>Georgia Tech</v>
          </cell>
        </row>
        <row r="189">
          <cell r="B189">
            <v>1.87</v>
          </cell>
          <cell r="F189" t="str">
            <v>Arizona State</v>
          </cell>
          <cell r="G189" t="str">
            <v>Oregon State</v>
          </cell>
        </row>
        <row r="190">
          <cell r="B190">
            <v>2.0299999999999998</v>
          </cell>
          <cell r="F190" t="str">
            <v>Texas</v>
          </cell>
          <cell r="G190" t="str">
            <v>Oklahoma State</v>
          </cell>
        </row>
        <row r="191">
          <cell r="B191">
            <v>1.85</v>
          </cell>
          <cell r="F191" t="str">
            <v>LSU</v>
          </cell>
          <cell r="G191" t="str">
            <v>Arkansas</v>
          </cell>
        </row>
        <row r="192">
          <cell r="B192">
            <v>1.36</v>
          </cell>
          <cell r="F192" t="str">
            <v>Oklahoma</v>
          </cell>
          <cell r="G192" t="str">
            <v>Texas Tech</v>
          </cell>
        </row>
        <row r="193">
          <cell r="B193">
            <v>1.03</v>
          </cell>
          <cell r="F193" t="str">
            <v>Washington</v>
          </cell>
          <cell r="G193" t="str">
            <v>Arizona</v>
          </cell>
        </row>
        <row r="194">
          <cell r="B194">
            <v>0.81699999999999995</v>
          </cell>
          <cell r="F194" t="str">
            <v>Temple</v>
          </cell>
          <cell r="G194" t="str">
            <v>Penn State</v>
          </cell>
        </row>
        <row r="195">
          <cell r="B195">
            <v>0.63300000000000001</v>
          </cell>
          <cell r="F195" t="str">
            <v>Virginia Tech</v>
          </cell>
          <cell r="G195" t="str">
            <v>Duke</v>
          </cell>
        </row>
        <row r="196">
          <cell r="B196">
            <v>0.64900000000000002</v>
          </cell>
          <cell r="F196" t="str">
            <v>TCU</v>
          </cell>
          <cell r="G196" t="str">
            <v>Kansas</v>
          </cell>
        </row>
        <row r="197">
          <cell r="B197">
            <v>0.433</v>
          </cell>
          <cell r="F197" t="str">
            <v>San Diego State</v>
          </cell>
          <cell r="G197" t="str">
            <v>Boise State</v>
          </cell>
        </row>
        <row r="198">
          <cell r="B198">
            <v>0.23499999999999999</v>
          </cell>
          <cell r="F198" t="str">
            <v>UNLV</v>
          </cell>
          <cell r="G198" t="str">
            <v>Brigham Young</v>
          </cell>
        </row>
        <row r="199">
          <cell r="B199">
            <v>9.5000000000000001E-2</v>
          </cell>
          <cell r="F199" t="str">
            <v>Memphis</v>
          </cell>
          <cell r="G199" t="str">
            <v>Tulane</v>
          </cell>
        </row>
        <row r="200">
          <cell r="B200">
            <v>7.4999999999999997E-2</v>
          </cell>
          <cell r="F200" t="str">
            <v>North Texas</v>
          </cell>
          <cell r="G200" t="str">
            <v>UTEP</v>
          </cell>
        </row>
        <row r="201">
          <cell r="B201">
            <v>0.06</v>
          </cell>
          <cell r="F201" t="str">
            <v>New Mexico</v>
          </cell>
          <cell r="G201" t="str">
            <v>Utah State</v>
          </cell>
        </row>
        <row r="206">
          <cell r="B206" t="str">
            <v>Vwrs.</v>
          </cell>
          <cell r="F206" t="str">
            <v>Game</v>
          </cell>
        </row>
        <row r="208">
          <cell r="B208">
            <v>0.34</v>
          </cell>
          <cell r="F208" t="str">
            <v>Bowling Green</v>
          </cell>
          <cell r="G208" t="str">
            <v>Akron</v>
          </cell>
        </row>
        <row r="209">
          <cell r="B209">
            <v>0.113</v>
          </cell>
          <cell r="F209" t="str">
            <v>Toledo</v>
          </cell>
          <cell r="G209" t="str">
            <v>Kent State</v>
          </cell>
        </row>
        <row r="211">
          <cell r="B211">
            <v>0.53300000000000003</v>
          </cell>
          <cell r="F211" t="str">
            <v>Northern Illinois</v>
          </cell>
          <cell r="G211" t="str">
            <v>Ball State</v>
          </cell>
        </row>
        <row r="212">
          <cell r="B212">
            <v>8.1000000000000003E-2</v>
          </cell>
          <cell r="F212" t="str">
            <v>Buffalo</v>
          </cell>
          <cell r="G212" t="str">
            <v>Ohio</v>
          </cell>
        </row>
        <row r="214">
          <cell r="B214">
            <v>1.9</v>
          </cell>
          <cell r="F214" t="str">
            <v>Clemson</v>
          </cell>
          <cell r="G214" t="str">
            <v>Wake Forest</v>
          </cell>
        </row>
        <row r="216">
          <cell r="B216">
            <v>0.60299999999999998</v>
          </cell>
          <cell r="F216" t="str">
            <v>Utah State</v>
          </cell>
          <cell r="G216" t="str">
            <v>Wyoming</v>
          </cell>
        </row>
        <row r="217">
          <cell r="B217">
            <v>0.307</v>
          </cell>
          <cell r="F217" t="str">
            <v>Memphis</v>
          </cell>
          <cell r="G217" t="str">
            <v>Temple</v>
          </cell>
        </row>
        <row r="219">
          <cell r="B219">
            <v>9.11</v>
          </cell>
          <cell r="F219" t="str">
            <v>Alabama</v>
          </cell>
          <cell r="G219" t="str">
            <v>LSU</v>
          </cell>
        </row>
        <row r="220">
          <cell r="B220">
            <v>7.21</v>
          </cell>
          <cell r="F220" t="str">
            <v>Texas A&amp;M</v>
          </cell>
          <cell r="G220" t="str">
            <v>Auburn</v>
          </cell>
        </row>
        <row r="221">
          <cell r="B221">
            <v>6.83</v>
          </cell>
          <cell r="F221" t="str">
            <v>Ohio State</v>
          </cell>
          <cell r="G221" t="str">
            <v>Michigan State</v>
          </cell>
        </row>
        <row r="222">
          <cell r="B222">
            <v>4.67</v>
          </cell>
          <cell r="F222" t="str">
            <v>Notre Dame</v>
          </cell>
          <cell r="G222" t="str">
            <v>Arizona State</v>
          </cell>
        </row>
        <row r="223">
          <cell r="B223">
            <v>2.74</v>
          </cell>
          <cell r="F223" t="str">
            <v>Georgia</v>
          </cell>
          <cell r="G223" t="str">
            <v>Kentucky</v>
          </cell>
        </row>
        <row r="224">
          <cell r="B224">
            <v>2.7</v>
          </cell>
          <cell r="F224" t="str">
            <v>Oregon</v>
          </cell>
          <cell r="G224" t="str">
            <v>Utah</v>
          </cell>
        </row>
        <row r="225">
          <cell r="B225">
            <v>2.25</v>
          </cell>
          <cell r="F225" t="str">
            <v>Kansas State</v>
          </cell>
          <cell r="G225" t="str">
            <v>TCU</v>
          </cell>
        </row>
        <row r="226">
          <cell r="B226">
            <v>2.0499999999999998</v>
          </cell>
          <cell r="F226" t="str">
            <v>Baylor</v>
          </cell>
          <cell r="G226" t="str">
            <v>Oklahoma</v>
          </cell>
        </row>
        <row r="227">
          <cell r="B227">
            <v>1.91</v>
          </cell>
          <cell r="F227" t="str">
            <v>Virginia</v>
          </cell>
          <cell r="G227" t="str">
            <v>Florida State</v>
          </cell>
        </row>
        <row r="228">
          <cell r="B228">
            <v>1.57</v>
          </cell>
          <cell r="F228" t="str">
            <v>Michigan</v>
          </cell>
          <cell r="G228" t="str">
            <v>Northwestern</v>
          </cell>
        </row>
        <row r="229">
          <cell r="B229">
            <v>1.32</v>
          </cell>
          <cell r="F229" t="str">
            <v>West Virginia</v>
          </cell>
          <cell r="G229" t="str">
            <v>Texas</v>
          </cell>
        </row>
        <row r="230">
          <cell r="B230">
            <v>1.05</v>
          </cell>
          <cell r="F230" t="str">
            <v>Iowa</v>
          </cell>
          <cell r="G230" t="str">
            <v>Minnesota</v>
          </cell>
        </row>
        <row r="231">
          <cell r="B231">
            <v>0.84799999999999998</v>
          </cell>
          <cell r="F231" t="str">
            <v>Wisconsin</v>
          </cell>
          <cell r="G231" t="str">
            <v>Purdue</v>
          </cell>
        </row>
        <row r="232">
          <cell r="B232">
            <v>0.57399999999999995</v>
          </cell>
          <cell r="F232" t="str">
            <v>UCLA</v>
          </cell>
          <cell r="G232" t="str">
            <v>Washington</v>
          </cell>
        </row>
        <row r="233">
          <cell r="B233">
            <v>0.433</v>
          </cell>
          <cell r="F233" t="str">
            <v>Louisville</v>
          </cell>
          <cell r="G233" t="str">
            <v>Boston College</v>
          </cell>
        </row>
        <row r="234">
          <cell r="B234">
            <v>0.154</v>
          </cell>
          <cell r="F234" t="str">
            <v>Tulane</v>
          </cell>
          <cell r="G234" t="str">
            <v>Houston</v>
          </cell>
        </row>
        <row r="235">
          <cell r="B235">
            <v>0.14000000000000001</v>
          </cell>
          <cell r="F235" t="str">
            <v>Hawaii</v>
          </cell>
          <cell r="G235" t="str">
            <v>Colorado State</v>
          </cell>
        </row>
        <row r="240">
          <cell r="B240" t="str">
            <v>Vwrs.</v>
          </cell>
          <cell r="F240" t="str">
            <v>Game</v>
          </cell>
        </row>
        <row r="242">
          <cell r="B242">
            <v>4.97</v>
          </cell>
          <cell r="F242" t="str">
            <v>Florida State</v>
          </cell>
          <cell r="G242" t="str">
            <v>Louisville</v>
          </cell>
        </row>
        <row r="243">
          <cell r="B243">
            <v>8.5000000000000006E-2</v>
          </cell>
          <cell r="F243" t="str">
            <v>Troy</v>
          </cell>
          <cell r="G243" t="str">
            <v>Georgia Southern</v>
          </cell>
        </row>
        <row r="245">
          <cell r="B245">
            <v>0.64800000000000002</v>
          </cell>
          <cell r="F245" t="str">
            <v>Cincinnati</v>
          </cell>
          <cell r="G245" t="str">
            <v>Tulane</v>
          </cell>
        </row>
        <row r="246">
          <cell r="B246">
            <v>0.249</v>
          </cell>
          <cell r="F246" t="str">
            <v>Tulsa</v>
          </cell>
          <cell r="G246" t="str">
            <v>Memphis</v>
          </cell>
        </row>
        <row r="248">
          <cell r="B248">
            <v>5.71</v>
          </cell>
          <cell r="F248" t="str">
            <v>Florida</v>
          </cell>
          <cell r="G248" t="str">
            <v>Georgia</v>
          </cell>
        </row>
        <row r="249">
          <cell r="B249">
            <v>5.8</v>
          </cell>
          <cell r="F249" t="str">
            <v>Auburn</v>
          </cell>
          <cell r="G249" t="str">
            <v>Ole Miss</v>
          </cell>
        </row>
        <row r="250">
          <cell r="B250">
            <v>2.7249999999999996</v>
          </cell>
          <cell r="F250" t="str">
            <v>TCU</v>
          </cell>
          <cell r="G250" t="str">
            <v>West Virginia</v>
          </cell>
          <cell r="H250" t="str">
            <v>Purdue</v>
          </cell>
          <cell r="I250" t="str">
            <v>Nebraska</v>
          </cell>
        </row>
        <row r="251">
          <cell r="B251">
            <v>3.89</v>
          </cell>
          <cell r="F251" t="str">
            <v>Notre Dame</v>
          </cell>
          <cell r="G251" t="str">
            <v>Navy</v>
          </cell>
        </row>
        <row r="252">
          <cell r="B252">
            <v>3.62</v>
          </cell>
          <cell r="F252" t="str">
            <v>Illinois</v>
          </cell>
          <cell r="G252" t="str">
            <v>Ohio State</v>
          </cell>
          <cell r="H252" t="str">
            <v>Oklahoma State</v>
          </cell>
          <cell r="I252" t="str">
            <v>Kansas State</v>
          </cell>
        </row>
        <row r="253">
          <cell r="B253">
            <v>2.5499999999999998</v>
          </cell>
          <cell r="F253" t="str">
            <v>Arizona</v>
          </cell>
          <cell r="G253" t="str">
            <v>UCLA</v>
          </cell>
        </row>
        <row r="254">
          <cell r="B254">
            <v>2.48</v>
          </cell>
          <cell r="F254" t="str">
            <v>Stanford</v>
          </cell>
          <cell r="G254" t="str">
            <v>Oregon</v>
          </cell>
        </row>
        <row r="255">
          <cell r="B255">
            <v>2.2999999999999998</v>
          </cell>
          <cell r="F255" t="str">
            <v>Arkansas</v>
          </cell>
          <cell r="G255" t="str">
            <v>Mississippi State</v>
          </cell>
        </row>
        <row r="256">
          <cell r="B256">
            <v>1.94</v>
          </cell>
          <cell r="F256" t="str">
            <v>Wisconsin</v>
          </cell>
          <cell r="G256" t="str">
            <v>Rutgers</v>
          </cell>
        </row>
        <row r="257">
          <cell r="B257">
            <v>1.71</v>
          </cell>
          <cell r="F257" t="str">
            <v>Maryland</v>
          </cell>
          <cell r="G257" t="str">
            <v>Penn State</v>
          </cell>
        </row>
        <row r="258">
          <cell r="B258">
            <v>1.66</v>
          </cell>
          <cell r="F258" t="str">
            <v>Air Force</v>
          </cell>
          <cell r="G258" t="str">
            <v>Army</v>
          </cell>
        </row>
        <row r="260">
          <cell r="B260">
            <v>0.86299999999999999</v>
          </cell>
          <cell r="F260" t="str">
            <v>Duke</v>
          </cell>
          <cell r="G260" t="str">
            <v>Pittsburgh</v>
          </cell>
        </row>
        <row r="261">
          <cell r="B261">
            <v>0.79200000000000004</v>
          </cell>
          <cell r="F261" t="str">
            <v>Utah</v>
          </cell>
          <cell r="G261" t="str">
            <v>Arizona State</v>
          </cell>
        </row>
        <row r="262">
          <cell r="B262">
            <v>0.76300000000000001</v>
          </cell>
          <cell r="F262" t="str">
            <v>Oklahoma</v>
          </cell>
          <cell r="G262" t="str">
            <v>Iowa State</v>
          </cell>
        </row>
        <row r="263">
          <cell r="B263">
            <v>0.79100000000000004</v>
          </cell>
          <cell r="F263" t="str">
            <v>Texas</v>
          </cell>
          <cell r="G263" t="str">
            <v>Texas Tech</v>
          </cell>
        </row>
        <row r="264">
          <cell r="B264">
            <v>0.41399999999999998</v>
          </cell>
          <cell r="F264" t="str">
            <v>Wyoming</v>
          </cell>
          <cell r="G264" t="str">
            <v>Fresno State</v>
          </cell>
        </row>
        <row r="265">
          <cell r="B265">
            <v>0.39</v>
          </cell>
          <cell r="F265" t="str">
            <v>Virginia</v>
          </cell>
          <cell r="G265" t="str">
            <v>Georgia Tech</v>
          </cell>
        </row>
        <row r="266">
          <cell r="B266">
            <v>0.32200000000000001</v>
          </cell>
          <cell r="F266" t="str">
            <v>Kansas</v>
          </cell>
          <cell r="G266" t="str">
            <v>Baylor</v>
          </cell>
        </row>
        <row r="267">
          <cell r="B267">
            <v>0.25700000000000001</v>
          </cell>
          <cell r="F267" t="str">
            <v>East Carolina</v>
          </cell>
          <cell r="G267" t="str">
            <v>Temple</v>
          </cell>
        </row>
        <row r="268">
          <cell r="B268">
            <v>6.8000000000000005E-2</v>
          </cell>
          <cell r="F268" t="str">
            <v>Houston</v>
          </cell>
          <cell r="G268" t="str">
            <v>South Florida</v>
          </cell>
        </row>
        <row r="269">
          <cell r="B269">
            <v>6.3E-2</v>
          </cell>
          <cell r="F269" t="str">
            <v>Old Dominion</v>
          </cell>
          <cell r="G269" t="str">
            <v>Vanderbilt</v>
          </cell>
        </row>
        <row r="274">
          <cell r="B274" t="str">
            <v>Vwrs.</v>
          </cell>
          <cell r="F274" t="str">
            <v>Game</v>
          </cell>
        </row>
        <row r="276">
          <cell r="B276">
            <v>0.374</v>
          </cell>
          <cell r="F276" t="str">
            <v>Arkansas State</v>
          </cell>
          <cell r="G276" t="str">
            <v>Louisiana</v>
          </cell>
        </row>
        <row r="278">
          <cell r="B278">
            <v>1.22</v>
          </cell>
          <cell r="F278" t="str">
            <v>Miami (FL)</v>
          </cell>
          <cell r="G278" t="str">
            <v>Virginia Tech</v>
          </cell>
        </row>
        <row r="279">
          <cell r="B279">
            <v>0.39500000000000002</v>
          </cell>
          <cell r="F279" t="str">
            <v>UConn</v>
          </cell>
          <cell r="G279" t="str">
            <v>East Carolina</v>
          </cell>
        </row>
        <row r="281">
          <cell r="B281">
            <v>1.18</v>
          </cell>
          <cell r="F281" t="str">
            <v>Oregon</v>
          </cell>
          <cell r="G281" t="str">
            <v>California</v>
          </cell>
        </row>
        <row r="282">
          <cell r="B282">
            <v>1.02</v>
          </cell>
          <cell r="F282" t="str">
            <v>Brigham Young</v>
          </cell>
          <cell r="G282" t="str">
            <v>Boise State</v>
          </cell>
        </row>
        <row r="283">
          <cell r="B283">
            <v>0.57599999999999996</v>
          </cell>
          <cell r="F283" t="str">
            <v>South Florida</v>
          </cell>
          <cell r="G283" t="str">
            <v>Cincinnati</v>
          </cell>
        </row>
        <row r="284">
          <cell r="B284">
            <v>0.105</v>
          </cell>
          <cell r="F284" t="str">
            <v>Troy</v>
          </cell>
          <cell r="G284" t="str">
            <v>South Alabama</v>
          </cell>
        </row>
        <row r="286">
          <cell r="B286">
            <v>5</v>
          </cell>
          <cell r="F286" t="str">
            <v>Mississippi State</v>
          </cell>
          <cell r="G286" t="str">
            <v>Kentucky</v>
          </cell>
        </row>
        <row r="287">
          <cell r="B287">
            <v>4.95</v>
          </cell>
          <cell r="F287" t="str">
            <v>Ole Miss</v>
          </cell>
          <cell r="G287" t="str">
            <v>LSU</v>
          </cell>
        </row>
        <row r="288">
          <cell r="B288">
            <v>4.67</v>
          </cell>
          <cell r="F288" t="str">
            <v>Ohio State</v>
          </cell>
          <cell r="G288" t="str">
            <v>Penn State</v>
          </cell>
        </row>
        <row r="289">
          <cell r="B289">
            <v>3.8</v>
          </cell>
          <cell r="F289" t="str">
            <v>Michigan</v>
          </cell>
          <cell r="G289" t="str">
            <v>Michigan State</v>
          </cell>
        </row>
        <row r="290">
          <cell r="B290">
            <v>3.06</v>
          </cell>
          <cell r="F290" t="str">
            <v>Texas</v>
          </cell>
          <cell r="G290" t="str">
            <v>Kansas State</v>
          </cell>
        </row>
        <row r="291">
          <cell r="B291">
            <v>2.59</v>
          </cell>
          <cell r="F291" t="str">
            <v>Alabama</v>
          </cell>
          <cell r="G291" t="str">
            <v>Tennessee</v>
          </cell>
        </row>
        <row r="292">
          <cell r="B292">
            <v>1.78</v>
          </cell>
          <cell r="F292" t="str">
            <v>West Virginia</v>
          </cell>
          <cell r="G292" t="str">
            <v>Oklahoma State</v>
          </cell>
        </row>
        <row r="293">
          <cell r="B293">
            <v>1.76</v>
          </cell>
          <cell r="F293" t="str">
            <v>Arizona State</v>
          </cell>
          <cell r="G293" t="str">
            <v>Washington</v>
          </cell>
        </row>
        <row r="294">
          <cell r="B294">
            <v>1.17</v>
          </cell>
          <cell r="F294" t="str">
            <v>Texas Tech</v>
          </cell>
          <cell r="G294" t="str">
            <v>TCU</v>
          </cell>
        </row>
        <row r="295">
          <cell r="B295">
            <v>1.1299999999999999</v>
          </cell>
          <cell r="F295" t="str">
            <v>Rutgers</v>
          </cell>
          <cell r="G295" t="str">
            <v>Nebraska</v>
          </cell>
        </row>
        <row r="296">
          <cell r="B296">
            <v>0.76700000000000002</v>
          </cell>
          <cell r="F296" t="str">
            <v>USC</v>
          </cell>
          <cell r="G296" t="str">
            <v>Utah</v>
          </cell>
        </row>
        <row r="297">
          <cell r="B297">
            <v>0.73099999999999998</v>
          </cell>
          <cell r="F297" t="str">
            <v>Oregon State</v>
          </cell>
          <cell r="G297" t="str">
            <v>Stanford</v>
          </cell>
        </row>
        <row r="298">
          <cell r="B298">
            <v>0.63300000000000001</v>
          </cell>
          <cell r="F298" t="str">
            <v>Minnesota</v>
          </cell>
          <cell r="G298" t="str">
            <v>Illinois</v>
          </cell>
        </row>
        <row r="299">
          <cell r="B299">
            <v>0.61399999999999999</v>
          </cell>
          <cell r="F299" t="str">
            <v>Syracuse</v>
          </cell>
          <cell r="G299" t="str">
            <v>Clemson</v>
          </cell>
        </row>
        <row r="300">
          <cell r="B300">
            <v>0.35199999999999998</v>
          </cell>
          <cell r="F300" t="str">
            <v>Georgia Tech</v>
          </cell>
          <cell r="G300" t="str">
            <v>Pittsburgh</v>
          </cell>
        </row>
        <row r="301">
          <cell r="B301">
            <v>0.13800000000000001</v>
          </cell>
          <cell r="F301" t="str">
            <v>UNLV</v>
          </cell>
          <cell r="G301" t="str">
            <v>Utah State</v>
          </cell>
        </row>
        <row r="302">
          <cell r="B302">
            <v>0.13700000000000001</v>
          </cell>
          <cell r="F302" t="str">
            <v>Florida Atlantic</v>
          </cell>
          <cell r="G302" t="str">
            <v>Marshall</v>
          </cell>
        </row>
        <row r="303">
          <cell r="B303">
            <v>8.6999999999999994E-2</v>
          </cell>
          <cell r="F303" t="str">
            <v>Memphis</v>
          </cell>
          <cell r="G303" t="str">
            <v>SMU</v>
          </cell>
        </row>
        <row r="308">
          <cell r="B308" t="str">
            <v>Vwrs.</v>
          </cell>
          <cell r="F308" t="str">
            <v>Game</v>
          </cell>
        </row>
        <row r="310">
          <cell r="B310">
            <v>0.436</v>
          </cell>
          <cell r="F310" t="str">
            <v>Louisiana</v>
          </cell>
          <cell r="G310" t="str">
            <v>Texas State</v>
          </cell>
        </row>
        <row r="312">
          <cell r="B312">
            <v>1.36</v>
          </cell>
          <cell r="F312" t="str">
            <v>Virginia Tech</v>
          </cell>
          <cell r="G312" t="str">
            <v>Pittsburgh</v>
          </cell>
        </row>
        <row r="313">
          <cell r="B313">
            <v>8.5999999999999993E-2</v>
          </cell>
          <cell r="F313" t="str">
            <v>Utah</v>
          </cell>
          <cell r="G313" t="str">
            <v>Oregon State</v>
          </cell>
        </row>
        <row r="315">
          <cell r="B315">
            <v>1.62</v>
          </cell>
          <cell r="F315" t="str">
            <v>Fresno State</v>
          </cell>
          <cell r="G315" t="str">
            <v>Boise State</v>
          </cell>
        </row>
        <row r="316">
          <cell r="B316">
            <v>0.25</v>
          </cell>
          <cell r="F316" t="str">
            <v>Temple</v>
          </cell>
          <cell r="G316" t="str">
            <v>Houston</v>
          </cell>
        </row>
        <row r="318">
          <cell r="B318">
            <v>13.25</v>
          </cell>
          <cell r="F318" t="str">
            <v>Notre Dame</v>
          </cell>
          <cell r="G318" t="str">
            <v>Florida State</v>
          </cell>
        </row>
        <row r="319">
          <cell r="B319">
            <v>4.2</v>
          </cell>
          <cell r="F319" t="str">
            <v>Texas A&amp;M</v>
          </cell>
          <cell r="G319" t="str">
            <v>Alabama</v>
          </cell>
        </row>
        <row r="320">
          <cell r="B320">
            <v>2.2549999999999999</v>
          </cell>
          <cell r="F320" t="str">
            <v>Rutgers</v>
          </cell>
          <cell r="G320" t="str">
            <v>Ohio State</v>
          </cell>
          <cell r="H320" t="str">
            <v>UCLA</v>
          </cell>
          <cell r="I320" t="str">
            <v>California</v>
          </cell>
        </row>
        <row r="321">
          <cell r="B321">
            <v>3.39</v>
          </cell>
          <cell r="F321" t="str">
            <v>Kansas State</v>
          </cell>
          <cell r="G321" t="str">
            <v>Oklahoma</v>
          </cell>
        </row>
        <row r="322">
          <cell r="B322">
            <v>2.7</v>
          </cell>
          <cell r="F322" t="str">
            <v>Tennessee</v>
          </cell>
          <cell r="G322" t="str">
            <v>Ole Miss</v>
          </cell>
        </row>
        <row r="323">
          <cell r="B323">
            <v>2.17</v>
          </cell>
          <cell r="F323" t="str">
            <v>Michigan State</v>
          </cell>
          <cell r="G323" t="str">
            <v>Indiana</v>
          </cell>
        </row>
        <row r="324">
          <cell r="B324">
            <v>1.64</v>
          </cell>
          <cell r="F324" t="str">
            <v>Baylor</v>
          </cell>
          <cell r="G324" t="str">
            <v>West Virginia</v>
          </cell>
        </row>
        <row r="325">
          <cell r="B325">
            <v>1.31</v>
          </cell>
          <cell r="F325" t="str">
            <v>Stanford</v>
          </cell>
          <cell r="G325" t="str">
            <v>Arizona State</v>
          </cell>
        </row>
        <row r="326">
          <cell r="B326">
            <v>1.1599999999999999</v>
          </cell>
          <cell r="F326" t="str">
            <v>Missouri</v>
          </cell>
          <cell r="G326" t="str">
            <v>Florida</v>
          </cell>
        </row>
        <row r="327">
          <cell r="B327">
            <v>1.01</v>
          </cell>
          <cell r="F327" t="str">
            <v>Oklahoma State</v>
          </cell>
          <cell r="G327" t="str">
            <v>TCU</v>
          </cell>
        </row>
        <row r="328">
          <cell r="B328">
            <v>1.1299999999999999</v>
          </cell>
          <cell r="F328" t="str">
            <v>Washington</v>
          </cell>
          <cell r="G328" t="str">
            <v>Oregon</v>
          </cell>
        </row>
        <row r="329">
          <cell r="B329">
            <v>0.77</v>
          </cell>
          <cell r="F329" t="str">
            <v>Iowa</v>
          </cell>
          <cell r="G329" t="str">
            <v>Maryland</v>
          </cell>
        </row>
        <row r="331">
          <cell r="B331">
            <v>0.55900000000000005</v>
          </cell>
          <cell r="F331" t="str">
            <v>Clemson</v>
          </cell>
          <cell r="G331" t="str">
            <v>Boston College</v>
          </cell>
        </row>
        <row r="332">
          <cell r="B332">
            <v>0.46100000000000002</v>
          </cell>
          <cell r="F332" t="str">
            <v>Georgia Tech</v>
          </cell>
          <cell r="G332" t="str">
            <v>North Carolina</v>
          </cell>
        </row>
        <row r="333">
          <cell r="B333">
            <v>0.40400000000000003</v>
          </cell>
          <cell r="F333" t="str">
            <v>Nevada</v>
          </cell>
          <cell r="G333" t="str">
            <v>Brigham Young</v>
          </cell>
        </row>
        <row r="334">
          <cell r="B334">
            <v>0.109</v>
          </cell>
          <cell r="F334" t="str">
            <v>Tulane</v>
          </cell>
          <cell r="G334" t="str">
            <v>UCF</v>
          </cell>
        </row>
        <row r="335">
          <cell r="B335">
            <v>8.4000000000000005E-2</v>
          </cell>
          <cell r="F335" t="str">
            <v>South Florida</v>
          </cell>
          <cell r="G335" t="str">
            <v>Tulsa</v>
          </cell>
        </row>
        <row r="340">
          <cell r="B340" t="str">
            <v>Vwrs.</v>
          </cell>
          <cell r="F340" t="str">
            <v>Game</v>
          </cell>
        </row>
        <row r="342">
          <cell r="B342">
            <v>1.34</v>
          </cell>
          <cell r="F342" t="str">
            <v>Brigham Young</v>
          </cell>
          <cell r="G342" t="str">
            <v>UCF</v>
          </cell>
        </row>
        <row r="344">
          <cell r="B344">
            <v>1.31</v>
          </cell>
          <cell r="F344" t="str">
            <v>Washington State</v>
          </cell>
          <cell r="G344" t="str">
            <v>Stanford</v>
          </cell>
        </row>
        <row r="345">
          <cell r="B345">
            <v>0.16300000000000001</v>
          </cell>
          <cell r="F345" t="str">
            <v>San Diego State</v>
          </cell>
          <cell r="G345" t="str">
            <v>New Mexico</v>
          </cell>
        </row>
        <row r="347">
          <cell r="B347">
            <v>6</v>
          </cell>
          <cell r="F347" t="str">
            <v>Auburn</v>
          </cell>
          <cell r="G347" t="str">
            <v>Mississippi State</v>
          </cell>
        </row>
        <row r="348">
          <cell r="B348">
            <v>2.4224999999999999</v>
          </cell>
          <cell r="F348" t="str">
            <v>TCU</v>
          </cell>
          <cell r="G348" t="str">
            <v>Baylor</v>
          </cell>
          <cell r="H348" t="str">
            <v>Michigan State</v>
          </cell>
          <cell r="I348" t="str">
            <v>Purdue</v>
          </cell>
        </row>
        <row r="349">
          <cell r="B349">
            <v>4.24</v>
          </cell>
          <cell r="F349" t="str">
            <v>Texas</v>
          </cell>
          <cell r="G349" t="str">
            <v>Oklahoma</v>
          </cell>
        </row>
        <row r="350">
          <cell r="B350">
            <v>4.09</v>
          </cell>
          <cell r="F350" t="str">
            <v>Ole Miss</v>
          </cell>
          <cell r="G350" t="str">
            <v>Texas A&amp;M</v>
          </cell>
        </row>
        <row r="351">
          <cell r="B351">
            <v>3.65</v>
          </cell>
          <cell r="F351" t="str">
            <v>Alabama</v>
          </cell>
          <cell r="G351" t="str">
            <v>Arkansas</v>
          </cell>
        </row>
        <row r="352">
          <cell r="B352">
            <v>3.19</v>
          </cell>
          <cell r="F352" t="str">
            <v>North Carolina</v>
          </cell>
          <cell r="G352" t="str">
            <v>Notre Dame</v>
          </cell>
        </row>
        <row r="353">
          <cell r="B353">
            <v>2.99</v>
          </cell>
          <cell r="F353" t="str">
            <v>Georgia</v>
          </cell>
          <cell r="G353" t="str">
            <v>Missouri</v>
          </cell>
        </row>
        <row r="354">
          <cell r="B354">
            <v>2.36</v>
          </cell>
          <cell r="F354" t="str">
            <v>Penn State</v>
          </cell>
          <cell r="G354" t="str">
            <v>Michigan</v>
          </cell>
        </row>
        <row r="355">
          <cell r="B355">
            <v>1.95</v>
          </cell>
          <cell r="F355" t="str">
            <v>Florida State</v>
          </cell>
          <cell r="G355" t="str">
            <v>Syracuse</v>
          </cell>
        </row>
        <row r="356">
          <cell r="B356">
            <v>1.79</v>
          </cell>
          <cell r="F356" t="str">
            <v>USC</v>
          </cell>
          <cell r="G356" t="str">
            <v>Arizona</v>
          </cell>
        </row>
        <row r="357">
          <cell r="B357">
            <v>1.75</v>
          </cell>
          <cell r="F357" t="str">
            <v>Oregon</v>
          </cell>
          <cell r="G357" t="str">
            <v>UCLA</v>
          </cell>
        </row>
        <row r="358">
          <cell r="B358">
            <v>1.05</v>
          </cell>
          <cell r="F358" t="str">
            <v>Illinois</v>
          </cell>
          <cell r="G358" t="str">
            <v>Wisconsin</v>
          </cell>
        </row>
        <row r="359">
          <cell r="B359">
            <v>0.56799999999999995</v>
          </cell>
          <cell r="F359" t="str">
            <v>Louisville</v>
          </cell>
          <cell r="G359" t="str">
            <v>Clemson</v>
          </cell>
        </row>
        <row r="360">
          <cell r="B360">
            <v>0.51800000000000002</v>
          </cell>
          <cell r="F360" t="str">
            <v>West Virginia</v>
          </cell>
          <cell r="G360" t="str">
            <v>Texas Tech</v>
          </cell>
        </row>
        <row r="362">
          <cell r="B362">
            <v>0.375</v>
          </cell>
          <cell r="F362" t="str">
            <v>Indiana</v>
          </cell>
          <cell r="G362" t="str">
            <v>Iowa</v>
          </cell>
        </row>
        <row r="363">
          <cell r="B363">
            <v>0.32</v>
          </cell>
          <cell r="F363" t="str">
            <v>East Carolina</v>
          </cell>
          <cell r="G363" t="str">
            <v>South Florida</v>
          </cell>
        </row>
        <row r="364">
          <cell r="B364">
            <v>0.29599999999999999</v>
          </cell>
          <cell r="F364" t="str">
            <v>Oklahoma State</v>
          </cell>
          <cell r="G364" t="str">
            <v>Kansas</v>
          </cell>
        </row>
        <row r="365">
          <cell r="B365">
            <v>0.16200000000000001</v>
          </cell>
          <cell r="F365" t="str">
            <v>Air Force</v>
          </cell>
          <cell r="G365" t="str">
            <v>Utah State</v>
          </cell>
        </row>
        <row r="366">
          <cell r="B366">
            <v>0.129</v>
          </cell>
          <cell r="F366" t="str">
            <v>UConn</v>
          </cell>
          <cell r="G366" t="str">
            <v>Tulane</v>
          </cell>
        </row>
        <row r="367">
          <cell r="B367">
            <v>7.6999999999999999E-2</v>
          </cell>
          <cell r="F367" t="str">
            <v>Tulsa</v>
          </cell>
          <cell r="G367" t="str">
            <v>Temple</v>
          </cell>
        </row>
        <row r="372">
          <cell r="B372" t="str">
            <v>Vwrs.</v>
          </cell>
          <cell r="F372" t="str">
            <v>Game</v>
          </cell>
        </row>
        <row r="374">
          <cell r="B374">
            <v>2.38</v>
          </cell>
          <cell r="F374" t="str">
            <v>Arizona</v>
          </cell>
          <cell r="G374" t="str">
            <v>Oregon</v>
          </cell>
        </row>
        <row r="375">
          <cell r="B375">
            <v>0.74399999999999999</v>
          </cell>
          <cell r="F375" t="str">
            <v>UCF</v>
          </cell>
          <cell r="G375" t="str">
            <v>Houston</v>
          </cell>
        </row>
        <row r="377">
          <cell r="B377">
            <v>1.64</v>
          </cell>
          <cell r="F377" t="str">
            <v>Louisville</v>
          </cell>
          <cell r="G377" t="str">
            <v>Syracuse</v>
          </cell>
        </row>
        <row r="378">
          <cell r="B378">
            <v>1.17</v>
          </cell>
          <cell r="F378" t="str">
            <v>Utah State</v>
          </cell>
          <cell r="G378" t="str">
            <v>Brigham Young</v>
          </cell>
        </row>
        <row r="380">
          <cell r="B380">
            <v>5.92</v>
          </cell>
          <cell r="F380" t="str">
            <v>Alabama</v>
          </cell>
          <cell r="G380" t="str">
            <v>Ole Miss</v>
          </cell>
        </row>
        <row r="381">
          <cell r="B381">
            <v>4.5599999999999996</v>
          </cell>
          <cell r="F381" t="str">
            <v>Nebraska</v>
          </cell>
          <cell r="G381" t="str">
            <v>Michigan State</v>
          </cell>
        </row>
        <row r="382">
          <cell r="B382">
            <v>4.0999999999999996</v>
          </cell>
          <cell r="F382" t="str">
            <v>Texas A&amp;M</v>
          </cell>
          <cell r="G382" t="str">
            <v>Mississippi State</v>
          </cell>
        </row>
        <row r="383">
          <cell r="B383">
            <v>3.58</v>
          </cell>
          <cell r="F383" t="str">
            <v>Wake Forest</v>
          </cell>
          <cell r="G383" t="str">
            <v>Florida State</v>
          </cell>
          <cell r="H383" t="str">
            <v>Baylor</v>
          </cell>
          <cell r="I383" t="str">
            <v>Texas</v>
          </cell>
        </row>
        <row r="384">
          <cell r="B384">
            <v>3.4</v>
          </cell>
          <cell r="F384" t="str">
            <v>Stanford</v>
          </cell>
          <cell r="G384" t="str">
            <v>Notre Dame</v>
          </cell>
        </row>
        <row r="385">
          <cell r="B385">
            <v>3.35</v>
          </cell>
          <cell r="F385" t="str">
            <v>Ohio State</v>
          </cell>
          <cell r="G385" t="str">
            <v>Maryland</v>
          </cell>
        </row>
        <row r="386">
          <cell r="B386">
            <v>3.74</v>
          </cell>
          <cell r="F386" t="str">
            <v>LSU</v>
          </cell>
          <cell r="G386" t="str">
            <v>Auburn</v>
          </cell>
        </row>
        <row r="387">
          <cell r="B387">
            <v>2.29</v>
          </cell>
          <cell r="F387" t="str">
            <v>Arizona State</v>
          </cell>
          <cell r="G387" t="str">
            <v>USC</v>
          </cell>
        </row>
        <row r="388">
          <cell r="B388">
            <v>2.21</v>
          </cell>
          <cell r="F388" t="str">
            <v>Oklahoma</v>
          </cell>
          <cell r="G388" t="str">
            <v>TCU</v>
          </cell>
        </row>
        <row r="389">
          <cell r="B389">
            <v>2.0299999999999998</v>
          </cell>
          <cell r="F389" t="str">
            <v>Utah</v>
          </cell>
          <cell r="G389" t="str">
            <v>UCLA</v>
          </cell>
        </row>
        <row r="390">
          <cell r="B390">
            <v>1.26</v>
          </cell>
          <cell r="F390" t="str">
            <v>Wisconsin</v>
          </cell>
          <cell r="G390" t="str">
            <v>Northwestern</v>
          </cell>
        </row>
        <row r="391">
          <cell r="B391">
            <v>1.1299999999999999</v>
          </cell>
          <cell r="F391" t="str">
            <v>Miami (FL)</v>
          </cell>
          <cell r="G391" t="str">
            <v>Georgia Tech</v>
          </cell>
        </row>
        <row r="392">
          <cell r="B392">
            <v>0.58499999999999996</v>
          </cell>
          <cell r="F392" t="str">
            <v>Purdue</v>
          </cell>
          <cell r="G392" t="str">
            <v>Illinois</v>
          </cell>
        </row>
        <row r="393">
          <cell r="B393">
            <v>0.51100000000000001</v>
          </cell>
          <cell r="F393" t="str">
            <v>Iowa State</v>
          </cell>
          <cell r="G393" t="str">
            <v>Oklahoma State</v>
          </cell>
        </row>
        <row r="394">
          <cell r="B394">
            <v>0.44500000000000001</v>
          </cell>
          <cell r="F394" t="str">
            <v>NC State</v>
          </cell>
          <cell r="G394" t="str">
            <v>Clemson</v>
          </cell>
        </row>
        <row r="395">
          <cell r="B395">
            <v>0.48</v>
          </cell>
          <cell r="F395" t="str">
            <v>Texas Tech</v>
          </cell>
          <cell r="G395" t="str">
            <v>Kansas State</v>
          </cell>
        </row>
        <row r="396">
          <cell r="B396">
            <v>0.14699999999999999</v>
          </cell>
          <cell r="F396" t="str">
            <v>SMU</v>
          </cell>
          <cell r="G396" t="str">
            <v>East Carolina</v>
          </cell>
        </row>
        <row r="397">
          <cell r="B397">
            <v>7.4999999999999997E-2</v>
          </cell>
          <cell r="F397" t="str">
            <v>UNLV</v>
          </cell>
          <cell r="G397" t="str">
            <v>San Diego State</v>
          </cell>
        </row>
        <row r="402">
          <cell r="B402" t="str">
            <v>Vwrs.</v>
          </cell>
          <cell r="F402" t="str">
            <v>Game</v>
          </cell>
        </row>
        <row r="404">
          <cell r="B404">
            <v>1.84</v>
          </cell>
          <cell r="F404" t="str">
            <v>Texas Tech</v>
          </cell>
          <cell r="G404" t="str">
            <v>Oklahoma State</v>
          </cell>
        </row>
        <row r="405">
          <cell r="B405">
            <v>0.88300000000000001</v>
          </cell>
          <cell r="F405" t="str">
            <v>UCLA</v>
          </cell>
          <cell r="G405" t="str">
            <v>Arizona State</v>
          </cell>
        </row>
        <row r="406">
          <cell r="B406">
            <v>0.156</v>
          </cell>
          <cell r="F406" t="str">
            <v>Appalachian State</v>
          </cell>
          <cell r="G406" t="str">
            <v>Georgia Southern</v>
          </cell>
        </row>
        <row r="408">
          <cell r="B408">
            <v>0.83799999999999997</v>
          </cell>
          <cell r="F408" t="str">
            <v>Fresno State</v>
          </cell>
          <cell r="G408" t="str">
            <v>New Mexico</v>
          </cell>
        </row>
        <row r="409">
          <cell r="B409">
            <v>0.127</v>
          </cell>
          <cell r="F409" t="str">
            <v>Middle Tennessee</v>
          </cell>
          <cell r="G409" t="str">
            <v>Old Dominion</v>
          </cell>
        </row>
        <row r="411">
          <cell r="B411">
            <v>3.2115</v>
          </cell>
          <cell r="F411" t="str">
            <v>Florida State</v>
          </cell>
          <cell r="G411" t="str">
            <v>NC State</v>
          </cell>
          <cell r="H411" t="str">
            <v>Minnesota</v>
          </cell>
          <cell r="I411" t="str">
            <v>Michigan</v>
          </cell>
        </row>
        <row r="412">
          <cell r="B412">
            <v>4.72</v>
          </cell>
          <cell r="F412" t="str">
            <v>Tennessee</v>
          </cell>
          <cell r="G412" t="str">
            <v>Georgia</v>
          </cell>
        </row>
        <row r="413">
          <cell r="B413">
            <v>4.38</v>
          </cell>
          <cell r="F413" t="str">
            <v>Arkansas</v>
          </cell>
          <cell r="G413" t="str">
            <v>Texas A&amp;M</v>
          </cell>
        </row>
        <row r="414">
          <cell r="B414">
            <v>4.05</v>
          </cell>
          <cell r="F414" t="str">
            <v>Notre Dame</v>
          </cell>
          <cell r="G414" t="str">
            <v>Syracuse</v>
          </cell>
        </row>
        <row r="415">
          <cell r="B415">
            <v>3.38</v>
          </cell>
          <cell r="F415" t="str">
            <v>Missouri</v>
          </cell>
          <cell r="G415" t="str">
            <v>South Carolina</v>
          </cell>
        </row>
        <row r="416">
          <cell r="B416">
            <v>2.69</v>
          </cell>
          <cell r="F416" t="str">
            <v>Oregon State</v>
          </cell>
          <cell r="G416" t="str">
            <v>USC</v>
          </cell>
        </row>
        <row r="417">
          <cell r="B417">
            <v>1.44</v>
          </cell>
          <cell r="F417" t="str">
            <v>Stanford</v>
          </cell>
          <cell r="G417" t="str">
            <v>Washington</v>
          </cell>
        </row>
        <row r="418">
          <cell r="B418">
            <v>1.3</v>
          </cell>
          <cell r="F418" t="str">
            <v>Baylor</v>
          </cell>
          <cell r="G418" t="str">
            <v>Iowa State</v>
          </cell>
        </row>
        <row r="419">
          <cell r="B419">
            <v>1.1599999999999999</v>
          </cell>
          <cell r="F419" t="str">
            <v>Duke</v>
          </cell>
          <cell r="G419" t="str">
            <v>Miami (FL)</v>
          </cell>
        </row>
        <row r="421">
          <cell r="B421">
            <v>0.80300000000000005</v>
          </cell>
          <cell r="F421" t="str">
            <v>Wyoming</v>
          </cell>
          <cell r="G421" t="str">
            <v>Michigan State</v>
          </cell>
        </row>
        <row r="422">
          <cell r="B422">
            <v>0.68</v>
          </cell>
          <cell r="F422" t="str">
            <v>North Carolina</v>
          </cell>
          <cell r="G422" t="str">
            <v>Clemson</v>
          </cell>
        </row>
        <row r="423">
          <cell r="B423">
            <v>0.59</v>
          </cell>
          <cell r="F423" t="str">
            <v>South Florida</v>
          </cell>
          <cell r="G423" t="str">
            <v>Wisconsin</v>
          </cell>
        </row>
        <row r="424">
          <cell r="B424">
            <v>0.52900000000000003</v>
          </cell>
          <cell r="F424" t="str">
            <v>Texas</v>
          </cell>
          <cell r="G424" t="str">
            <v>Kansas</v>
          </cell>
        </row>
        <row r="425">
          <cell r="B425">
            <v>0.309</v>
          </cell>
          <cell r="F425" t="str">
            <v>Wake Forest</v>
          </cell>
          <cell r="G425" t="str">
            <v>Louisville</v>
          </cell>
        </row>
        <row r="426">
          <cell r="B426">
            <v>0.17599999999999999</v>
          </cell>
          <cell r="F426" t="str">
            <v>Texas State</v>
          </cell>
          <cell r="G426" t="str">
            <v>Tulsa</v>
          </cell>
        </row>
        <row r="427">
          <cell r="B427">
            <v>0.109</v>
          </cell>
          <cell r="F427" t="str">
            <v>Temple</v>
          </cell>
          <cell r="G427" t="str">
            <v>UConn</v>
          </cell>
        </row>
        <row r="428">
          <cell r="B428">
            <v>0.107</v>
          </cell>
          <cell r="F428" t="str">
            <v>Tulane</v>
          </cell>
          <cell r="G428" t="str">
            <v>Rutgers</v>
          </cell>
        </row>
        <row r="433">
          <cell r="B433" t="str">
            <v>Vwrs.</v>
          </cell>
          <cell r="F433" t="str">
            <v>Game</v>
          </cell>
        </row>
        <row r="435">
          <cell r="B435">
            <v>3.85</v>
          </cell>
          <cell r="F435" t="str">
            <v>Auburn</v>
          </cell>
          <cell r="G435" t="str">
            <v>Kansas State</v>
          </cell>
        </row>
        <row r="436">
          <cell r="B436">
            <v>4.2999999999999997E-2</v>
          </cell>
          <cell r="F436" t="str">
            <v>Ark-Pine Bluff</v>
          </cell>
          <cell r="G436" t="str">
            <v>Alabama State</v>
          </cell>
        </row>
        <row r="438">
          <cell r="B438">
            <v>1.36</v>
          </cell>
          <cell r="F438" t="str">
            <v>UConn</v>
          </cell>
          <cell r="G438" t="str">
            <v>South Florida</v>
          </cell>
        </row>
        <row r="440">
          <cell r="B440">
            <v>7.95</v>
          </cell>
          <cell r="F440" t="str">
            <v>Florida</v>
          </cell>
          <cell r="G440" t="str">
            <v>Alabama</v>
          </cell>
        </row>
        <row r="441">
          <cell r="B441">
            <v>7.34</v>
          </cell>
          <cell r="F441" t="str">
            <v>Clemson</v>
          </cell>
          <cell r="G441" t="str">
            <v>Florida State</v>
          </cell>
        </row>
        <row r="442">
          <cell r="B442">
            <v>3.47</v>
          </cell>
          <cell r="F442" t="str">
            <v>Mississippi State</v>
          </cell>
          <cell r="G442" t="str">
            <v>LSU</v>
          </cell>
        </row>
        <row r="443">
          <cell r="B443">
            <v>3.14</v>
          </cell>
          <cell r="F443" t="str">
            <v>Georgia Tech</v>
          </cell>
          <cell r="G443" t="str">
            <v>Virginia Tech</v>
          </cell>
        </row>
        <row r="444">
          <cell r="B444">
            <v>3.22</v>
          </cell>
          <cell r="F444" t="str">
            <v>Oklahoma</v>
          </cell>
          <cell r="G444" t="str">
            <v>West Virginia</v>
          </cell>
        </row>
        <row r="445">
          <cell r="B445">
            <v>3.18</v>
          </cell>
          <cell r="F445" t="str">
            <v>Oregon</v>
          </cell>
          <cell r="G445" t="str">
            <v>Washington State</v>
          </cell>
        </row>
        <row r="446">
          <cell r="B446">
            <v>1.6214999999999999</v>
          </cell>
          <cell r="F446" t="str">
            <v>Utah</v>
          </cell>
          <cell r="G446" t="str">
            <v>Michigan</v>
          </cell>
          <cell r="H446" t="str">
            <v>Texas A&amp;M</v>
          </cell>
          <cell r="I446" t="str">
            <v>SMU</v>
          </cell>
        </row>
        <row r="447">
          <cell r="B447">
            <v>1.82</v>
          </cell>
          <cell r="F447" t="str">
            <v>Miami (FL)</v>
          </cell>
          <cell r="G447" t="str">
            <v>Nebraska</v>
          </cell>
        </row>
        <row r="448">
          <cell r="B448">
            <v>1.64</v>
          </cell>
          <cell r="F448" t="str">
            <v>Virginia</v>
          </cell>
          <cell r="G448" t="str">
            <v>Brigham Young</v>
          </cell>
        </row>
        <row r="449">
          <cell r="B449">
            <v>0.88400000000000001</v>
          </cell>
          <cell r="F449" t="str">
            <v>Iowa</v>
          </cell>
          <cell r="G449" t="str">
            <v>Pittsburgh</v>
          </cell>
        </row>
        <row r="450">
          <cell r="B450">
            <v>0.85599999999999998</v>
          </cell>
          <cell r="F450" t="str">
            <v>Bowling Green</v>
          </cell>
          <cell r="G450" t="str">
            <v>Wisconsin</v>
          </cell>
        </row>
        <row r="451">
          <cell r="B451">
            <v>0.68200000000000005</v>
          </cell>
          <cell r="F451" t="str">
            <v>North Carolina</v>
          </cell>
          <cell r="G451" t="str">
            <v>East Carolina</v>
          </cell>
        </row>
        <row r="452">
          <cell r="B452">
            <v>0.51</v>
          </cell>
          <cell r="F452" t="str">
            <v>Northern Illinois</v>
          </cell>
          <cell r="G452" t="str">
            <v>Arkansas</v>
          </cell>
        </row>
        <row r="454">
          <cell r="B454">
            <v>0.24199999999999999</v>
          </cell>
          <cell r="F454" t="str">
            <v>Texas State</v>
          </cell>
          <cell r="G454" t="str">
            <v>Illinois</v>
          </cell>
        </row>
        <row r="455">
          <cell r="B455">
            <v>0.17100000000000001</v>
          </cell>
          <cell r="F455" t="str">
            <v>San Diego State</v>
          </cell>
          <cell r="G455" t="str">
            <v>Oregon State</v>
          </cell>
        </row>
        <row r="456">
          <cell r="B456">
            <v>0.16200000000000001</v>
          </cell>
          <cell r="F456" t="str">
            <v>Western Illinois</v>
          </cell>
          <cell r="G456" t="str">
            <v>Northwestern</v>
          </cell>
        </row>
        <row r="457">
          <cell r="B457">
            <v>0.11899999999999999</v>
          </cell>
          <cell r="F457" t="str">
            <v>Louisville</v>
          </cell>
          <cell r="G457" t="str">
            <v>FIU</v>
          </cell>
        </row>
        <row r="462">
          <cell r="B462" t="str">
            <v>Vwrs.</v>
          </cell>
          <cell r="F462" t="str">
            <v>Game</v>
          </cell>
        </row>
        <row r="464">
          <cell r="B464">
            <v>1.05</v>
          </cell>
          <cell r="F464" t="str">
            <v>Houston</v>
          </cell>
          <cell r="G464" t="str">
            <v>Brigham Young</v>
          </cell>
        </row>
        <row r="466">
          <cell r="B466">
            <v>1.29</v>
          </cell>
          <cell r="F466" t="str">
            <v>Baylor</v>
          </cell>
          <cell r="G466" t="str">
            <v>Buffalo</v>
          </cell>
        </row>
        <row r="467">
          <cell r="B467">
            <v>0.39400000000000002</v>
          </cell>
          <cell r="F467" t="str">
            <v>Toledo</v>
          </cell>
          <cell r="G467" t="str">
            <v>Cincinnati</v>
          </cell>
        </row>
        <row r="469">
          <cell r="B469">
            <v>6.77</v>
          </cell>
          <cell r="F469" t="str">
            <v>Georgia</v>
          </cell>
          <cell r="G469" t="str">
            <v>South Carolina</v>
          </cell>
        </row>
        <row r="470">
          <cell r="B470">
            <v>3.76</v>
          </cell>
          <cell r="F470" t="str">
            <v>Tennessee</v>
          </cell>
          <cell r="G470" t="str">
            <v>Oklahoma</v>
          </cell>
        </row>
        <row r="471">
          <cell r="B471">
            <v>3.28</v>
          </cell>
          <cell r="F471" t="str">
            <v>Arkansas</v>
          </cell>
          <cell r="G471" t="str">
            <v>Texas Tech</v>
          </cell>
        </row>
        <row r="472">
          <cell r="B472">
            <v>3.13</v>
          </cell>
          <cell r="F472" t="str">
            <v>Purdue</v>
          </cell>
          <cell r="G472" t="str">
            <v>Notre Dame</v>
          </cell>
        </row>
        <row r="473">
          <cell r="B473">
            <v>1.7130000000000001</v>
          </cell>
          <cell r="F473" t="str">
            <v>Kent State</v>
          </cell>
          <cell r="G473" t="str">
            <v>Ohio State</v>
          </cell>
          <cell r="H473" t="str">
            <v>Boise State</v>
          </cell>
          <cell r="I473" t="str">
            <v>UConn</v>
          </cell>
        </row>
        <row r="474">
          <cell r="B474">
            <v>2.56</v>
          </cell>
          <cell r="F474" t="str">
            <v>East Carolina</v>
          </cell>
          <cell r="G474" t="str">
            <v>Virginia Tech</v>
          </cell>
        </row>
        <row r="475">
          <cell r="B475">
            <v>2.65</v>
          </cell>
          <cell r="F475" t="str">
            <v>UCLA</v>
          </cell>
          <cell r="G475" t="str">
            <v>Texas</v>
          </cell>
        </row>
        <row r="476">
          <cell r="B476">
            <v>1.78</v>
          </cell>
          <cell r="F476" t="str">
            <v>Southern Mississippi</v>
          </cell>
          <cell r="G476" t="str">
            <v>Alabama</v>
          </cell>
        </row>
        <row r="477">
          <cell r="B477">
            <v>1.75</v>
          </cell>
          <cell r="F477" t="str">
            <v>USC</v>
          </cell>
          <cell r="G477" t="str">
            <v>Boston College</v>
          </cell>
        </row>
        <row r="478">
          <cell r="B478">
            <v>1.66</v>
          </cell>
          <cell r="F478" t="str">
            <v>Iowa State</v>
          </cell>
          <cell r="G478" t="str">
            <v>Iowa</v>
          </cell>
        </row>
        <row r="479">
          <cell r="B479">
            <v>1.05</v>
          </cell>
          <cell r="F479" t="str">
            <v>Illinois</v>
          </cell>
          <cell r="G479" t="str">
            <v>Washington</v>
          </cell>
        </row>
        <row r="480">
          <cell r="B480">
            <v>0.95599999999999996</v>
          </cell>
          <cell r="F480" t="str">
            <v>Rice</v>
          </cell>
          <cell r="G480" t="str">
            <v>Texas A&amp;M</v>
          </cell>
        </row>
        <row r="481">
          <cell r="B481">
            <v>0.70899999999999996</v>
          </cell>
          <cell r="F481" t="str">
            <v>Louisiana-Monroe</v>
          </cell>
          <cell r="G481" t="str">
            <v>LSU</v>
          </cell>
        </row>
        <row r="483">
          <cell r="B483">
            <v>0.432</v>
          </cell>
          <cell r="F483" t="str">
            <v>Arkansas State</v>
          </cell>
          <cell r="G483" t="str">
            <v>Miami (FL)</v>
          </cell>
        </row>
        <row r="484">
          <cell r="B484">
            <v>0.40600000000000003</v>
          </cell>
          <cell r="F484" t="str">
            <v>Arizona State</v>
          </cell>
          <cell r="G484" t="str">
            <v>Colorado</v>
          </cell>
        </row>
        <row r="485">
          <cell r="B485">
            <v>0.312</v>
          </cell>
          <cell r="F485" t="str">
            <v>Indiana</v>
          </cell>
          <cell r="G485" t="str">
            <v>Bowling Green</v>
          </cell>
        </row>
        <row r="486">
          <cell r="B486">
            <v>0.28299999999999997</v>
          </cell>
          <cell r="F486" t="str">
            <v>Minnesota</v>
          </cell>
          <cell r="G486" t="str">
            <v>TCU</v>
          </cell>
        </row>
        <row r="487">
          <cell r="B487">
            <v>0.254</v>
          </cell>
          <cell r="F487" t="str">
            <v>Syracuse</v>
          </cell>
          <cell r="G487" t="str">
            <v>Central Michigan</v>
          </cell>
        </row>
        <row r="488">
          <cell r="B488">
            <v>0.252</v>
          </cell>
          <cell r="F488" t="str">
            <v>Pittsburgh</v>
          </cell>
          <cell r="G488" t="str">
            <v>FIU</v>
          </cell>
        </row>
        <row r="489">
          <cell r="B489">
            <v>0.185</v>
          </cell>
          <cell r="F489" t="str">
            <v>Mississippi State</v>
          </cell>
          <cell r="G489" t="str">
            <v>South Alabama</v>
          </cell>
        </row>
        <row r="490">
          <cell r="B490">
            <v>5.1999999999999998E-2</v>
          </cell>
          <cell r="F490" t="str">
            <v>Navy</v>
          </cell>
          <cell r="G490" t="str">
            <v>Texas State</v>
          </cell>
        </row>
        <row r="495">
          <cell r="B495" t="str">
            <v>Vwrs.</v>
          </cell>
          <cell r="F495" t="str">
            <v>Game</v>
          </cell>
        </row>
        <row r="497">
          <cell r="B497">
            <v>0.42499999999999999</v>
          </cell>
          <cell r="F497" t="str">
            <v>Arizona</v>
          </cell>
          <cell r="G497" t="str">
            <v>UTSA</v>
          </cell>
        </row>
        <row r="499">
          <cell r="B499">
            <v>1.87</v>
          </cell>
          <cell r="F499" t="str">
            <v>Pittsburgh</v>
          </cell>
          <cell r="G499" t="str">
            <v>Boston College</v>
          </cell>
        </row>
        <row r="500">
          <cell r="B500">
            <v>1.22</v>
          </cell>
          <cell r="F500" t="str">
            <v>Washington State</v>
          </cell>
          <cell r="G500" t="str">
            <v>Nevada</v>
          </cell>
        </row>
        <row r="502">
          <cell r="B502">
            <v>6.54</v>
          </cell>
          <cell r="F502" t="str">
            <v>USC</v>
          </cell>
          <cell r="G502" t="str">
            <v>Stanford</v>
          </cell>
        </row>
        <row r="503">
          <cell r="B503">
            <v>5.98</v>
          </cell>
          <cell r="F503" t="str">
            <v>Michigan State</v>
          </cell>
          <cell r="G503" t="str">
            <v>Oregon</v>
          </cell>
        </row>
        <row r="504">
          <cell r="B504">
            <v>4.63</v>
          </cell>
          <cell r="F504" t="str">
            <v>Michigan</v>
          </cell>
          <cell r="G504" t="str">
            <v>Notre Dame</v>
          </cell>
        </row>
        <row r="505">
          <cell r="B505">
            <v>4.3099999999999996</v>
          </cell>
          <cell r="F505" t="str">
            <v>Virginia Tech</v>
          </cell>
          <cell r="G505" t="str">
            <v>Ohio State</v>
          </cell>
        </row>
        <row r="506">
          <cell r="B506">
            <v>1.893</v>
          </cell>
          <cell r="F506" t="str">
            <v>Oklahoma</v>
          </cell>
          <cell r="G506" t="str">
            <v>Tulsa</v>
          </cell>
          <cell r="H506" t="str">
            <v>Akron</v>
          </cell>
          <cell r="I506" t="str">
            <v>Penn State</v>
          </cell>
        </row>
        <row r="507">
          <cell r="B507">
            <v>1.23</v>
          </cell>
          <cell r="F507" t="str">
            <v>Missouri</v>
          </cell>
          <cell r="G507" t="str">
            <v>Toledo</v>
          </cell>
        </row>
        <row r="508">
          <cell r="B508">
            <v>1.1299999999999999</v>
          </cell>
          <cell r="F508" t="str">
            <v>Ole Miss</v>
          </cell>
          <cell r="G508" t="str">
            <v>Vanderbilt</v>
          </cell>
        </row>
        <row r="509">
          <cell r="B509">
            <v>1.02</v>
          </cell>
          <cell r="F509" t="str">
            <v>San Jose State</v>
          </cell>
          <cell r="G509" t="str">
            <v>Auburn</v>
          </cell>
        </row>
        <row r="510">
          <cell r="B510">
            <v>0.97599999999999998</v>
          </cell>
          <cell r="F510" t="str">
            <v>East Carolina</v>
          </cell>
          <cell r="G510" t="str">
            <v>South Carolina</v>
          </cell>
        </row>
        <row r="511">
          <cell r="B511">
            <v>0.95899999999999996</v>
          </cell>
          <cell r="F511" t="str">
            <v>McNeese State</v>
          </cell>
          <cell r="G511" t="str">
            <v>Nebraska</v>
          </cell>
        </row>
        <row r="512">
          <cell r="B512">
            <v>0.91</v>
          </cell>
          <cell r="F512" t="str">
            <v>Brigham Young</v>
          </cell>
          <cell r="G512" t="str">
            <v>Texas</v>
          </cell>
        </row>
        <row r="513">
          <cell r="B513">
            <v>0.68600000000000005</v>
          </cell>
          <cell r="F513" t="str">
            <v>Colorado State</v>
          </cell>
          <cell r="G513" t="str">
            <v>Boise State</v>
          </cell>
        </row>
        <row r="514">
          <cell r="B514">
            <v>0.60499999999999998</v>
          </cell>
          <cell r="F514" t="str">
            <v>Ball State</v>
          </cell>
          <cell r="G514" t="str">
            <v>Iowa</v>
          </cell>
        </row>
        <row r="516">
          <cell r="B516">
            <v>0.59599999999999997</v>
          </cell>
          <cell r="F516" t="str">
            <v>Kansas State</v>
          </cell>
          <cell r="G516" t="str">
            <v>Iowa State</v>
          </cell>
        </row>
        <row r="517">
          <cell r="B517">
            <v>0.53700000000000003</v>
          </cell>
          <cell r="F517" t="str">
            <v>Ohio</v>
          </cell>
          <cell r="G517" t="str">
            <v>Kentucky</v>
          </cell>
        </row>
        <row r="518">
          <cell r="B518">
            <v>0.44700000000000001</v>
          </cell>
          <cell r="F518" t="str">
            <v>Texas Tech</v>
          </cell>
          <cell r="G518" t="str">
            <v>UTEP</v>
          </cell>
        </row>
        <row r="519">
          <cell r="B519">
            <v>0.30399999999999999</v>
          </cell>
          <cell r="F519" t="str">
            <v>Georgia Tech</v>
          </cell>
          <cell r="G519" t="str">
            <v>Tulane</v>
          </cell>
        </row>
        <row r="520">
          <cell r="B520">
            <v>0.26200000000000001</v>
          </cell>
          <cell r="F520" t="str">
            <v>Air Force</v>
          </cell>
          <cell r="G520" t="str">
            <v>Wyoming</v>
          </cell>
        </row>
        <row r="521">
          <cell r="B521">
            <v>0.223</v>
          </cell>
          <cell r="F521" t="str">
            <v>Central Michigan</v>
          </cell>
          <cell r="G521" t="str">
            <v>Purdue</v>
          </cell>
        </row>
        <row r="522">
          <cell r="B522">
            <v>2.5999999999999999E-2</v>
          </cell>
          <cell r="F522" t="str">
            <v>San Diego State</v>
          </cell>
          <cell r="G522" t="str">
            <v>North Carolina</v>
          </cell>
        </row>
        <row r="527">
          <cell r="B527" t="str">
            <v>Vwrs.</v>
          </cell>
          <cell r="F527" t="str">
            <v>Game</v>
          </cell>
        </row>
        <row r="529">
          <cell r="B529">
            <v>0.28699999999999998</v>
          </cell>
          <cell r="F529" t="str">
            <v>Abilene Christian</v>
          </cell>
          <cell r="G529" t="str">
            <v>Georgia State</v>
          </cell>
        </row>
        <row r="531">
          <cell r="B531">
            <v>2.42</v>
          </cell>
          <cell r="F531" t="str">
            <v>Boise State</v>
          </cell>
          <cell r="G531" t="str">
            <v>Ole Miss</v>
          </cell>
        </row>
        <row r="532">
          <cell r="B532">
            <v>0.39400000000000002</v>
          </cell>
          <cell r="F532" t="str">
            <v>Rutgers</v>
          </cell>
          <cell r="G532" t="str">
            <v>Washington State</v>
          </cell>
        </row>
        <row r="533">
          <cell r="B533">
            <v>0.16800000000000001</v>
          </cell>
          <cell r="F533" t="str">
            <v>Wake Forest</v>
          </cell>
          <cell r="G533" t="str">
            <v>Louisiana-Monroe</v>
          </cell>
        </row>
        <row r="535">
          <cell r="B535">
            <v>1.08</v>
          </cell>
          <cell r="F535" t="str">
            <v>Brigham Young</v>
          </cell>
          <cell r="G535" t="str">
            <v>UConn</v>
          </cell>
        </row>
        <row r="536">
          <cell r="B536">
            <v>0.95499999999999996</v>
          </cell>
          <cell r="F536" t="str">
            <v>UNLV</v>
          </cell>
          <cell r="G536" t="str">
            <v>Arizona</v>
          </cell>
        </row>
        <row r="537">
          <cell r="B537">
            <v>0.59199999999999997</v>
          </cell>
          <cell r="F537" t="str">
            <v>Colorado State</v>
          </cell>
          <cell r="G537" t="str">
            <v>Colorado</v>
          </cell>
        </row>
        <row r="538">
          <cell r="B538">
            <v>0.221</v>
          </cell>
          <cell r="F538" t="str">
            <v>UTSA</v>
          </cell>
          <cell r="G538" t="str">
            <v>Houston</v>
          </cell>
        </row>
        <row r="540">
          <cell r="B540">
            <v>3.4660000000000002</v>
          </cell>
          <cell r="F540" t="str">
            <v>West Virginia</v>
          </cell>
          <cell r="G540" t="str">
            <v>Alabama</v>
          </cell>
          <cell r="H540" t="str">
            <v>California</v>
          </cell>
          <cell r="I540" t="str">
            <v>Northwestern</v>
          </cell>
        </row>
        <row r="541">
          <cell r="B541">
            <v>6.03</v>
          </cell>
          <cell r="F541" t="str">
            <v>Florida State</v>
          </cell>
          <cell r="G541" t="str">
            <v>Oklahoma State</v>
          </cell>
        </row>
        <row r="542">
          <cell r="B542">
            <v>4.68</v>
          </cell>
          <cell r="F542" t="str">
            <v>Wisconsin</v>
          </cell>
          <cell r="G542" t="str">
            <v>LSU</v>
          </cell>
        </row>
        <row r="543">
          <cell r="B543">
            <v>3.95</v>
          </cell>
          <cell r="F543" t="str">
            <v>Clemson</v>
          </cell>
          <cell r="G543" t="str">
            <v>Georgia</v>
          </cell>
        </row>
        <row r="544">
          <cell r="B544">
            <v>2.92</v>
          </cell>
          <cell r="F544" t="str">
            <v>UCLA</v>
          </cell>
          <cell r="G544" t="str">
            <v>Virginia</v>
          </cell>
        </row>
        <row r="545">
          <cell r="B545">
            <v>2.1</v>
          </cell>
          <cell r="F545" t="str">
            <v>Rice</v>
          </cell>
          <cell r="G545" t="str">
            <v>Notre Dame</v>
          </cell>
        </row>
        <row r="546">
          <cell r="B546">
            <v>1.35</v>
          </cell>
          <cell r="F546" t="str">
            <v>Fresno State</v>
          </cell>
          <cell r="G546" t="str">
            <v>USC</v>
          </cell>
        </row>
        <row r="547">
          <cell r="B547">
            <v>1.29</v>
          </cell>
          <cell r="F547" t="str">
            <v>Penn State</v>
          </cell>
          <cell r="G547" t="str">
            <v>UCF</v>
          </cell>
        </row>
        <row r="548">
          <cell r="B548">
            <v>1.29</v>
          </cell>
          <cell r="F548" t="str">
            <v>Appalachian State</v>
          </cell>
          <cell r="G548" t="str">
            <v>Michigan</v>
          </cell>
        </row>
        <row r="550">
          <cell r="B550">
            <v>0.42299999999999999</v>
          </cell>
          <cell r="F550" t="str">
            <v>Idaho</v>
          </cell>
          <cell r="G550" t="str">
            <v>Florida</v>
          </cell>
        </row>
        <row r="551">
          <cell r="B551">
            <v>0.40699999999999997</v>
          </cell>
          <cell r="F551" t="str">
            <v>NDSU</v>
          </cell>
          <cell r="G551" t="str">
            <v>Iowa State</v>
          </cell>
        </row>
        <row r="552">
          <cell r="B552">
            <v>0.373</v>
          </cell>
          <cell r="F552" t="str">
            <v>Southern Dakota State</v>
          </cell>
          <cell r="G552" t="str">
            <v>Missouri</v>
          </cell>
        </row>
        <row r="553">
          <cell r="B553">
            <v>0.27800000000000002</v>
          </cell>
          <cell r="F553" t="str">
            <v>William &amp; Mary</v>
          </cell>
          <cell r="G553" t="str">
            <v>Virginia Tech</v>
          </cell>
        </row>
        <row r="554">
          <cell r="B554">
            <v>0.157</v>
          </cell>
          <cell r="F554" t="str">
            <v>Western Michigan</v>
          </cell>
          <cell r="G554" t="str">
            <v>Purdue</v>
          </cell>
        </row>
        <row r="555">
          <cell r="B555">
            <v>0.112</v>
          </cell>
          <cell r="F555" t="str">
            <v>Indiana State</v>
          </cell>
          <cell r="G555" t="str">
            <v>Indiana</v>
          </cell>
        </row>
        <row r="556">
          <cell r="B556">
            <v>8.1000000000000003E-2</v>
          </cell>
          <cell r="F556" t="str">
            <v>N.C. Central</v>
          </cell>
          <cell r="G556" t="str">
            <v>East Carolina</v>
          </cell>
        </row>
        <row r="558">
          <cell r="B558">
            <v>0.69899999999999995</v>
          </cell>
          <cell r="F558" t="str">
            <v>Alabama A&amp;M</v>
          </cell>
          <cell r="G558" t="str">
            <v>N.C. A&amp;T</v>
          </cell>
        </row>
        <row r="559">
          <cell r="B559">
            <v>0.76200000000000001</v>
          </cell>
          <cell r="F559" t="str">
            <v>SMU</v>
          </cell>
          <cell r="G559" t="str">
            <v>Baylor</v>
          </cell>
        </row>
        <row r="561">
          <cell r="B561">
            <v>3.61</v>
          </cell>
          <cell r="F561" t="str">
            <v>Miami (FL)</v>
          </cell>
          <cell r="G561" t="str">
            <v>Louisville</v>
          </cell>
        </row>
      </sheetData>
      <sheetData sheetId="25"/>
      <sheetData sheetId="26"/>
      <sheetData sheetId="27"/>
      <sheetData sheetId="28"/>
      <sheetData sheetId="29">
        <row r="2">
          <cell r="C2" t="str">
            <v>Air Force</v>
          </cell>
          <cell r="D2" t="str">
            <v>Air Force2019</v>
          </cell>
          <cell r="E2">
            <v>6</v>
          </cell>
          <cell r="F2">
            <v>162505</v>
          </cell>
          <cell r="G2">
            <v>27084</v>
          </cell>
        </row>
        <row r="3">
          <cell r="C3" t="str">
            <v>Akron</v>
          </cell>
          <cell r="D3" t="str">
            <v>Akron2019</v>
          </cell>
          <cell r="E3">
            <v>6</v>
          </cell>
          <cell r="F3">
            <v>107752</v>
          </cell>
          <cell r="G3">
            <v>17959</v>
          </cell>
        </row>
        <row r="4">
          <cell r="C4" t="str">
            <v>Alabama</v>
          </cell>
          <cell r="D4" t="str">
            <v>Alabama2019</v>
          </cell>
          <cell r="E4">
            <v>7</v>
          </cell>
          <cell r="F4">
            <v>707817</v>
          </cell>
          <cell r="G4">
            <v>101117</v>
          </cell>
        </row>
        <row r="5">
          <cell r="C5" t="str">
            <v>Appalachian State</v>
          </cell>
          <cell r="D5" t="str">
            <v>Appalachian State2019</v>
          </cell>
          <cell r="E5">
            <v>7</v>
          </cell>
          <cell r="F5">
            <v>166640</v>
          </cell>
          <cell r="G5">
            <v>23806</v>
          </cell>
        </row>
        <row r="6">
          <cell r="C6" t="str">
            <v>Arizona</v>
          </cell>
          <cell r="D6" t="str">
            <v>Arizona2019</v>
          </cell>
          <cell r="E6">
            <v>6</v>
          </cell>
          <cell r="F6">
            <v>237194</v>
          </cell>
          <cell r="G6">
            <v>39532</v>
          </cell>
        </row>
        <row r="7">
          <cell r="C7" t="str">
            <v>Arizona State</v>
          </cell>
          <cell r="D7" t="str">
            <v>Arizona State2019</v>
          </cell>
          <cell r="E7">
            <v>7</v>
          </cell>
          <cell r="F7">
            <v>344161</v>
          </cell>
          <cell r="G7">
            <v>49166</v>
          </cell>
        </row>
        <row r="8">
          <cell r="C8" t="str">
            <v>Arkansas</v>
          </cell>
          <cell r="D8" t="str">
            <v>Arkansas2019</v>
          </cell>
          <cell r="E8">
            <v>7</v>
          </cell>
          <cell r="F8">
            <v>356517</v>
          </cell>
          <cell r="G8">
            <v>50931</v>
          </cell>
        </row>
        <row r="9">
          <cell r="C9" t="str">
            <v>Arkansas State</v>
          </cell>
          <cell r="D9" t="str">
            <v>Arkansas State2019</v>
          </cell>
          <cell r="E9">
            <v>6</v>
          </cell>
          <cell r="F9">
            <v>124017</v>
          </cell>
          <cell r="G9">
            <v>20670</v>
          </cell>
        </row>
        <row r="10">
          <cell r="C10" t="str">
            <v>Army</v>
          </cell>
          <cell r="D10" t="str">
            <v>Army2019</v>
          </cell>
          <cell r="E10">
            <v>6</v>
          </cell>
          <cell r="F10">
            <v>185935</v>
          </cell>
          <cell r="G10">
            <v>30989</v>
          </cell>
        </row>
        <row r="11">
          <cell r="C11" t="str">
            <v>Auburn</v>
          </cell>
          <cell r="D11" t="str">
            <v>Auburn2019</v>
          </cell>
          <cell r="E11">
            <v>7</v>
          </cell>
          <cell r="F11">
            <v>600355</v>
          </cell>
          <cell r="G11">
            <v>85765</v>
          </cell>
        </row>
        <row r="12">
          <cell r="C12" t="str">
            <v>Ball State</v>
          </cell>
          <cell r="D12" t="str">
            <v>Ball State2019</v>
          </cell>
          <cell r="E12">
            <v>6</v>
          </cell>
          <cell r="F12">
            <v>59545</v>
          </cell>
          <cell r="G12">
            <v>9924</v>
          </cell>
        </row>
        <row r="13">
          <cell r="C13" t="str">
            <v>Baylor</v>
          </cell>
          <cell r="D13" t="str">
            <v>Baylor2019</v>
          </cell>
          <cell r="E13">
            <v>7</v>
          </cell>
          <cell r="F13">
            <v>318621</v>
          </cell>
          <cell r="G13">
            <v>45517</v>
          </cell>
        </row>
        <row r="14">
          <cell r="C14" t="str">
            <v>Boise State</v>
          </cell>
          <cell r="D14" t="str">
            <v>Boise State2019</v>
          </cell>
          <cell r="E14">
            <v>7</v>
          </cell>
          <cell r="F14">
            <v>224490</v>
          </cell>
          <cell r="G14">
            <v>32070</v>
          </cell>
        </row>
        <row r="15">
          <cell r="C15" t="str">
            <v>Boston College</v>
          </cell>
          <cell r="D15" t="str">
            <v>Boston College2019</v>
          </cell>
          <cell r="E15">
            <v>6</v>
          </cell>
          <cell r="F15">
            <v>205111</v>
          </cell>
          <cell r="G15">
            <v>34185</v>
          </cell>
        </row>
        <row r="16">
          <cell r="C16" t="str">
            <v>Bowling Green</v>
          </cell>
          <cell r="D16" t="str">
            <v>Bowling Green2019</v>
          </cell>
          <cell r="E16">
            <v>6</v>
          </cell>
          <cell r="F16">
            <v>91768</v>
          </cell>
          <cell r="G16">
            <v>15295</v>
          </cell>
        </row>
        <row r="17">
          <cell r="C17" t="str">
            <v>Buffalo</v>
          </cell>
          <cell r="D17" t="str">
            <v>Buffalo2019</v>
          </cell>
          <cell r="E17">
            <v>6</v>
          </cell>
          <cell r="F17">
            <v>98504</v>
          </cell>
          <cell r="G17">
            <v>16417</v>
          </cell>
        </row>
        <row r="18">
          <cell r="C18" t="str">
            <v>Brigham Young</v>
          </cell>
          <cell r="D18" t="str">
            <v>Brigham Young2019</v>
          </cell>
          <cell r="E18">
            <v>6</v>
          </cell>
          <cell r="F18">
            <v>357281</v>
          </cell>
          <cell r="G18">
            <v>59547</v>
          </cell>
        </row>
        <row r="19">
          <cell r="C19" t="str">
            <v>California</v>
          </cell>
          <cell r="D19" t="str">
            <v>California2019</v>
          </cell>
          <cell r="E19">
            <v>6</v>
          </cell>
          <cell r="F19">
            <v>254597</v>
          </cell>
          <cell r="G19">
            <v>42433</v>
          </cell>
        </row>
        <row r="20">
          <cell r="C20" t="str">
            <v>Central Michigan</v>
          </cell>
          <cell r="D20" t="str">
            <v>Central Michigan2019</v>
          </cell>
          <cell r="E20">
            <v>6</v>
          </cell>
          <cell r="F20">
            <v>81386</v>
          </cell>
          <cell r="G20">
            <v>13564</v>
          </cell>
        </row>
        <row r="21">
          <cell r="C21" t="str">
            <v>Charlotte</v>
          </cell>
          <cell r="D21" t="str">
            <v>Charlotte2019</v>
          </cell>
          <cell r="E21">
            <v>6</v>
          </cell>
          <cell r="F21">
            <v>73915</v>
          </cell>
          <cell r="G21">
            <v>12319</v>
          </cell>
        </row>
        <row r="22">
          <cell r="C22" t="str">
            <v>Cincinnati</v>
          </cell>
          <cell r="D22" t="str">
            <v>Cincinnati2019</v>
          </cell>
          <cell r="E22">
            <v>6</v>
          </cell>
          <cell r="F22">
            <v>215908</v>
          </cell>
          <cell r="G22">
            <v>35985</v>
          </cell>
        </row>
        <row r="23">
          <cell r="C23" t="str">
            <v>Clemson</v>
          </cell>
          <cell r="D23" t="str">
            <v>Clemson2019</v>
          </cell>
          <cell r="E23">
            <v>7</v>
          </cell>
          <cell r="F23">
            <v>566074</v>
          </cell>
          <cell r="G23">
            <v>80868</v>
          </cell>
        </row>
        <row r="24">
          <cell r="C24" t="str">
            <v>Coastal Carolina</v>
          </cell>
          <cell r="D24" t="str">
            <v>Coastal Carolina2019</v>
          </cell>
          <cell r="E24">
            <v>6</v>
          </cell>
          <cell r="F24">
            <v>90112</v>
          </cell>
          <cell r="G24">
            <v>15019</v>
          </cell>
        </row>
        <row r="25">
          <cell r="C25" t="str">
            <v>Colorado</v>
          </cell>
          <cell r="D25" t="str">
            <v>Colorado2019</v>
          </cell>
          <cell r="E25">
            <v>6</v>
          </cell>
          <cell r="F25">
            <v>297435</v>
          </cell>
          <cell r="G25">
            <v>49573</v>
          </cell>
        </row>
        <row r="26">
          <cell r="C26" t="str">
            <v>Colorado State</v>
          </cell>
          <cell r="D26" t="str">
            <v>Colorado State2019</v>
          </cell>
          <cell r="E26">
            <v>6</v>
          </cell>
          <cell r="F26">
            <v>140025</v>
          </cell>
          <cell r="G26">
            <v>23338</v>
          </cell>
        </row>
        <row r="27">
          <cell r="C27" t="str">
            <v>Duke</v>
          </cell>
          <cell r="D27" t="str">
            <v>Duke2019</v>
          </cell>
          <cell r="E27">
            <v>6</v>
          </cell>
          <cell r="F27">
            <v>154867</v>
          </cell>
          <cell r="G27">
            <v>25811</v>
          </cell>
        </row>
        <row r="28">
          <cell r="C28" t="str">
            <v>East Carolina</v>
          </cell>
          <cell r="D28" t="str">
            <v>East Carolina2019</v>
          </cell>
          <cell r="E28">
            <v>6</v>
          </cell>
          <cell r="F28">
            <v>198804</v>
          </cell>
          <cell r="G28">
            <v>33134</v>
          </cell>
        </row>
        <row r="29">
          <cell r="C29" t="str">
            <v>Eastern Michigan</v>
          </cell>
          <cell r="D29" t="str">
            <v>Eastern Michigan2019</v>
          </cell>
          <cell r="E29">
            <v>5</v>
          </cell>
          <cell r="F29">
            <v>85127</v>
          </cell>
          <cell r="G29">
            <v>17025</v>
          </cell>
        </row>
        <row r="30">
          <cell r="C30" t="str">
            <v>FIU</v>
          </cell>
          <cell r="D30" t="str">
            <v>FIU2019</v>
          </cell>
          <cell r="E30">
            <v>6</v>
          </cell>
          <cell r="F30">
            <v>83242</v>
          </cell>
          <cell r="G30">
            <v>13874</v>
          </cell>
        </row>
        <row r="31">
          <cell r="C31" t="str">
            <v>Florida Atlantic</v>
          </cell>
          <cell r="D31" t="str">
            <v>Florida Atlantic2019</v>
          </cell>
          <cell r="E31">
            <v>8</v>
          </cell>
          <cell r="F31">
            <v>140857</v>
          </cell>
          <cell r="G31">
            <v>17607</v>
          </cell>
        </row>
        <row r="32">
          <cell r="C32" t="str">
            <v>Florida</v>
          </cell>
          <cell r="D32" t="str">
            <v>Florida2019</v>
          </cell>
          <cell r="E32">
            <v>6</v>
          </cell>
          <cell r="F32">
            <v>508103</v>
          </cell>
          <cell r="G32">
            <v>84684</v>
          </cell>
        </row>
        <row r="33">
          <cell r="C33" t="str">
            <v>Florida State</v>
          </cell>
          <cell r="D33" t="str">
            <v>Florida State2019</v>
          </cell>
          <cell r="E33">
            <v>7</v>
          </cell>
          <cell r="F33">
            <v>378136</v>
          </cell>
          <cell r="G33">
            <v>54019</v>
          </cell>
        </row>
        <row r="34">
          <cell r="C34" t="str">
            <v>Fresno State</v>
          </cell>
          <cell r="D34" t="str">
            <v>Fresno State2019</v>
          </cell>
          <cell r="E34">
            <v>6</v>
          </cell>
          <cell r="F34">
            <v>189310</v>
          </cell>
          <cell r="G34">
            <v>31552</v>
          </cell>
        </row>
        <row r="35">
          <cell r="C35" t="str">
            <v>Georgia Southern</v>
          </cell>
          <cell r="D35" t="str">
            <v>Georgia Southern2019</v>
          </cell>
          <cell r="E35">
            <v>6</v>
          </cell>
          <cell r="F35">
            <v>83785</v>
          </cell>
          <cell r="G35">
            <v>13964</v>
          </cell>
        </row>
        <row r="36">
          <cell r="C36" t="str">
            <v>Georgia</v>
          </cell>
          <cell r="D36" t="str">
            <v>Georgia2019</v>
          </cell>
          <cell r="E36">
            <v>7</v>
          </cell>
          <cell r="F36">
            <v>649722</v>
          </cell>
          <cell r="G36">
            <v>92817</v>
          </cell>
        </row>
        <row r="37">
          <cell r="C37" t="str">
            <v>Georgia State</v>
          </cell>
          <cell r="D37" t="str">
            <v>Georgia State2019</v>
          </cell>
          <cell r="E37">
            <v>6</v>
          </cell>
          <cell r="F37">
            <v>103116</v>
          </cell>
          <cell r="G37">
            <v>17186</v>
          </cell>
        </row>
        <row r="38">
          <cell r="C38" t="str">
            <v>Georgia Tech</v>
          </cell>
          <cell r="D38" t="str">
            <v>Georgia Tech2019</v>
          </cell>
          <cell r="E38">
            <v>7</v>
          </cell>
          <cell r="F38">
            <v>312194</v>
          </cell>
          <cell r="G38">
            <v>44599</v>
          </cell>
        </row>
        <row r="39">
          <cell r="C39" t="str">
            <v>Hawaii</v>
          </cell>
          <cell r="D39" t="str">
            <v>Hawaii2019</v>
          </cell>
          <cell r="E39">
            <v>9</v>
          </cell>
          <cell r="F39">
            <v>211090</v>
          </cell>
          <cell r="G39">
            <v>23454</v>
          </cell>
        </row>
        <row r="40">
          <cell r="C40" t="str">
            <v>Houston</v>
          </cell>
          <cell r="D40" t="str">
            <v>Houston2019</v>
          </cell>
          <cell r="E40">
            <v>5</v>
          </cell>
          <cell r="F40">
            <v>127592</v>
          </cell>
          <cell r="G40">
            <v>25518</v>
          </cell>
        </row>
        <row r="41">
          <cell r="C41" t="str">
            <v>Illinois</v>
          </cell>
          <cell r="D41" t="str">
            <v>Illinois2019</v>
          </cell>
          <cell r="E41">
            <v>7</v>
          </cell>
          <cell r="F41">
            <v>256110</v>
          </cell>
          <cell r="G41">
            <v>36587</v>
          </cell>
        </row>
        <row r="42">
          <cell r="C42" t="str">
            <v>Indiana</v>
          </cell>
          <cell r="D42" t="str">
            <v>Indiana2019</v>
          </cell>
          <cell r="E42">
            <v>6</v>
          </cell>
          <cell r="F42">
            <v>247463</v>
          </cell>
          <cell r="G42">
            <v>41244</v>
          </cell>
        </row>
        <row r="43">
          <cell r="C43" t="str">
            <v>Iowa</v>
          </cell>
          <cell r="D43" t="str">
            <v>Iowa2019</v>
          </cell>
          <cell r="E43">
            <v>7</v>
          </cell>
          <cell r="F43">
            <v>458897</v>
          </cell>
          <cell r="G43">
            <v>65557</v>
          </cell>
        </row>
        <row r="44">
          <cell r="C44" t="str">
            <v>Iowa State</v>
          </cell>
          <cell r="D44" t="str">
            <v>Iowa State2019</v>
          </cell>
          <cell r="E44">
            <v>7</v>
          </cell>
          <cell r="F44">
            <v>418561</v>
          </cell>
          <cell r="G44">
            <v>59794</v>
          </cell>
        </row>
        <row r="45">
          <cell r="C45" t="str">
            <v>Kansas</v>
          </cell>
          <cell r="D45" t="str">
            <v>Kansas2019</v>
          </cell>
          <cell r="E45">
            <v>7</v>
          </cell>
          <cell r="F45">
            <v>237122</v>
          </cell>
          <cell r="G45">
            <v>33875</v>
          </cell>
        </row>
        <row r="46">
          <cell r="C46" t="str">
            <v>Kansas State</v>
          </cell>
          <cell r="D46" t="str">
            <v>Kansas State2019</v>
          </cell>
          <cell r="E46">
            <v>7</v>
          </cell>
          <cell r="F46">
            <v>341726</v>
          </cell>
          <cell r="G46">
            <v>48818</v>
          </cell>
        </row>
        <row r="47">
          <cell r="C47" t="str">
            <v>Kent State</v>
          </cell>
          <cell r="D47" t="str">
            <v>Kent State2019</v>
          </cell>
          <cell r="E47">
            <v>5</v>
          </cell>
          <cell r="F47">
            <v>64109</v>
          </cell>
          <cell r="G47">
            <v>12822</v>
          </cell>
        </row>
        <row r="48">
          <cell r="C48" t="str">
            <v>Kentucky</v>
          </cell>
          <cell r="D48" t="str">
            <v>Kentucky2019</v>
          </cell>
          <cell r="E48">
            <v>8</v>
          </cell>
          <cell r="F48">
            <v>425023</v>
          </cell>
          <cell r="G48">
            <v>53128</v>
          </cell>
        </row>
        <row r="49">
          <cell r="C49" t="str">
            <v>Louisiana-Monroe</v>
          </cell>
          <cell r="D49" t="str">
            <v>Louisiana-Monroe2019</v>
          </cell>
          <cell r="E49">
            <v>6</v>
          </cell>
          <cell r="F49">
            <v>100367</v>
          </cell>
          <cell r="G49">
            <v>16728</v>
          </cell>
        </row>
        <row r="50">
          <cell r="C50" t="str">
            <v>Liberty</v>
          </cell>
          <cell r="D50" t="str">
            <v>Liberty2019</v>
          </cell>
          <cell r="E50">
            <v>6</v>
          </cell>
          <cell r="F50">
            <v>109631</v>
          </cell>
          <cell r="G50">
            <v>18272</v>
          </cell>
        </row>
        <row r="51">
          <cell r="C51" t="str">
            <v>Louisiana</v>
          </cell>
          <cell r="D51" t="str">
            <v>Louisiana2019</v>
          </cell>
          <cell r="E51">
            <v>7</v>
          </cell>
          <cell r="F51">
            <v>127418</v>
          </cell>
          <cell r="G51">
            <v>18203</v>
          </cell>
        </row>
        <row r="52">
          <cell r="C52" t="str">
            <v>Louisiana Tech</v>
          </cell>
          <cell r="D52" t="str">
            <v>Louisiana Tech2019</v>
          </cell>
          <cell r="E52">
            <v>6</v>
          </cell>
          <cell r="F52">
            <v>122631</v>
          </cell>
          <cell r="G52">
            <v>20439</v>
          </cell>
        </row>
        <row r="53">
          <cell r="C53" t="str">
            <v>Louisville</v>
          </cell>
          <cell r="D53" t="str">
            <v>Louisville2019</v>
          </cell>
          <cell r="E53">
            <v>6</v>
          </cell>
          <cell r="F53">
            <v>299475</v>
          </cell>
          <cell r="G53">
            <v>49913</v>
          </cell>
        </row>
        <row r="54">
          <cell r="C54" t="str">
            <v>LSU</v>
          </cell>
          <cell r="D54" t="str">
            <v>LSU2019</v>
          </cell>
          <cell r="E54">
            <v>7</v>
          </cell>
          <cell r="F54">
            <v>705892</v>
          </cell>
          <cell r="G54">
            <v>100842</v>
          </cell>
        </row>
        <row r="55">
          <cell r="C55" t="str">
            <v>Marshall</v>
          </cell>
          <cell r="D55" t="str">
            <v>Marshall2019</v>
          </cell>
          <cell r="E55">
            <v>7</v>
          </cell>
          <cell r="F55">
            <v>162329</v>
          </cell>
          <cell r="G55">
            <v>23190</v>
          </cell>
        </row>
        <row r="56">
          <cell r="C56" t="str">
            <v>Maryland</v>
          </cell>
          <cell r="D56" t="str">
            <v>Maryland2019</v>
          </cell>
          <cell r="E56">
            <v>6</v>
          </cell>
          <cell r="F56">
            <v>226871</v>
          </cell>
          <cell r="G56">
            <v>37812</v>
          </cell>
        </row>
        <row r="57">
          <cell r="C57" t="str">
            <v>Umass</v>
          </cell>
          <cell r="D57" t="str">
            <v>Umass2019</v>
          </cell>
          <cell r="E57">
            <v>6</v>
          </cell>
          <cell r="F57">
            <v>56987</v>
          </cell>
          <cell r="G57">
            <v>9498</v>
          </cell>
        </row>
        <row r="58">
          <cell r="C58" t="str">
            <v>Memphis</v>
          </cell>
          <cell r="D58" t="str">
            <v>Memphis2019</v>
          </cell>
          <cell r="E58">
            <v>7</v>
          </cell>
          <cell r="F58">
            <v>271710</v>
          </cell>
          <cell r="G58">
            <v>38816</v>
          </cell>
        </row>
        <row r="59">
          <cell r="C59" t="str">
            <v>Miami (FL)</v>
          </cell>
          <cell r="D59" t="str">
            <v>Miami (FL)2019</v>
          </cell>
          <cell r="E59">
            <v>6</v>
          </cell>
          <cell r="F59">
            <v>316971</v>
          </cell>
          <cell r="G59">
            <v>52829</v>
          </cell>
        </row>
        <row r="60">
          <cell r="C60" t="str">
            <v>Miami (OH)</v>
          </cell>
          <cell r="D60" t="str">
            <v>Miami (OH)2019</v>
          </cell>
          <cell r="E60">
            <v>5</v>
          </cell>
          <cell r="F60">
            <v>88969</v>
          </cell>
          <cell r="G60">
            <v>17794</v>
          </cell>
        </row>
        <row r="61">
          <cell r="C61" t="str">
            <v>School</v>
          </cell>
          <cell r="D61" t="str">
            <v>School2019</v>
          </cell>
          <cell r="E61" t="str">
            <v>G</v>
          </cell>
          <cell r="F61" t="str">
            <v>Attend</v>
          </cell>
          <cell r="G61" t="str">
            <v>Avg.</v>
          </cell>
        </row>
        <row r="62">
          <cell r="C62" t="str">
            <v>Michigan</v>
          </cell>
          <cell r="D62" t="str">
            <v>Michigan2019</v>
          </cell>
          <cell r="E62">
            <v>7</v>
          </cell>
          <cell r="F62">
            <v>780215</v>
          </cell>
          <cell r="G62">
            <v>111459</v>
          </cell>
        </row>
        <row r="63">
          <cell r="C63" t="str">
            <v>Michigan State</v>
          </cell>
          <cell r="D63" t="str">
            <v>Michigan State2019</v>
          </cell>
          <cell r="E63">
            <v>7</v>
          </cell>
          <cell r="F63">
            <v>474731</v>
          </cell>
          <cell r="G63">
            <v>67819</v>
          </cell>
        </row>
        <row r="64">
          <cell r="C64" t="str">
            <v>Middle Tennessee</v>
          </cell>
          <cell r="D64" t="str">
            <v>Middle Tennessee2019</v>
          </cell>
          <cell r="E64">
            <v>6</v>
          </cell>
          <cell r="F64">
            <v>85516</v>
          </cell>
          <cell r="G64">
            <v>14253</v>
          </cell>
        </row>
        <row r="65">
          <cell r="C65" t="str">
            <v>Minnesota</v>
          </cell>
          <cell r="D65" t="str">
            <v>Minnesota2019</v>
          </cell>
          <cell r="E65">
            <v>7</v>
          </cell>
          <cell r="F65">
            <v>323330</v>
          </cell>
          <cell r="G65">
            <v>46190</v>
          </cell>
        </row>
        <row r="66">
          <cell r="C66" t="str">
            <v>Mississippi State</v>
          </cell>
          <cell r="D66" t="str">
            <v>Mississippi State2019</v>
          </cell>
          <cell r="E66">
            <v>7</v>
          </cell>
          <cell r="F66">
            <v>393277</v>
          </cell>
          <cell r="G66">
            <v>56182</v>
          </cell>
        </row>
        <row r="67">
          <cell r="C67" t="str">
            <v>Missouri</v>
          </cell>
          <cell r="D67" t="str">
            <v>Missouri2019</v>
          </cell>
          <cell r="E67">
            <v>7</v>
          </cell>
          <cell r="F67">
            <v>379119</v>
          </cell>
          <cell r="G67">
            <v>54160</v>
          </cell>
        </row>
        <row r="68">
          <cell r="C68" t="str">
            <v>Navy</v>
          </cell>
          <cell r="D68" t="str">
            <v>Navy2019</v>
          </cell>
          <cell r="E68">
            <v>6</v>
          </cell>
          <cell r="F68">
            <v>191819</v>
          </cell>
          <cell r="G68">
            <v>31970</v>
          </cell>
        </row>
        <row r="69">
          <cell r="C69" t="str">
            <v>NC State</v>
          </cell>
          <cell r="D69" t="str">
            <v>NC State2019</v>
          </cell>
          <cell r="E69">
            <v>7</v>
          </cell>
          <cell r="F69">
            <v>395264</v>
          </cell>
          <cell r="G69">
            <v>56466</v>
          </cell>
        </row>
        <row r="70">
          <cell r="C70" t="str">
            <v>Nebraska</v>
          </cell>
          <cell r="D70" t="str">
            <v>Nebraska2019</v>
          </cell>
          <cell r="E70">
            <v>7</v>
          </cell>
          <cell r="F70">
            <v>625436</v>
          </cell>
          <cell r="G70">
            <v>89348</v>
          </cell>
        </row>
        <row r="71">
          <cell r="C71" t="str">
            <v>Nevada</v>
          </cell>
          <cell r="D71" t="str">
            <v>Nevada2019</v>
          </cell>
          <cell r="E71">
            <v>6</v>
          </cell>
          <cell r="F71">
            <v>97080</v>
          </cell>
          <cell r="G71">
            <v>16180</v>
          </cell>
        </row>
        <row r="72">
          <cell r="C72" t="str">
            <v>New Mexico</v>
          </cell>
          <cell r="D72" t="str">
            <v>New Mexico2019</v>
          </cell>
          <cell r="E72">
            <v>6</v>
          </cell>
          <cell r="F72">
            <v>94483</v>
          </cell>
          <cell r="G72">
            <v>15747</v>
          </cell>
        </row>
        <row r="73">
          <cell r="C73" t="str">
            <v>New Mexico State</v>
          </cell>
          <cell r="D73" t="str">
            <v>New Mexico State2019</v>
          </cell>
          <cell r="E73">
            <v>5</v>
          </cell>
          <cell r="F73">
            <v>89523</v>
          </cell>
          <cell r="G73">
            <v>17905</v>
          </cell>
        </row>
        <row r="74">
          <cell r="C74" t="str">
            <v>North Carolina</v>
          </cell>
          <cell r="D74" t="str">
            <v>North Carolina2019</v>
          </cell>
          <cell r="E74">
            <v>6</v>
          </cell>
          <cell r="F74">
            <v>303000</v>
          </cell>
          <cell r="G74">
            <v>50500</v>
          </cell>
        </row>
        <row r="75">
          <cell r="C75" t="str">
            <v>North Texas</v>
          </cell>
          <cell r="D75" t="str">
            <v>North Texas2019</v>
          </cell>
          <cell r="E75">
            <v>6</v>
          </cell>
          <cell r="F75">
            <v>128150</v>
          </cell>
          <cell r="G75">
            <v>21358</v>
          </cell>
        </row>
        <row r="76">
          <cell r="C76" t="str">
            <v>Northern Illinois</v>
          </cell>
          <cell r="D76" t="str">
            <v>Northern Illinois2019</v>
          </cell>
          <cell r="E76">
            <v>5</v>
          </cell>
          <cell r="F76">
            <v>42590</v>
          </cell>
          <cell r="G76">
            <v>8518</v>
          </cell>
        </row>
        <row r="77">
          <cell r="C77" t="str">
            <v>Northwestern</v>
          </cell>
          <cell r="D77" t="str">
            <v>Northwestern2019</v>
          </cell>
          <cell r="E77">
            <v>7</v>
          </cell>
          <cell r="F77">
            <v>264149</v>
          </cell>
          <cell r="G77">
            <v>37736</v>
          </cell>
        </row>
        <row r="78">
          <cell r="C78" t="str">
            <v>Notre Dame</v>
          </cell>
          <cell r="D78" t="str">
            <v>Notre Dame2019</v>
          </cell>
          <cell r="E78">
            <v>7</v>
          </cell>
          <cell r="F78">
            <v>534017</v>
          </cell>
          <cell r="G78">
            <v>76288</v>
          </cell>
        </row>
        <row r="79">
          <cell r="C79" t="str">
            <v>Ohio</v>
          </cell>
          <cell r="D79" t="str">
            <v>Ohio2019</v>
          </cell>
          <cell r="E79">
            <v>6</v>
          </cell>
          <cell r="F79">
            <v>99398</v>
          </cell>
          <cell r="G79">
            <v>16566</v>
          </cell>
        </row>
        <row r="80">
          <cell r="C80" t="str">
            <v>Ohio State</v>
          </cell>
          <cell r="D80" t="str">
            <v>Ohio State2019</v>
          </cell>
          <cell r="E80">
            <v>7</v>
          </cell>
          <cell r="F80">
            <v>723679</v>
          </cell>
          <cell r="G80">
            <v>103383</v>
          </cell>
        </row>
        <row r="81">
          <cell r="C81" t="str">
            <v>Oklahoma</v>
          </cell>
          <cell r="D81" t="str">
            <v>Oklahoma2019</v>
          </cell>
          <cell r="E81">
            <v>6</v>
          </cell>
          <cell r="F81">
            <v>499533</v>
          </cell>
          <cell r="G81">
            <v>83256</v>
          </cell>
        </row>
        <row r="82">
          <cell r="C82" t="str">
            <v>Oklahoma State</v>
          </cell>
          <cell r="D82" t="str">
            <v>Oklahoma State2019</v>
          </cell>
          <cell r="E82">
            <v>6</v>
          </cell>
          <cell r="F82">
            <v>328902</v>
          </cell>
          <cell r="G82">
            <v>54817</v>
          </cell>
        </row>
        <row r="83">
          <cell r="C83" t="str">
            <v>Old Dominion</v>
          </cell>
          <cell r="D83" t="str">
            <v>Old Dominion2019</v>
          </cell>
          <cell r="E83">
            <v>6</v>
          </cell>
          <cell r="F83">
            <v>109402</v>
          </cell>
          <cell r="G83">
            <v>18234</v>
          </cell>
        </row>
        <row r="84">
          <cell r="C84" t="str">
            <v>Ole Miss</v>
          </cell>
          <cell r="D84" t="str">
            <v>Ole Miss2019</v>
          </cell>
          <cell r="E84">
            <v>7</v>
          </cell>
          <cell r="F84">
            <v>337631</v>
          </cell>
          <cell r="G84">
            <v>48233</v>
          </cell>
        </row>
        <row r="85">
          <cell r="C85" t="str">
            <v>Oregon</v>
          </cell>
          <cell r="D85" t="str">
            <v>Oregon2019</v>
          </cell>
          <cell r="E85">
            <v>7</v>
          </cell>
          <cell r="F85">
            <v>375136</v>
          </cell>
          <cell r="G85">
            <v>53591</v>
          </cell>
        </row>
        <row r="86">
          <cell r="C86" t="str">
            <v>Oregon State</v>
          </cell>
          <cell r="D86" t="str">
            <v>Oregon State2019</v>
          </cell>
          <cell r="E86">
            <v>6</v>
          </cell>
          <cell r="F86">
            <v>194546</v>
          </cell>
          <cell r="G86">
            <v>32424</v>
          </cell>
        </row>
        <row r="87">
          <cell r="C87" t="str">
            <v>Penn State</v>
          </cell>
          <cell r="D87" t="str">
            <v>Penn State2019</v>
          </cell>
          <cell r="E87">
            <v>7</v>
          </cell>
          <cell r="F87">
            <v>739747</v>
          </cell>
          <cell r="G87">
            <v>105678</v>
          </cell>
        </row>
        <row r="88">
          <cell r="C88" t="str">
            <v>Pittsburgh</v>
          </cell>
          <cell r="D88" t="str">
            <v>Pittsburgh2019</v>
          </cell>
          <cell r="E88">
            <v>7</v>
          </cell>
          <cell r="F88">
            <v>303606</v>
          </cell>
          <cell r="G88">
            <v>43372</v>
          </cell>
        </row>
        <row r="89">
          <cell r="C89" t="str">
            <v>Purdue</v>
          </cell>
          <cell r="D89" t="str">
            <v>Purdue2019</v>
          </cell>
          <cell r="E89">
            <v>7</v>
          </cell>
          <cell r="F89">
            <v>378147</v>
          </cell>
          <cell r="G89">
            <v>54021</v>
          </cell>
        </row>
        <row r="90">
          <cell r="C90" t="str">
            <v>Rice</v>
          </cell>
          <cell r="D90" t="str">
            <v>Rice2019</v>
          </cell>
          <cell r="E90">
            <v>7</v>
          </cell>
          <cell r="F90">
            <v>155486</v>
          </cell>
          <cell r="G90">
            <v>22212</v>
          </cell>
        </row>
        <row r="91">
          <cell r="C91" t="str">
            <v>Rutgers</v>
          </cell>
          <cell r="D91" t="str">
            <v>Rutgers2019</v>
          </cell>
          <cell r="E91">
            <v>7</v>
          </cell>
          <cell r="F91">
            <v>210573</v>
          </cell>
          <cell r="G91">
            <v>30082</v>
          </cell>
        </row>
        <row r="92">
          <cell r="C92" t="str">
            <v>San Diego State</v>
          </cell>
          <cell r="D92" t="str">
            <v>San Diego State2019</v>
          </cell>
          <cell r="E92">
            <v>6</v>
          </cell>
          <cell r="F92">
            <v>179376</v>
          </cell>
          <cell r="G92">
            <v>29896</v>
          </cell>
        </row>
        <row r="93">
          <cell r="C93" t="str">
            <v>San Jose State</v>
          </cell>
          <cell r="D93" t="str">
            <v>San Jose State2019</v>
          </cell>
          <cell r="E93">
            <v>6</v>
          </cell>
          <cell r="F93">
            <v>92374</v>
          </cell>
          <cell r="G93">
            <v>15396</v>
          </cell>
        </row>
        <row r="94">
          <cell r="C94" t="str">
            <v>SMU</v>
          </cell>
          <cell r="D94" t="str">
            <v>SMU2019</v>
          </cell>
          <cell r="E94">
            <v>6</v>
          </cell>
          <cell r="F94">
            <v>141798</v>
          </cell>
          <cell r="G94">
            <v>23633</v>
          </cell>
        </row>
        <row r="95">
          <cell r="C95" t="str">
            <v>South Alabama</v>
          </cell>
          <cell r="D95" t="str">
            <v>South Alabama2019</v>
          </cell>
          <cell r="E95">
            <v>6</v>
          </cell>
          <cell r="F95">
            <v>97933</v>
          </cell>
          <cell r="G95">
            <v>16322</v>
          </cell>
        </row>
        <row r="96">
          <cell r="C96" t="str">
            <v>South Carolina</v>
          </cell>
          <cell r="D96" t="str">
            <v>South Carolina2019</v>
          </cell>
          <cell r="E96">
            <v>7</v>
          </cell>
          <cell r="F96">
            <v>545737</v>
          </cell>
          <cell r="G96">
            <v>77962</v>
          </cell>
        </row>
        <row r="97">
          <cell r="C97" t="str">
            <v>South Florida</v>
          </cell>
          <cell r="D97" t="str">
            <v>South Florida2019</v>
          </cell>
          <cell r="E97">
            <v>7</v>
          </cell>
          <cell r="F97">
            <v>222759</v>
          </cell>
          <cell r="G97">
            <v>31823</v>
          </cell>
        </row>
        <row r="98">
          <cell r="C98" t="str">
            <v>USC</v>
          </cell>
          <cell r="D98" t="str">
            <v>USC2019</v>
          </cell>
          <cell r="E98">
            <v>6</v>
          </cell>
          <cell r="F98">
            <v>356150</v>
          </cell>
          <cell r="G98">
            <v>59358</v>
          </cell>
        </row>
        <row r="99">
          <cell r="C99" t="str">
            <v>Southern Mississippi</v>
          </cell>
          <cell r="D99" t="str">
            <v>Southern Mississippi2019</v>
          </cell>
          <cell r="E99">
            <v>5</v>
          </cell>
          <cell r="F99">
            <v>123826</v>
          </cell>
          <cell r="G99">
            <v>24765</v>
          </cell>
        </row>
        <row r="100">
          <cell r="C100" t="str">
            <v>Stanford</v>
          </cell>
          <cell r="D100" t="str">
            <v>Stanford2019</v>
          </cell>
          <cell r="E100">
            <v>7</v>
          </cell>
          <cell r="F100">
            <v>259123</v>
          </cell>
          <cell r="G100">
            <v>37018</v>
          </cell>
        </row>
        <row r="101">
          <cell r="C101" t="str">
            <v>Syracuse</v>
          </cell>
          <cell r="D101" t="str">
            <v>Syracuse2019</v>
          </cell>
          <cell r="E101">
            <v>6</v>
          </cell>
          <cell r="F101">
            <v>252985</v>
          </cell>
          <cell r="G101">
            <v>42164</v>
          </cell>
        </row>
        <row r="102">
          <cell r="C102" t="str">
            <v>TCU</v>
          </cell>
          <cell r="D102" t="str">
            <v>TCU2019</v>
          </cell>
          <cell r="E102">
            <v>6</v>
          </cell>
          <cell r="F102">
            <v>257288</v>
          </cell>
          <cell r="G102">
            <v>42881</v>
          </cell>
        </row>
        <row r="103">
          <cell r="C103" t="str">
            <v>Temple</v>
          </cell>
          <cell r="D103" t="str">
            <v>Temple2019</v>
          </cell>
          <cell r="E103">
            <v>7</v>
          </cell>
          <cell r="F103">
            <v>206217</v>
          </cell>
          <cell r="G103">
            <v>29460</v>
          </cell>
        </row>
        <row r="104">
          <cell r="C104" t="str">
            <v>Tennessee</v>
          </cell>
          <cell r="D104" t="str">
            <v>Tennessee2019</v>
          </cell>
          <cell r="E104">
            <v>8</v>
          </cell>
          <cell r="F104">
            <v>702912</v>
          </cell>
          <cell r="G104">
            <v>87864</v>
          </cell>
        </row>
        <row r="105">
          <cell r="C105" t="str">
            <v>Texas</v>
          </cell>
          <cell r="D105" t="str">
            <v>Texas2019</v>
          </cell>
          <cell r="E105">
            <v>6</v>
          </cell>
          <cell r="F105">
            <v>577834</v>
          </cell>
          <cell r="G105">
            <v>96306</v>
          </cell>
        </row>
        <row r="106">
          <cell r="C106" t="str">
            <v>Texas A&amp;M</v>
          </cell>
          <cell r="D106" t="str">
            <v>Texas A&amp;M2019</v>
          </cell>
          <cell r="E106">
            <v>7</v>
          </cell>
          <cell r="F106">
            <v>711258</v>
          </cell>
          <cell r="G106">
            <v>101608</v>
          </cell>
        </row>
        <row r="107">
          <cell r="C107" t="str">
            <v>Texas State</v>
          </cell>
          <cell r="D107" t="str">
            <v>Texas State2019</v>
          </cell>
          <cell r="E107">
            <v>6</v>
          </cell>
          <cell r="F107">
            <v>102840</v>
          </cell>
          <cell r="G107">
            <v>17140</v>
          </cell>
        </row>
        <row r="108">
          <cell r="C108" t="str">
            <v>Texas Tech</v>
          </cell>
          <cell r="D108" t="str">
            <v>Texas Tech2019</v>
          </cell>
          <cell r="E108">
            <v>6</v>
          </cell>
          <cell r="F108">
            <v>320510</v>
          </cell>
          <cell r="G108">
            <v>53418</v>
          </cell>
        </row>
        <row r="109">
          <cell r="C109" t="str">
            <v>Toledo</v>
          </cell>
          <cell r="D109" t="str">
            <v>Toledo2019</v>
          </cell>
          <cell r="E109">
            <v>6</v>
          </cell>
          <cell r="F109">
            <v>122393</v>
          </cell>
          <cell r="G109">
            <v>20399</v>
          </cell>
        </row>
        <row r="110">
          <cell r="C110" t="str">
            <v>Troy</v>
          </cell>
          <cell r="D110" t="str">
            <v>Troy2019</v>
          </cell>
          <cell r="E110">
            <v>6</v>
          </cell>
          <cell r="F110">
            <v>140996</v>
          </cell>
          <cell r="G110">
            <v>23499</v>
          </cell>
        </row>
        <row r="111">
          <cell r="C111" t="str">
            <v>Tulane</v>
          </cell>
          <cell r="D111" t="str">
            <v>Tulane2019</v>
          </cell>
          <cell r="E111">
            <v>6</v>
          </cell>
          <cell r="F111">
            <v>121628</v>
          </cell>
          <cell r="G111">
            <v>20271</v>
          </cell>
        </row>
        <row r="112">
          <cell r="C112" t="str">
            <v>Tulsa</v>
          </cell>
          <cell r="D112" t="str">
            <v>Tulsa2019</v>
          </cell>
          <cell r="E112">
            <v>6</v>
          </cell>
          <cell r="F112">
            <v>112443</v>
          </cell>
          <cell r="G112">
            <v>18741</v>
          </cell>
        </row>
        <row r="113">
          <cell r="C113" t="str">
            <v>UAB</v>
          </cell>
          <cell r="D113" t="str">
            <v>UAB2019</v>
          </cell>
          <cell r="E113">
            <v>6</v>
          </cell>
          <cell r="F113">
            <v>148355</v>
          </cell>
          <cell r="G113">
            <v>24726</v>
          </cell>
        </row>
        <row r="114">
          <cell r="C114" t="str">
            <v>UCF</v>
          </cell>
          <cell r="D114" t="str">
            <v>UCF2019</v>
          </cell>
          <cell r="E114">
            <v>6</v>
          </cell>
          <cell r="F114">
            <v>262728</v>
          </cell>
          <cell r="G114">
            <v>43788</v>
          </cell>
        </row>
        <row r="115">
          <cell r="C115" t="str">
            <v>UCLA</v>
          </cell>
          <cell r="D115" t="str">
            <v>UCLA2019</v>
          </cell>
          <cell r="E115">
            <v>6</v>
          </cell>
          <cell r="F115">
            <v>263092</v>
          </cell>
          <cell r="G115">
            <v>43849</v>
          </cell>
        </row>
        <row r="116">
          <cell r="C116" t="str">
            <v>UConn</v>
          </cell>
          <cell r="D116" t="str">
            <v>UConn2019</v>
          </cell>
          <cell r="E116">
            <v>6</v>
          </cell>
          <cell r="F116">
            <v>109297</v>
          </cell>
          <cell r="G116">
            <v>18216</v>
          </cell>
        </row>
        <row r="117">
          <cell r="C117" t="str">
            <v>UNLV</v>
          </cell>
          <cell r="D117" t="str">
            <v>UNLV2019</v>
          </cell>
          <cell r="E117">
            <v>6</v>
          </cell>
          <cell r="F117">
            <v>119186</v>
          </cell>
          <cell r="G117">
            <v>19864</v>
          </cell>
        </row>
        <row r="118">
          <cell r="C118" t="str">
            <v>Utah</v>
          </cell>
          <cell r="D118" t="str">
            <v>Utah2019</v>
          </cell>
          <cell r="E118">
            <v>7</v>
          </cell>
          <cell r="F118">
            <v>325237</v>
          </cell>
          <cell r="G118">
            <v>46462</v>
          </cell>
        </row>
        <row r="119">
          <cell r="C119" t="str">
            <v>Utah State</v>
          </cell>
          <cell r="D119" t="str">
            <v>Utah State2019</v>
          </cell>
          <cell r="E119">
            <v>6</v>
          </cell>
          <cell r="F119">
            <v>117655</v>
          </cell>
          <cell r="G119">
            <v>19609</v>
          </cell>
        </row>
        <row r="120">
          <cell r="C120" t="str">
            <v>UTEP</v>
          </cell>
          <cell r="D120" t="str">
            <v>UTEP2019</v>
          </cell>
          <cell r="E120">
            <v>6</v>
          </cell>
          <cell r="F120">
            <v>102558</v>
          </cell>
          <cell r="G120">
            <v>17093</v>
          </cell>
        </row>
        <row r="121">
          <cell r="C121" t="str">
            <v>UTSA</v>
          </cell>
          <cell r="D121" t="str">
            <v>UTSA2019</v>
          </cell>
          <cell r="E121">
            <v>6</v>
          </cell>
          <cell r="F121">
            <v>119424</v>
          </cell>
          <cell r="G121">
            <v>19904</v>
          </cell>
        </row>
        <row r="122">
          <cell r="C122" t="str">
            <v>Vanderbilt</v>
          </cell>
          <cell r="D122" t="str">
            <v>Vanderbilt2019</v>
          </cell>
          <cell r="E122">
            <v>7</v>
          </cell>
          <cell r="F122">
            <v>184016</v>
          </cell>
          <cell r="G122">
            <v>26288</v>
          </cell>
        </row>
        <row r="123">
          <cell r="C123" t="str">
            <v>Virginia</v>
          </cell>
          <cell r="D123" t="str">
            <v>Virginia2019</v>
          </cell>
          <cell r="E123">
            <v>7</v>
          </cell>
          <cell r="F123">
            <v>335040</v>
          </cell>
          <cell r="G123">
            <v>47863</v>
          </cell>
        </row>
        <row r="124">
          <cell r="C124" t="str">
            <v>School</v>
          </cell>
          <cell r="D124" t="str">
            <v>School2019</v>
          </cell>
          <cell r="E124" t="str">
            <v>G</v>
          </cell>
          <cell r="F124" t="str">
            <v>Attend</v>
          </cell>
          <cell r="G124" t="str">
            <v>Avg.</v>
          </cell>
        </row>
        <row r="125">
          <cell r="C125" t="str">
            <v>Virginia Tech</v>
          </cell>
          <cell r="D125" t="str">
            <v>Virginia Tech2019</v>
          </cell>
          <cell r="E125">
            <v>7</v>
          </cell>
          <cell r="F125">
            <v>408049</v>
          </cell>
          <cell r="G125">
            <v>58293</v>
          </cell>
        </row>
        <row r="126">
          <cell r="C126" t="str">
            <v>Wake Forest</v>
          </cell>
          <cell r="D126" t="str">
            <v>Wake Forest2019</v>
          </cell>
          <cell r="E126">
            <v>7</v>
          </cell>
          <cell r="F126">
            <v>188996</v>
          </cell>
          <cell r="G126">
            <v>26999</v>
          </cell>
        </row>
        <row r="127">
          <cell r="C127" t="str">
            <v>Washington</v>
          </cell>
          <cell r="D127" t="str">
            <v>Washington2019</v>
          </cell>
          <cell r="E127">
            <v>7</v>
          </cell>
          <cell r="F127">
            <v>477668</v>
          </cell>
          <cell r="G127">
            <v>68238</v>
          </cell>
        </row>
        <row r="128">
          <cell r="C128" t="str">
            <v>Washington State</v>
          </cell>
          <cell r="D128" t="str">
            <v>Washington State2019</v>
          </cell>
          <cell r="E128">
            <v>6</v>
          </cell>
          <cell r="F128">
            <v>171247</v>
          </cell>
          <cell r="G128">
            <v>28541</v>
          </cell>
        </row>
        <row r="129">
          <cell r="C129" t="str">
            <v>West Virginia</v>
          </cell>
          <cell r="D129" t="str">
            <v>West Virginia2019</v>
          </cell>
          <cell r="E129">
            <v>6</v>
          </cell>
          <cell r="F129">
            <v>335443</v>
          </cell>
          <cell r="G129">
            <v>55907</v>
          </cell>
        </row>
        <row r="130">
          <cell r="C130" t="str">
            <v>Western Kentucky</v>
          </cell>
          <cell r="D130" t="str">
            <v>Western Kentucky2019</v>
          </cell>
          <cell r="E130">
            <v>6</v>
          </cell>
          <cell r="F130">
            <v>91148</v>
          </cell>
          <cell r="G130">
            <v>15191</v>
          </cell>
        </row>
        <row r="131">
          <cell r="C131" t="str">
            <v>Western Michigan</v>
          </cell>
          <cell r="D131" t="str">
            <v>Western Michigan2019</v>
          </cell>
          <cell r="E131">
            <v>6</v>
          </cell>
          <cell r="F131">
            <v>107619</v>
          </cell>
          <cell r="G131">
            <v>17937</v>
          </cell>
        </row>
        <row r="132">
          <cell r="C132" t="str">
            <v>Wisconsin</v>
          </cell>
          <cell r="D132" t="str">
            <v>Wisconsin2019</v>
          </cell>
          <cell r="E132">
            <v>7</v>
          </cell>
          <cell r="F132">
            <v>535301</v>
          </cell>
          <cell r="G132">
            <v>76472</v>
          </cell>
        </row>
        <row r="133">
          <cell r="C133" t="str">
            <v>Wyoming</v>
          </cell>
          <cell r="D133" t="str">
            <v>Wyoming2019</v>
          </cell>
          <cell r="E133">
            <v>6</v>
          </cell>
          <cell r="F133">
            <v>138042</v>
          </cell>
          <cell r="G133">
            <v>23007</v>
          </cell>
        </row>
        <row r="134">
          <cell r="C134" t="str">
            <v>Air Force</v>
          </cell>
          <cell r="D134" t="str">
            <v>Air Force2018</v>
          </cell>
          <cell r="E134">
            <v>6</v>
          </cell>
          <cell r="F134">
            <v>166205</v>
          </cell>
          <cell r="G134">
            <v>27701</v>
          </cell>
        </row>
        <row r="135">
          <cell r="C135" t="str">
            <v>Akron</v>
          </cell>
          <cell r="D135" t="str">
            <v>Akron2018</v>
          </cell>
          <cell r="E135">
            <v>5</v>
          </cell>
          <cell r="F135">
            <v>92575</v>
          </cell>
          <cell r="G135">
            <v>18515</v>
          </cell>
        </row>
        <row r="136">
          <cell r="C136" t="str">
            <v>Alabama</v>
          </cell>
          <cell r="D136" t="str">
            <v>Alabama2018</v>
          </cell>
          <cell r="E136">
            <v>7</v>
          </cell>
          <cell r="F136">
            <v>710931</v>
          </cell>
          <cell r="G136">
            <v>101562</v>
          </cell>
        </row>
        <row r="137">
          <cell r="C137" t="str">
            <v>Appalachian State</v>
          </cell>
          <cell r="D137" t="str">
            <v>Appalachian State2018</v>
          </cell>
          <cell r="E137">
            <v>6</v>
          </cell>
          <cell r="F137">
            <v>131716</v>
          </cell>
          <cell r="G137">
            <v>21953</v>
          </cell>
        </row>
        <row r="138">
          <cell r="C138" t="str">
            <v>Arizona</v>
          </cell>
          <cell r="D138" t="str">
            <v>Arizona2018</v>
          </cell>
          <cell r="E138">
            <v>7</v>
          </cell>
          <cell r="F138">
            <v>318051</v>
          </cell>
          <cell r="G138">
            <v>45436</v>
          </cell>
        </row>
        <row r="139">
          <cell r="C139" t="str">
            <v>Arizona State</v>
          </cell>
          <cell r="D139" t="str">
            <v>Arizona State2018</v>
          </cell>
          <cell r="E139">
            <v>6</v>
          </cell>
          <cell r="F139">
            <v>291091</v>
          </cell>
          <cell r="G139">
            <v>48515</v>
          </cell>
        </row>
        <row r="140">
          <cell r="C140" t="str">
            <v>Arkansas</v>
          </cell>
          <cell r="D140" t="str">
            <v>Arkansas2018</v>
          </cell>
          <cell r="E140">
            <v>7</v>
          </cell>
          <cell r="F140">
            <v>419186</v>
          </cell>
          <cell r="G140">
            <v>59884</v>
          </cell>
        </row>
        <row r="141">
          <cell r="C141" t="str">
            <v>Arkansas State</v>
          </cell>
          <cell r="D141" t="str">
            <v>Arkansas State2018</v>
          </cell>
          <cell r="E141">
            <v>6</v>
          </cell>
          <cell r="F141">
            <v>119001</v>
          </cell>
          <cell r="G141">
            <v>19834</v>
          </cell>
        </row>
        <row r="142">
          <cell r="C142" t="str">
            <v>Army</v>
          </cell>
          <cell r="D142" t="str">
            <v>Army2018</v>
          </cell>
          <cell r="E142">
            <v>6</v>
          </cell>
          <cell r="F142">
            <v>190156</v>
          </cell>
          <cell r="G142">
            <v>31693</v>
          </cell>
        </row>
        <row r="143">
          <cell r="C143" t="str">
            <v>Auburn</v>
          </cell>
          <cell r="D143" t="str">
            <v>Auburn2018</v>
          </cell>
          <cell r="E143">
            <v>7</v>
          </cell>
          <cell r="F143">
            <v>591236</v>
          </cell>
          <cell r="G143">
            <v>84462</v>
          </cell>
        </row>
        <row r="144">
          <cell r="C144" t="str">
            <v>Ball State</v>
          </cell>
          <cell r="D144" t="str">
            <v>Ball State2018</v>
          </cell>
          <cell r="E144">
            <v>6</v>
          </cell>
          <cell r="F144">
            <v>61725</v>
          </cell>
          <cell r="G144">
            <v>10288</v>
          </cell>
        </row>
        <row r="145">
          <cell r="C145" t="str">
            <v>Baylor</v>
          </cell>
          <cell r="D145" t="str">
            <v>Baylor2018</v>
          </cell>
          <cell r="E145">
            <v>6</v>
          </cell>
          <cell r="F145">
            <v>248017</v>
          </cell>
          <cell r="G145">
            <v>41336</v>
          </cell>
        </row>
        <row r="146">
          <cell r="C146" t="str">
            <v>Boise State</v>
          </cell>
          <cell r="D146" t="str">
            <v>Boise State2018</v>
          </cell>
          <cell r="E146">
            <v>7</v>
          </cell>
          <cell r="F146">
            <v>231474</v>
          </cell>
          <cell r="G146">
            <v>33068</v>
          </cell>
        </row>
        <row r="147">
          <cell r="C147" t="str">
            <v>Boston College</v>
          </cell>
          <cell r="D147" t="str">
            <v>Boston College2018</v>
          </cell>
          <cell r="E147">
            <v>7</v>
          </cell>
          <cell r="F147">
            <v>263363</v>
          </cell>
          <cell r="G147">
            <v>37623</v>
          </cell>
        </row>
        <row r="148">
          <cell r="C148" t="str">
            <v>Bowling Green</v>
          </cell>
          <cell r="D148" t="str">
            <v>Bowling Green2018</v>
          </cell>
          <cell r="E148">
            <v>6</v>
          </cell>
          <cell r="F148">
            <v>90264</v>
          </cell>
          <cell r="G148">
            <v>15044</v>
          </cell>
        </row>
        <row r="149">
          <cell r="C149" t="str">
            <v>Buffalo</v>
          </cell>
          <cell r="D149" t="str">
            <v>Buffalo2018</v>
          </cell>
          <cell r="E149">
            <v>6</v>
          </cell>
          <cell r="F149">
            <v>110280</v>
          </cell>
          <cell r="G149">
            <v>18380</v>
          </cell>
        </row>
        <row r="150">
          <cell r="C150" t="str">
            <v>Brigham Young</v>
          </cell>
          <cell r="D150" t="str">
            <v>Brigham Young2018</v>
          </cell>
          <cell r="E150">
            <v>6</v>
          </cell>
          <cell r="F150">
            <v>314855</v>
          </cell>
          <cell r="G150">
            <v>52476</v>
          </cell>
        </row>
        <row r="151">
          <cell r="C151" t="str">
            <v>California</v>
          </cell>
          <cell r="D151" t="str">
            <v>California2018</v>
          </cell>
          <cell r="E151">
            <v>7</v>
          </cell>
          <cell r="F151">
            <v>300061</v>
          </cell>
          <cell r="G151">
            <v>42866</v>
          </cell>
        </row>
        <row r="152">
          <cell r="C152" t="str">
            <v>Central Michigan</v>
          </cell>
          <cell r="D152" t="str">
            <v>Central Michigan2018</v>
          </cell>
          <cell r="E152">
            <v>6</v>
          </cell>
          <cell r="F152">
            <v>77038</v>
          </cell>
          <cell r="G152">
            <v>12840</v>
          </cell>
        </row>
        <row r="153">
          <cell r="C153" t="str">
            <v>Charlotte</v>
          </cell>
          <cell r="D153" t="str">
            <v>Charlotte2018</v>
          </cell>
          <cell r="E153">
            <v>6</v>
          </cell>
          <cell r="F153">
            <v>70263</v>
          </cell>
          <cell r="G153">
            <v>11711</v>
          </cell>
        </row>
        <row r="154">
          <cell r="C154" t="str">
            <v>Cincinnati</v>
          </cell>
          <cell r="D154" t="str">
            <v>Cincinnati2018</v>
          </cell>
          <cell r="E154">
            <v>6</v>
          </cell>
          <cell r="F154">
            <v>183112</v>
          </cell>
          <cell r="G154">
            <v>30519</v>
          </cell>
        </row>
        <row r="155">
          <cell r="C155" t="str">
            <v>Clemson</v>
          </cell>
          <cell r="D155" t="str">
            <v>Clemson2018</v>
          </cell>
          <cell r="E155">
            <v>7</v>
          </cell>
          <cell r="F155">
            <v>562799</v>
          </cell>
          <cell r="G155">
            <v>80400</v>
          </cell>
        </row>
        <row r="156">
          <cell r="C156" t="str">
            <v>Coastal Carolina</v>
          </cell>
          <cell r="D156" t="str">
            <v>Coastal Carolina2018</v>
          </cell>
          <cell r="E156">
            <v>5</v>
          </cell>
          <cell r="F156">
            <v>52313</v>
          </cell>
          <cell r="G156">
            <v>10463</v>
          </cell>
        </row>
        <row r="157">
          <cell r="C157" t="str">
            <v>Colorado</v>
          </cell>
          <cell r="D157" t="str">
            <v>Colorado2018</v>
          </cell>
          <cell r="E157">
            <v>6</v>
          </cell>
          <cell r="F157">
            <v>274852</v>
          </cell>
          <cell r="G157">
            <v>45809</v>
          </cell>
        </row>
        <row r="158">
          <cell r="C158" t="str">
            <v>Colorado State</v>
          </cell>
          <cell r="D158" t="str">
            <v>Colorado State2018</v>
          </cell>
          <cell r="E158">
            <v>6</v>
          </cell>
          <cell r="F158">
            <v>177025</v>
          </cell>
          <cell r="G158">
            <v>29504</v>
          </cell>
        </row>
        <row r="159">
          <cell r="C159" t="str">
            <v>Duke</v>
          </cell>
          <cell r="D159" t="str">
            <v>Duke2018</v>
          </cell>
          <cell r="E159">
            <v>6</v>
          </cell>
          <cell r="F159">
            <v>159878</v>
          </cell>
          <cell r="G159">
            <v>26646</v>
          </cell>
        </row>
        <row r="160">
          <cell r="C160" t="str">
            <v>East Carolina</v>
          </cell>
          <cell r="D160" t="str">
            <v>East Carolina2018</v>
          </cell>
          <cell r="E160">
            <v>7</v>
          </cell>
          <cell r="F160">
            <v>230356</v>
          </cell>
          <cell r="G160">
            <v>32908</v>
          </cell>
        </row>
        <row r="161">
          <cell r="C161" t="str">
            <v>Eastern Michigan</v>
          </cell>
          <cell r="D161" t="str">
            <v>Eastern Michigan2018</v>
          </cell>
          <cell r="E161">
            <v>6</v>
          </cell>
          <cell r="F161">
            <v>95632</v>
          </cell>
          <cell r="G161">
            <v>15939</v>
          </cell>
        </row>
        <row r="162">
          <cell r="C162" t="str">
            <v>FIU</v>
          </cell>
          <cell r="D162" t="str">
            <v>FIU2018</v>
          </cell>
          <cell r="E162">
            <v>7</v>
          </cell>
          <cell r="F162">
            <v>109797</v>
          </cell>
          <cell r="G162">
            <v>15685</v>
          </cell>
        </row>
        <row r="163">
          <cell r="C163" t="str">
            <v>Florida Atlantic</v>
          </cell>
          <cell r="D163" t="str">
            <v>Florida Atlantic2018</v>
          </cell>
          <cell r="E163">
            <v>6</v>
          </cell>
          <cell r="F163">
            <v>102308</v>
          </cell>
          <cell r="G163">
            <v>17051</v>
          </cell>
        </row>
        <row r="164">
          <cell r="C164" t="str">
            <v>Florida</v>
          </cell>
          <cell r="D164" t="str">
            <v>Florida2018</v>
          </cell>
          <cell r="E164">
            <v>7</v>
          </cell>
          <cell r="F164">
            <v>576299</v>
          </cell>
          <cell r="G164">
            <v>82328</v>
          </cell>
        </row>
        <row r="165">
          <cell r="C165" t="str">
            <v>Florida State</v>
          </cell>
          <cell r="D165" t="str">
            <v>Florida State2018</v>
          </cell>
          <cell r="E165">
            <v>7</v>
          </cell>
          <cell r="F165">
            <v>478013</v>
          </cell>
          <cell r="G165">
            <v>68288</v>
          </cell>
        </row>
        <row r="166">
          <cell r="C166" t="str">
            <v>Fresno State</v>
          </cell>
          <cell r="D166" t="str">
            <v>Fresno State2018</v>
          </cell>
          <cell r="E166">
            <v>6</v>
          </cell>
          <cell r="F166">
            <v>189016</v>
          </cell>
          <cell r="G166">
            <v>31503</v>
          </cell>
        </row>
        <row r="167">
          <cell r="C167" t="str">
            <v>Georgia Southern</v>
          </cell>
          <cell r="D167" t="str">
            <v>Georgia Southern2018</v>
          </cell>
          <cell r="E167">
            <v>6</v>
          </cell>
          <cell r="F167">
            <v>100814</v>
          </cell>
          <cell r="G167">
            <v>16802</v>
          </cell>
        </row>
        <row r="168">
          <cell r="C168" t="str">
            <v>Georgia</v>
          </cell>
          <cell r="D168" t="str">
            <v>Georgia2018</v>
          </cell>
          <cell r="E168">
            <v>7</v>
          </cell>
          <cell r="F168">
            <v>649222</v>
          </cell>
          <cell r="G168">
            <v>92746</v>
          </cell>
        </row>
        <row r="169">
          <cell r="C169" t="str">
            <v>Georgia State</v>
          </cell>
          <cell r="D169" t="str">
            <v>Georgia State2018</v>
          </cell>
          <cell r="E169">
            <v>6</v>
          </cell>
          <cell r="F169">
            <v>99691</v>
          </cell>
          <cell r="G169">
            <v>16615</v>
          </cell>
        </row>
        <row r="170">
          <cell r="C170" t="str">
            <v>Georgia Tech</v>
          </cell>
          <cell r="D170" t="str">
            <v>Georgia Tech2018</v>
          </cell>
          <cell r="E170">
            <v>6</v>
          </cell>
          <cell r="F170">
            <v>258523</v>
          </cell>
          <cell r="G170">
            <v>43087</v>
          </cell>
        </row>
        <row r="171">
          <cell r="C171" t="str">
            <v>Hawaii</v>
          </cell>
          <cell r="D171" t="str">
            <v>Hawaii2018</v>
          </cell>
          <cell r="E171">
            <v>8</v>
          </cell>
          <cell r="F171">
            <v>205455</v>
          </cell>
          <cell r="G171">
            <v>25682</v>
          </cell>
        </row>
        <row r="172">
          <cell r="C172" t="str">
            <v>Houston</v>
          </cell>
          <cell r="D172" t="str">
            <v>Houston2018</v>
          </cell>
          <cell r="E172">
            <v>6</v>
          </cell>
          <cell r="F172">
            <v>179029</v>
          </cell>
          <cell r="G172">
            <v>29838</v>
          </cell>
        </row>
        <row r="173">
          <cell r="C173" t="str">
            <v>Illinois</v>
          </cell>
          <cell r="D173" t="str">
            <v>Illinois2018</v>
          </cell>
          <cell r="E173">
            <v>6</v>
          </cell>
          <cell r="F173">
            <v>216907</v>
          </cell>
          <cell r="G173">
            <v>36151</v>
          </cell>
        </row>
        <row r="174">
          <cell r="C174" t="str">
            <v>Indiana</v>
          </cell>
          <cell r="D174" t="str">
            <v>Indiana2018</v>
          </cell>
          <cell r="E174">
            <v>7</v>
          </cell>
          <cell r="F174">
            <v>286753</v>
          </cell>
          <cell r="G174">
            <v>40965</v>
          </cell>
        </row>
        <row r="175">
          <cell r="C175" t="str">
            <v>Iowa</v>
          </cell>
          <cell r="D175" t="str">
            <v>Iowa2018</v>
          </cell>
          <cell r="E175">
            <v>7</v>
          </cell>
          <cell r="F175">
            <v>476302</v>
          </cell>
          <cell r="G175">
            <v>68043</v>
          </cell>
        </row>
        <row r="176">
          <cell r="C176" t="str">
            <v>Iowa State</v>
          </cell>
          <cell r="D176" t="str">
            <v>Iowa State2018</v>
          </cell>
          <cell r="E176">
            <v>7</v>
          </cell>
          <cell r="F176">
            <v>392072</v>
          </cell>
          <cell r="G176">
            <v>56010</v>
          </cell>
        </row>
        <row r="177">
          <cell r="C177" t="str">
            <v>Kansas</v>
          </cell>
          <cell r="D177" t="str">
            <v>Kansas2018</v>
          </cell>
          <cell r="E177">
            <v>6</v>
          </cell>
          <cell r="F177">
            <v>116544</v>
          </cell>
          <cell r="G177">
            <v>19424</v>
          </cell>
        </row>
        <row r="178">
          <cell r="C178" t="str">
            <v>Kansas State</v>
          </cell>
          <cell r="D178" t="str">
            <v>Kansas State2018</v>
          </cell>
          <cell r="E178">
            <v>7</v>
          </cell>
          <cell r="F178">
            <v>348165</v>
          </cell>
          <cell r="G178">
            <v>49738</v>
          </cell>
        </row>
        <row r="179">
          <cell r="C179" t="str">
            <v>Kent State</v>
          </cell>
          <cell r="D179" t="str">
            <v>Kent State2018</v>
          </cell>
          <cell r="E179">
            <v>5</v>
          </cell>
          <cell r="F179">
            <v>65590</v>
          </cell>
          <cell r="G179">
            <v>13118</v>
          </cell>
        </row>
        <row r="180">
          <cell r="C180" t="str">
            <v>Kentucky</v>
          </cell>
          <cell r="D180" t="str">
            <v>Kentucky2018</v>
          </cell>
          <cell r="E180">
            <v>7</v>
          </cell>
          <cell r="F180">
            <v>385820</v>
          </cell>
          <cell r="G180">
            <v>55117</v>
          </cell>
        </row>
        <row r="181">
          <cell r="C181" t="str">
            <v>Louisiana-Monroe</v>
          </cell>
          <cell r="D181" t="str">
            <v>Louisiana-Monroe2018</v>
          </cell>
          <cell r="E181">
            <v>5</v>
          </cell>
          <cell r="F181">
            <v>71048</v>
          </cell>
          <cell r="G181">
            <v>14210</v>
          </cell>
        </row>
        <row r="182">
          <cell r="C182" t="str">
            <v>Louisiana</v>
          </cell>
          <cell r="D182" t="str">
            <v>Louisiana2018</v>
          </cell>
          <cell r="E182">
            <v>6</v>
          </cell>
          <cell r="F182">
            <v>111303</v>
          </cell>
          <cell r="G182">
            <v>18551</v>
          </cell>
        </row>
        <row r="183">
          <cell r="C183" t="str">
            <v>Louisiana Tech</v>
          </cell>
          <cell r="D183" t="str">
            <v>Louisiana Tech2018</v>
          </cell>
          <cell r="E183">
            <v>5</v>
          </cell>
          <cell r="F183">
            <v>87623</v>
          </cell>
          <cell r="G183">
            <v>17525</v>
          </cell>
        </row>
        <row r="184">
          <cell r="C184" t="str">
            <v>Louisville</v>
          </cell>
          <cell r="D184" t="str">
            <v>Louisville2018</v>
          </cell>
          <cell r="E184">
            <v>7</v>
          </cell>
          <cell r="F184">
            <v>351755</v>
          </cell>
          <cell r="G184">
            <v>50251</v>
          </cell>
        </row>
        <row r="185">
          <cell r="C185" t="str">
            <v>LSU</v>
          </cell>
          <cell r="D185" t="str">
            <v>LSU2018</v>
          </cell>
          <cell r="E185">
            <v>7</v>
          </cell>
          <cell r="F185">
            <v>705733</v>
          </cell>
          <cell r="G185">
            <v>100819</v>
          </cell>
        </row>
        <row r="186">
          <cell r="C186" t="str">
            <v>Marshall</v>
          </cell>
          <cell r="D186" t="str">
            <v>Marshall2018</v>
          </cell>
          <cell r="E186">
            <v>6</v>
          </cell>
          <cell r="F186">
            <v>144377</v>
          </cell>
          <cell r="G186">
            <v>24063</v>
          </cell>
        </row>
        <row r="187">
          <cell r="C187" t="str">
            <v>Maryland</v>
          </cell>
          <cell r="D187" t="str">
            <v>Maryland2018</v>
          </cell>
          <cell r="E187">
            <v>6</v>
          </cell>
          <cell r="F187">
            <v>201562</v>
          </cell>
          <cell r="G187">
            <v>33594</v>
          </cell>
        </row>
        <row r="188">
          <cell r="C188" t="str">
            <v>Umass</v>
          </cell>
          <cell r="D188" t="str">
            <v>Umass2018</v>
          </cell>
          <cell r="E188">
            <v>6</v>
          </cell>
          <cell r="F188">
            <v>62312</v>
          </cell>
          <cell r="G188">
            <v>10385</v>
          </cell>
        </row>
        <row r="189">
          <cell r="C189" t="str">
            <v>Memphis</v>
          </cell>
          <cell r="D189" t="str">
            <v>Memphis2018</v>
          </cell>
          <cell r="E189">
            <v>7</v>
          </cell>
          <cell r="F189">
            <v>211247</v>
          </cell>
          <cell r="G189">
            <v>30178</v>
          </cell>
        </row>
        <row r="190">
          <cell r="C190" t="str">
            <v>Miami (FL)</v>
          </cell>
          <cell r="D190" t="str">
            <v>Miami (FL)2018</v>
          </cell>
          <cell r="E190">
            <v>6</v>
          </cell>
          <cell r="F190">
            <v>368814</v>
          </cell>
          <cell r="G190">
            <v>61469</v>
          </cell>
        </row>
        <row r="191">
          <cell r="C191" t="str">
            <v>Miami (OH)</v>
          </cell>
          <cell r="D191" t="str">
            <v>Miami (OH)2018</v>
          </cell>
          <cell r="E191">
            <v>6</v>
          </cell>
          <cell r="F191">
            <v>85518</v>
          </cell>
          <cell r="G191">
            <v>14253</v>
          </cell>
        </row>
        <row r="192">
          <cell r="C192" t="str">
            <v>Michigan</v>
          </cell>
          <cell r="D192" t="str">
            <v>Michigan2018</v>
          </cell>
          <cell r="E192">
            <v>7</v>
          </cell>
          <cell r="F192">
            <v>775156</v>
          </cell>
          <cell r="G192">
            <v>110737</v>
          </cell>
        </row>
        <row r="193">
          <cell r="C193" t="str">
            <v>School</v>
          </cell>
          <cell r="D193" t="str">
            <v>School2018</v>
          </cell>
          <cell r="E193" t="str">
            <v>G</v>
          </cell>
          <cell r="F193" t="str">
            <v>Attend</v>
          </cell>
          <cell r="G193" t="str">
            <v>Avg.</v>
          </cell>
        </row>
        <row r="194">
          <cell r="C194" t="str">
            <v>Michigan State</v>
          </cell>
          <cell r="D194" t="str">
            <v>Michigan State2018</v>
          </cell>
          <cell r="E194">
            <v>7</v>
          </cell>
          <cell r="F194">
            <v>508088</v>
          </cell>
          <cell r="G194">
            <v>72584</v>
          </cell>
        </row>
        <row r="195">
          <cell r="C195" t="str">
            <v>Middle Tennessee</v>
          </cell>
          <cell r="D195" t="str">
            <v>Middle Tennessee2018</v>
          </cell>
          <cell r="E195">
            <v>6</v>
          </cell>
          <cell r="F195">
            <v>93462</v>
          </cell>
          <cell r="G195">
            <v>15577</v>
          </cell>
        </row>
        <row r="196">
          <cell r="C196" t="str">
            <v>Minnesota</v>
          </cell>
          <cell r="D196" t="str">
            <v>Minnesota2018</v>
          </cell>
          <cell r="E196">
            <v>7</v>
          </cell>
          <cell r="F196">
            <v>265407</v>
          </cell>
          <cell r="G196">
            <v>37915</v>
          </cell>
        </row>
        <row r="197">
          <cell r="C197" t="str">
            <v>Mississippi State</v>
          </cell>
          <cell r="D197" t="str">
            <v>Mississippi State2018</v>
          </cell>
          <cell r="E197">
            <v>7</v>
          </cell>
          <cell r="F197">
            <v>406401</v>
          </cell>
          <cell r="G197">
            <v>58057</v>
          </cell>
        </row>
        <row r="198">
          <cell r="C198" t="str">
            <v>Missouri</v>
          </cell>
          <cell r="D198" t="str">
            <v>Missouri2018</v>
          </cell>
          <cell r="E198">
            <v>7</v>
          </cell>
          <cell r="F198">
            <v>360261</v>
          </cell>
          <cell r="G198">
            <v>51466</v>
          </cell>
        </row>
        <row r="199">
          <cell r="C199" t="str">
            <v>Navy</v>
          </cell>
          <cell r="D199" t="str">
            <v>Navy2018</v>
          </cell>
          <cell r="E199">
            <v>5</v>
          </cell>
          <cell r="F199">
            <v>157320</v>
          </cell>
          <cell r="G199">
            <v>31464</v>
          </cell>
        </row>
        <row r="200">
          <cell r="C200" t="str">
            <v>NC State</v>
          </cell>
          <cell r="D200" t="str">
            <v>NC State2018</v>
          </cell>
          <cell r="E200">
            <v>7</v>
          </cell>
          <cell r="F200">
            <v>397982</v>
          </cell>
          <cell r="G200">
            <v>56855</v>
          </cell>
        </row>
        <row r="201">
          <cell r="C201" t="str">
            <v>Nebraska</v>
          </cell>
          <cell r="D201" t="str">
            <v>Nebraska2018</v>
          </cell>
          <cell r="E201">
            <v>7</v>
          </cell>
          <cell r="F201">
            <v>623240</v>
          </cell>
          <cell r="G201">
            <v>89034</v>
          </cell>
        </row>
        <row r="202">
          <cell r="C202" t="str">
            <v>Nevada</v>
          </cell>
          <cell r="D202" t="str">
            <v>Nevada2018</v>
          </cell>
          <cell r="E202">
            <v>6</v>
          </cell>
          <cell r="F202">
            <v>103085</v>
          </cell>
          <cell r="G202">
            <v>17181</v>
          </cell>
        </row>
        <row r="203">
          <cell r="C203" t="str">
            <v>New Mexico</v>
          </cell>
          <cell r="D203" t="str">
            <v>New Mexico2018</v>
          </cell>
          <cell r="E203">
            <v>6</v>
          </cell>
          <cell r="F203">
            <v>99523</v>
          </cell>
          <cell r="G203">
            <v>16587</v>
          </cell>
        </row>
        <row r="204">
          <cell r="C204" t="str">
            <v>New Mexico State</v>
          </cell>
          <cell r="D204" t="str">
            <v>New Mexico State2018</v>
          </cell>
          <cell r="E204">
            <v>5</v>
          </cell>
          <cell r="F204">
            <v>68529</v>
          </cell>
          <cell r="G204">
            <v>13706</v>
          </cell>
        </row>
        <row r="205">
          <cell r="C205" t="str">
            <v>North Carolina</v>
          </cell>
          <cell r="D205" t="str">
            <v>North Carolina2018</v>
          </cell>
          <cell r="E205">
            <v>5</v>
          </cell>
          <cell r="F205">
            <v>218111</v>
          </cell>
          <cell r="G205">
            <v>43622</v>
          </cell>
        </row>
        <row r="206">
          <cell r="C206" t="str">
            <v>North Texas</v>
          </cell>
          <cell r="D206" t="str">
            <v>North Texas2018</v>
          </cell>
          <cell r="E206">
            <v>6</v>
          </cell>
          <cell r="F206">
            <v>140131</v>
          </cell>
          <cell r="G206">
            <v>23355</v>
          </cell>
        </row>
        <row r="207">
          <cell r="C207" t="str">
            <v>Northern Illinois</v>
          </cell>
          <cell r="D207" t="str">
            <v>Northern Illinois2018</v>
          </cell>
          <cell r="E207">
            <v>5</v>
          </cell>
          <cell r="F207">
            <v>52019</v>
          </cell>
          <cell r="G207">
            <v>10404</v>
          </cell>
        </row>
        <row r="208">
          <cell r="C208" t="str">
            <v>Northwestern</v>
          </cell>
          <cell r="D208" t="str">
            <v>Northwestern2018</v>
          </cell>
          <cell r="E208">
            <v>7</v>
          </cell>
          <cell r="F208">
            <v>307112</v>
          </cell>
          <cell r="G208">
            <v>43873</v>
          </cell>
        </row>
        <row r="209">
          <cell r="C209" t="str">
            <v>Notre Dame</v>
          </cell>
          <cell r="D209" t="str">
            <v>Notre Dame2018</v>
          </cell>
          <cell r="E209">
            <v>6</v>
          </cell>
          <cell r="F209">
            <v>465732</v>
          </cell>
          <cell r="G209">
            <v>77622</v>
          </cell>
        </row>
        <row r="210">
          <cell r="C210" t="str">
            <v>Ohio</v>
          </cell>
          <cell r="D210" t="str">
            <v>Ohio2018</v>
          </cell>
          <cell r="E210">
            <v>6</v>
          </cell>
          <cell r="F210">
            <v>97374</v>
          </cell>
          <cell r="G210">
            <v>16229</v>
          </cell>
        </row>
        <row r="211">
          <cell r="C211" t="str">
            <v>Ohio State</v>
          </cell>
          <cell r="D211" t="str">
            <v>Ohio State2018</v>
          </cell>
          <cell r="E211">
            <v>7</v>
          </cell>
          <cell r="F211">
            <v>713630</v>
          </cell>
          <cell r="G211">
            <v>101947</v>
          </cell>
        </row>
        <row r="212">
          <cell r="C212" t="str">
            <v>Oklahoma</v>
          </cell>
          <cell r="D212" t="str">
            <v>Oklahoma2018</v>
          </cell>
          <cell r="E212">
            <v>7</v>
          </cell>
          <cell r="F212">
            <v>607146</v>
          </cell>
          <cell r="G212">
            <v>86735</v>
          </cell>
        </row>
        <row r="213">
          <cell r="C213" t="str">
            <v>Oklahoma State</v>
          </cell>
          <cell r="D213" t="str">
            <v>Oklahoma State2018</v>
          </cell>
          <cell r="E213">
            <v>7</v>
          </cell>
          <cell r="F213">
            <v>374793</v>
          </cell>
          <cell r="G213">
            <v>53542</v>
          </cell>
        </row>
        <row r="214">
          <cell r="C214" t="str">
            <v>Old Dominion</v>
          </cell>
          <cell r="D214" t="str">
            <v>Old Dominion2018</v>
          </cell>
          <cell r="E214">
            <v>6</v>
          </cell>
          <cell r="F214">
            <v>117798</v>
          </cell>
          <cell r="G214">
            <v>19633</v>
          </cell>
        </row>
        <row r="215">
          <cell r="C215" t="str">
            <v>Ole Miss</v>
          </cell>
          <cell r="D215" t="str">
            <v>Ole Miss2018</v>
          </cell>
          <cell r="E215">
            <v>7</v>
          </cell>
          <cell r="F215">
            <v>389794</v>
          </cell>
          <cell r="G215">
            <v>55685</v>
          </cell>
        </row>
        <row r="216">
          <cell r="C216" t="str">
            <v>Oregon</v>
          </cell>
          <cell r="D216" t="str">
            <v>Oregon2018</v>
          </cell>
          <cell r="E216">
            <v>7</v>
          </cell>
          <cell r="F216">
            <v>371114</v>
          </cell>
          <cell r="G216">
            <v>53016</v>
          </cell>
        </row>
        <row r="217">
          <cell r="C217" t="str">
            <v>Oregon State</v>
          </cell>
          <cell r="D217" t="str">
            <v>Oregon State2018</v>
          </cell>
          <cell r="E217">
            <v>6</v>
          </cell>
          <cell r="F217">
            <v>211252</v>
          </cell>
          <cell r="G217">
            <v>35209</v>
          </cell>
        </row>
        <row r="218">
          <cell r="C218" t="str">
            <v>Penn State</v>
          </cell>
          <cell r="D218" t="str">
            <v>Penn State2018</v>
          </cell>
          <cell r="E218">
            <v>7</v>
          </cell>
          <cell r="F218">
            <v>738396</v>
          </cell>
          <cell r="G218">
            <v>105485</v>
          </cell>
        </row>
        <row r="219">
          <cell r="C219" t="str">
            <v>Pittsburgh</v>
          </cell>
          <cell r="D219" t="str">
            <v>Pittsburgh2018</v>
          </cell>
          <cell r="E219">
            <v>6</v>
          </cell>
          <cell r="F219">
            <v>250178</v>
          </cell>
          <cell r="G219">
            <v>41696</v>
          </cell>
        </row>
        <row r="220">
          <cell r="C220" t="str">
            <v>Purdue</v>
          </cell>
          <cell r="D220" t="str">
            <v>Purdue2018</v>
          </cell>
          <cell r="E220">
            <v>7</v>
          </cell>
          <cell r="F220">
            <v>357839</v>
          </cell>
          <cell r="G220">
            <v>51120</v>
          </cell>
        </row>
        <row r="221">
          <cell r="C221" t="str">
            <v>Rice</v>
          </cell>
          <cell r="D221" t="str">
            <v>Rice2018</v>
          </cell>
          <cell r="E221">
            <v>6</v>
          </cell>
          <cell r="F221">
            <v>121029</v>
          </cell>
          <cell r="G221">
            <v>20172</v>
          </cell>
        </row>
        <row r="222">
          <cell r="C222" t="str">
            <v>Rutgers</v>
          </cell>
          <cell r="D222" t="str">
            <v>Rutgers2018</v>
          </cell>
          <cell r="E222">
            <v>7</v>
          </cell>
          <cell r="F222">
            <v>264596</v>
          </cell>
          <cell r="G222">
            <v>37799</v>
          </cell>
        </row>
        <row r="223">
          <cell r="C223" t="str">
            <v>San Diego State</v>
          </cell>
          <cell r="D223" t="str">
            <v>San Diego State2018</v>
          </cell>
          <cell r="E223">
            <v>7</v>
          </cell>
          <cell r="F223">
            <v>220071</v>
          </cell>
          <cell r="G223">
            <v>31439</v>
          </cell>
        </row>
        <row r="224">
          <cell r="C224" t="str">
            <v>San Jose State</v>
          </cell>
          <cell r="D224" t="str">
            <v>San Jose State2018</v>
          </cell>
          <cell r="E224">
            <v>5</v>
          </cell>
          <cell r="F224">
            <v>71276</v>
          </cell>
          <cell r="G224">
            <v>14255</v>
          </cell>
        </row>
        <row r="225">
          <cell r="C225" t="str">
            <v>SMU</v>
          </cell>
          <cell r="D225" t="str">
            <v>SMU2018</v>
          </cell>
          <cell r="E225">
            <v>6</v>
          </cell>
          <cell r="F225">
            <v>116299</v>
          </cell>
          <cell r="G225">
            <v>19383</v>
          </cell>
        </row>
        <row r="226">
          <cell r="C226" t="str">
            <v>South Alabama</v>
          </cell>
          <cell r="D226" t="str">
            <v>South Alabama2018</v>
          </cell>
          <cell r="E226">
            <v>6</v>
          </cell>
          <cell r="F226">
            <v>96383</v>
          </cell>
          <cell r="G226">
            <v>16064</v>
          </cell>
        </row>
        <row r="227">
          <cell r="C227" t="str">
            <v>South Carolina</v>
          </cell>
          <cell r="D227" t="str">
            <v>South Carolina2018</v>
          </cell>
          <cell r="E227">
            <v>7</v>
          </cell>
          <cell r="F227">
            <v>515396</v>
          </cell>
          <cell r="G227">
            <v>73628</v>
          </cell>
        </row>
        <row r="228">
          <cell r="C228" t="str">
            <v>South Florida</v>
          </cell>
          <cell r="D228" t="str">
            <v>South Florida2018</v>
          </cell>
          <cell r="E228">
            <v>6</v>
          </cell>
          <cell r="F228">
            <v>231102</v>
          </cell>
          <cell r="G228">
            <v>38517</v>
          </cell>
        </row>
        <row r="229">
          <cell r="C229" t="str">
            <v>USC</v>
          </cell>
          <cell r="D229" t="str">
            <v>USC2018</v>
          </cell>
          <cell r="E229">
            <v>6</v>
          </cell>
          <cell r="F229">
            <v>332692</v>
          </cell>
          <cell r="G229">
            <v>55449</v>
          </cell>
        </row>
        <row r="230">
          <cell r="C230" t="str">
            <v>Southern Mississippi</v>
          </cell>
          <cell r="D230" t="str">
            <v>Southern Mississippi2018</v>
          </cell>
          <cell r="E230">
            <v>6</v>
          </cell>
          <cell r="F230">
            <v>129690</v>
          </cell>
          <cell r="G230">
            <v>21615</v>
          </cell>
        </row>
        <row r="231">
          <cell r="C231" t="str">
            <v>Stanford</v>
          </cell>
          <cell r="D231" t="str">
            <v>Stanford2018</v>
          </cell>
          <cell r="E231">
            <v>6</v>
          </cell>
          <cell r="F231">
            <v>227052</v>
          </cell>
          <cell r="G231">
            <v>37842</v>
          </cell>
        </row>
        <row r="232">
          <cell r="C232" t="str">
            <v>Syracuse</v>
          </cell>
          <cell r="D232" t="str">
            <v>Syracuse2018</v>
          </cell>
          <cell r="E232">
            <v>6</v>
          </cell>
          <cell r="F232">
            <v>222260</v>
          </cell>
          <cell r="G232">
            <v>37043</v>
          </cell>
        </row>
        <row r="233">
          <cell r="C233" t="str">
            <v>TCU</v>
          </cell>
          <cell r="D233" t="str">
            <v>TCU2018</v>
          </cell>
          <cell r="E233">
            <v>6</v>
          </cell>
          <cell r="F233">
            <v>257205</v>
          </cell>
          <cell r="G233">
            <v>42868</v>
          </cell>
        </row>
        <row r="234">
          <cell r="C234" t="str">
            <v>Temple</v>
          </cell>
          <cell r="D234" t="str">
            <v>Temple2018</v>
          </cell>
          <cell r="E234">
            <v>6</v>
          </cell>
          <cell r="F234">
            <v>170821</v>
          </cell>
          <cell r="G234">
            <v>28470</v>
          </cell>
        </row>
        <row r="235">
          <cell r="C235" t="str">
            <v>Tennessee</v>
          </cell>
          <cell r="D235" t="str">
            <v>Tennessee2018</v>
          </cell>
          <cell r="E235">
            <v>7</v>
          </cell>
          <cell r="F235">
            <v>650887</v>
          </cell>
          <cell r="G235">
            <v>92984</v>
          </cell>
        </row>
        <row r="236">
          <cell r="C236" t="str">
            <v>Texas</v>
          </cell>
          <cell r="D236" t="str">
            <v>Texas2018</v>
          </cell>
          <cell r="E236">
            <v>6</v>
          </cell>
          <cell r="F236">
            <v>586277</v>
          </cell>
          <cell r="G236">
            <v>97713</v>
          </cell>
        </row>
        <row r="237">
          <cell r="C237" t="str">
            <v>Texas A&amp;M</v>
          </cell>
          <cell r="D237" t="str">
            <v>Texas A&amp;M2018</v>
          </cell>
          <cell r="E237">
            <v>7</v>
          </cell>
          <cell r="F237">
            <v>698908</v>
          </cell>
          <cell r="G237">
            <v>99844</v>
          </cell>
        </row>
        <row r="238">
          <cell r="C238" t="str">
            <v>Texas State</v>
          </cell>
          <cell r="D238" t="str">
            <v>Texas State2018</v>
          </cell>
          <cell r="E238">
            <v>6</v>
          </cell>
          <cell r="F238">
            <v>78689</v>
          </cell>
          <cell r="G238">
            <v>13115</v>
          </cell>
        </row>
        <row r="239">
          <cell r="C239" t="str">
            <v>Texas Tech</v>
          </cell>
          <cell r="D239" t="str">
            <v>Texas Tech2018</v>
          </cell>
          <cell r="E239">
            <v>6</v>
          </cell>
          <cell r="F239">
            <v>336203</v>
          </cell>
          <cell r="G239">
            <v>56034</v>
          </cell>
        </row>
        <row r="240">
          <cell r="C240" t="str">
            <v>Toledo</v>
          </cell>
          <cell r="D240" t="str">
            <v>Toledo2018</v>
          </cell>
          <cell r="E240">
            <v>7</v>
          </cell>
          <cell r="F240">
            <v>149462</v>
          </cell>
          <cell r="G240">
            <v>21352</v>
          </cell>
        </row>
        <row r="241">
          <cell r="C241" t="str">
            <v>Troy</v>
          </cell>
          <cell r="D241" t="str">
            <v>Troy2018</v>
          </cell>
          <cell r="E241">
            <v>6</v>
          </cell>
          <cell r="F241">
            <v>147160</v>
          </cell>
          <cell r="G241">
            <v>24527</v>
          </cell>
        </row>
        <row r="242">
          <cell r="C242" t="str">
            <v>Tulane</v>
          </cell>
          <cell r="D242" t="str">
            <v>Tulane2018</v>
          </cell>
          <cell r="E242">
            <v>6</v>
          </cell>
          <cell r="F242">
            <v>108090</v>
          </cell>
          <cell r="G242">
            <v>18015</v>
          </cell>
        </row>
        <row r="243">
          <cell r="C243" t="str">
            <v>Tulsa</v>
          </cell>
          <cell r="D243" t="str">
            <v>Tulsa2018</v>
          </cell>
          <cell r="E243">
            <v>6</v>
          </cell>
          <cell r="F243">
            <v>102590</v>
          </cell>
          <cell r="G243">
            <v>17098</v>
          </cell>
        </row>
        <row r="244">
          <cell r="C244" t="str">
            <v>UAB</v>
          </cell>
          <cell r="D244" t="str">
            <v>UAB2018</v>
          </cell>
          <cell r="E244">
            <v>6</v>
          </cell>
          <cell r="F244">
            <v>145747</v>
          </cell>
          <cell r="G244">
            <v>24291</v>
          </cell>
        </row>
        <row r="245">
          <cell r="C245" t="str">
            <v>UCF</v>
          </cell>
          <cell r="D245" t="str">
            <v>UCF2018</v>
          </cell>
          <cell r="E245">
            <v>8</v>
          </cell>
          <cell r="F245">
            <v>352148</v>
          </cell>
          <cell r="G245">
            <v>44019</v>
          </cell>
        </row>
        <row r="246">
          <cell r="C246" t="str">
            <v>UCLA</v>
          </cell>
          <cell r="D246" t="str">
            <v>UCLA2018</v>
          </cell>
          <cell r="E246">
            <v>7</v>
          </cell>
          <cell r="F246">
            <v>358147</v>
          </cell>
          <cell r="G246">
            <v>51164</v>
          </cell>
        </row>
        <row r="247">
          <cell r="C247" t="str">
            <v>UConn</v>
          </cell>
          <cell r="D247" t="str">
            <v>UConn2018</v>
          </cell>
          <cell r="E247">
            <v>6</v>
          </cell>
          <cell r="F247">
            <v>125543</v>
          </cell>
          <cell r="G247">
            <v>20924</v>
          </cell>
        </row>
        <row r="248">
          <cell r="C248" t="str">
            <v>UNLV</v>
          </cell>
          <cell r="D248" t="str">
            <v>UNLV2018</v>
          </cell>
          <cell r="E248">
            <v>6</v>
          </cell>
          <cell r="F248">
            <v>100935</v>
          </cell>
          <cell r="G248">
            <v>16823</v>
          </cell>
        </row>
        <row r="249">
          <cell r="C249" t="str">
            <v>Utah</v>
          </cell>
          <cell r="D249" t="str">
            <v>Utah2018</v>
          </cell>
          <cell r="E249">
            <v>6</v>
          </cell>
          <cell r="F249">
            <v>277992</v>
          </cell>
          <cell r="G249">
            <v>46332</v>
          </cell>
        </row>
        <row r="250">
          <cell r="C250" t="str">
            <v>Utah State</v>
          </cell>
          <cell r="D250" t="str">
            <v>Utah State2018</v>
          </cell>
          <cell r="E250">
            <v>6</v>
          </cell>
          <cell r="F250">
            <v>112302</v>
          </cell>
          <cell r="G250">
            <v>18717</v>
          </cell>
        </row>
        <row r="251">
          <cell r="C251" t="str">
            <v>UTEP</v>
          </cell>
          <cell r="D251" t="str">
            <v>UTEP2018</v>
          </cell>
          <cell r="E251">
            <v>6</v>
          </cell>
          <cell r="F251">
            <v>84931</v>
          </cell>
          <cell r="G251">
            <v>14155</v>
          </cell>
        </row>
        <row r="252">
          <cell r="C252" t="str">
            <v>UTSA</v>
          </cell>
          <cell r="D252" t="str">
            <v>UTSA2018</v>
          </cell>
          <cell r="E252">
            <v>6</v>
          </cell>
          <cell r="F252">
            <v>148257</v>
          </cell>
          <cell r="G252">
            <v>24710</v>
          </cell>
        </row>
        <row r="253">
          <cell r="C253" t="str">
            <v>Vanderbilt</v>
          </cell>
          <cell r="D253" t="str">
            <v>Vanderbilt2018</v>
          </cell>
          <cell r="E253">
            <v>7</v>
          </cell>
          <cell r="F253">
            <v>196313</v>
          </cell>
          <cell r="G253">
            <v>28045</v>
          </cell>
        </row>
        <row r="254">
          <cell r="C254" t="str">
            <v>Virginia</v>
          </cell>
          <cell r="D254" t="str">
            <v>Virginia2018</v>
          </cell>
          <cell r="E254">
            <v>6</v>
          </cell>
          <cell r="F254">
            <v>238232</v>
          </cell>
          <cell r="G254">
            <v>39705</v>
          </cell>
        </row>
        <row r="255">
          <cell r="C255" t="str">
            <v>Virginia Tech</v>
          </cell>
          <cell r="D255" t="str">
            <v>Virginia Tech2018</v>
          </cell>
          <cell r="E255">
            <v>7</v>
          </cell>
          <cell r="F255">
            <v>417019</v>
          </cell>
          <cell r="G255">
            <v>59574</v>
          </cell>
        </row>
        <row r="256">
          <cell r="C256" t="str">
            <v>School</v>
          </cell>
          <cell r="D256" t="str">
            <v>School2018</v>
          </cell>
          <cell r="E256" t="str">
            <v>G</v>
          </cell>
          <cell r="F256" t="str">
            <v>Attend</v>
          </cell>
          <cell r="G256" t="str">
            <v>Avg.</v>
          </cell>
        </row>
        <row r="257">
          <cell r="C257" t="str">
            <v>Wake Forest</v>
          </cell>
          <cell r="D257" t="str">
            <v>Wake Forest2018</v>
          </cell>
          <cell r="E257">
            <v>7</v>
          </cell>
          <cell r="F257">
            <v>187892</v>
          </cell>
          <cell r="G257">
            <v>26842</v>
          </cell>
        </row>
        <row r="258">
          <cell r="C258" t="str">
            <v>Washington</v>
          </cell>
          <cell r="D258" t="str">
            <v>Washington2018</v>
          </cell>
          <cell r="E258">
            <v>6</v>
          </cell>
          <cell r="F258">
            <v>414405</v>
          </cell>
          <cell r="G258">
            <v>69068</v>
          </cell>
        </row>
        <row r="259">
          <cell r="C259" t="str">
            <v>Washington State</v>
          </cell>
          <cell r="D259" t="str">
            <v>Washington State2018</v>
          </cell>
          <cell r="E259">
            <v>7</v>
          </cell>
          <cell r="F259">
            <v>210637</v>
          </cell>
          <cell r="G259">
            <v>30091</v>
          </cell>
        </row>
        <row r="260">
          <cell r="C260" t="str">
            <v>West Virginia</v>
          </cell>
          <cell r="D260" t="str">
            <v>West Virginia2018</v>
          </cell>
          <cell r="E260">
            <v>6</v>
          </cell>
          <cell r="F260">
            <v>348947</v>
          </cell>
          <cell r="G260">
            <v>58158</v>
          </cell>
        </row>
        <row r="261">
          <cell r="C261" t="str">
            <v>Western Kentucky</v>
          </cell>
          <cell r="D261" t="str">
            <v>Western Kentucky2018</v>
          </cell>
          <cell r="E261">
            <v>5</v>
          </cell>
          <cell r="F261">
            <v>71157</v>
          </cell>
          <cell r="G261">
            <v>14231</v>
          </cell>
        </row>
        <row r="262">
          <cell r="C262" t="str">
            <v>Western Michigan</v>
          </cell>
          <cell r="D262" t="str">
            <v>Western Michigan2018</v>
          </cell>
          <cell r="E262">
            <v>6</v>
          </cell>
          <cell r="F262">
            <v>109756</v>
          </cell>
          <cell r="G262">
            <v>18293</v>
          </cell>
        </row>
        <row r="263">
          <cell r="C263" t="str">
            <v>Wisconsin</v>
          </cell>
          <cell r="D263" t="str">
            <v>Wisconsin2018</v>
          </cell>
          <cell r="E263">
            <v>7</v>
          </cell>
          <cell r="F263">
            <v>540072</v>
          </cell>
          <cell r="G263">
            <v>77153</v>
          </cell>
        </row>
        <row r="264">
          <cell r="C264" t="str">
            <v>Wyoming</v>
          </cell>
          <cell r="D264" t="str">
            <v>Wyoming2018</v>
          </cell>
          <cell r="E264">
            <v>6</v>
          </cell>
          <cell r="F264">
            <v>113277</v>
          </cell>
          <cell r="G264">
            <v>18880</v>
          </cell>
        </row>
        <row r="265">
          <cell r="C265" t="str">
            <v>Air Force</v>
          </cell>
          <cell r="D265" t="str">
            <v>Air Force2017</v>
          </cell>
          <cell r="E265">
            <v>6</v>
          </cell>
          <cell r="F265">
            <v>174924</v>
          </cell>
          <cell r="G265">
            <v>29154</v>
          </cell>
        </row>
        <row r="266">
          <cell r="C266" t="str">
            <v>Akron</v>
          </cell>
          <cell r="D266" t="str">
            <v>Akron2017</v>
          </cell>
          <cell r="E266">
            <v>6</v>
          </cell>
          <cell r="F266">
            <v>117416</v>
          </cell>
          <cell r="G266">
            <v>19569</v>
          </cell>
        </row>
        <row r="267">
          <cell r="C267" t="str">
            <v>Alabama</v>
          </cell>
          <cell r="D267" t="str">
            <v>Alabama2017</v>
          </cell>
          <cell r="E267">
            <v>7</v>
          </cell>
          <cell r="F267">
            <v>712053</v>
          </cell>
          <cell r="G267">
            <v>101722</v>
          </cell>
        </row>
        <row r="268">
          <cell r="C268" t="str">
            <v>Appalachian State</v>
          </cell>
          <cell r="D268" t="str">
            <v>Appalachian State2017</v>
          </cell>
          <cell r="E268">
            <v>6</v>
          </cell>
          <cell r="F268">
            <v>154722</v>
          </cell>
          <cell r="G268">
            <v>25787</v>
          </cell>
        </row>
        <row r="269">
          <cell r="C269" t="str">
            <v>Arizona</v>
          </cell>
          <cell r="D269" t="str">
            <v>Arizona2017</v>
          </cell>
          <cell r="E269">
            <v>6</v>
          </cell>
          <cell r="F269">
            <v>255791</v>
          </cell>
          <cell r="G269">
            <v>42632</v>
          </cell>
        </row>
        <row r="270">
          <cell r="C270" t="str">
            <v>Arizona State</v>
          </cell>
          <cell r="D270" t="str">
            <v>Arizona State2017</v>
          </cell>
          <cell r="E270">
            <v>7</v>
          </cell>
          <cell r="F270">
            <v>359660</v>
          </cell>
          <cell r="G270">
            <v>51380</v>
          </cell>
        </row>
        <row r="271">
          <cell r="C271" t="str">
            <v>Arkansas</v>
          </cell>
          <cell r="D271" t="str">
            <v>Arkansas2017</v>
          </cell>
          <cell r="E271">
            <v>7</v>
          </cell>
          <cell r="F271">
            <v>442569</v>
          </cell>
          <cell r="G271">
            <v>63224</v>
          </cell>
        </row>
        <row r="272">
          <cell r="C272" t="str">
            <v>Arkansas State</v>
          </cell>
          <cell r="D272" t="str">
            <v>Arkansas State2017</v>
          </cell>
          <cell r="E272">
            <v>5</v>
          </cell>
          <cell r="F272">
            <v>119538</v>
          </cell>
          <cell r="G272">
            <v>23908</v>
          </cell>
        </row>
        <row r="273">
          <cell r="C273" t="str">
            <v>Army</v>
          </cell>
          <cell r="D273" t="str">
            <v>Army2017</v>
          </cell>
          <cell r="E273">
            <v>6</v>
          </cell>
          <cell r="F273">
            <v>185543</v>
          </cell>
          <cell r="G273">
            <v>30924</v>
          </cell>
        </row>
        <row r="274">
          <cell r="C274" t="str">
            <v>Auburn</v>
          </cell>
          <cell r="D274" t="str">
            <v>Auburn2017</v>
          </cell>
          <cell r="E274">
            <v>7</v>
          </cell>
          <cell r="F274">
            <v>605120</v>
          </cell>
          <cell r="G274">
            <v>86446</v>
          </cell>
        </row>
        <row r="275">
          <cell r="C275" t="str">
            <v>Ball State</v>
          </cell>
          <cell r="D275" t="str">
            <v>Ball State2017</v>
          </cell>
          <cell r="E275">
            <v>6</v>
          </cell>
          <cell r="F275">
            <v>59395</v>
          </cell>
          <cell r="G275">
            <v>9899</v>
          </cell>
        </row>
        <row r="276">
          <cell r="C276" t="str">
            <v>Baylor</v>
          </cell>
          <cell r="D276" t="str">
            <v>Baylor2017</v>
          </cell>
          <cell r="E276">
            <v>6</v>
          </cell>
          <cell r="F276">
            <v>262978</v>
          </cell>
          <cell r="G276">
            <v>43830</v>
          </cell>
        </row>
        <row r="277">
          <cell r="C277" t="str">
            <v>Boise State</v>
          </cell>
          <cell r="D277" t="str">
            <v>Boise State2017</v>
          </cell>
          <cell r="E277">
            <v>7</v>
          </cell>
          <cell r="F277">
            <v>217881</v>
          </cell>
          <cell r="G277">
            <v>31126</v>
          </cell>
        </row>
        <row r="278">
          <cell r="C278" t="str">
            <v>Boston College</v>
          </cell>
          <cell r="D278" t="str">
            <v>Boston College2017</v>
          </cell>
          <cell r="E278">
            <v>6</v>
          </cell>
          <cell r="F278">
            <v>215546</v>
          </cell>
          <cell r="G278">
            <v>35924</v>
          </cell>
        </row>
        <row r="279">
          <cell r="C279" t="str">
            <v>Bowling Green</v>
          </cell>
          <cell r="D279" t="str">
            <v>Bowling Green2017</v>
          </cell>
          <cell r="E279">
            <v>5</v>
          </cell>
          <cell r="F279">
            <v>79405</v>
          </cell>
          <cell r="G279">
            <v>15881</v>
          </cell>
        </row>
        <row r="280">
          <cell r="C280" t="str">
            <v>Buffalo</v>
          </cell>
          <cell r="D280" t="str">
            <v>Buffalo2017</v>
          </cell>
          <cell r="E280">
            <v>6</v>
          </cell>
          <cell r="F280">
            <v>80102</v>
          </cell>
          <cell r="G280">
            <v>13350</v>
          </cell>
        </row>
        <row r="281">
          <cell r="C281" t="str">
            <v>Brigham Young</v>
          </cell>
          <cell r="D281" t="str">
            <v>Brigham Young2017</v>
          </cell>
          <cell r="E281">
            <v>6</v>
          </cell>
          <cell r="F281">
            <v>337599</v>
          </cell>
          <cell r="G281">
            <v>56267</v>
          </cell>
        </row>
        <row r="282">
          <cell r="C282" t="str">
            <v>California</v>
          </cell>
          <cell r="D282" t="str">
            <v>California2017</v>
          </cell>
          <cell r="E282">
            <v>6</v>
          </cell>
          <cell r="F282">
            <v>219290</v>
          </cell>
          <cell r="G282">
            <v>36548</v>
          </cell>
        </row>
        <row r="283">
          <cell r="C283" t="str">
            <v>Central Michigan</v>
          </cell>
          <cell r="D283" t="str">
            <v>Central Michigan2017</v>
          </cell>
          <cell r="E283">
            <v>5</v>
          </cell>
          <cell r="F283">
            <v>67520</v>
          </cell>
          <cell r="G283">
            <v>13504</v>
          </cell>
        </row>
        <row r="284">
          <cell r="C284" t="str">
            <v>Charlotte</v>
          </cell>
          <cell r="D284" t="str">
            <v>Charlotte2017</v>
          </cell>
          <cell r="E284">
            <v>6</v>
          </cell>
          <cell r="F284">
            <v>71420</v>
          </cell>
          <cell r="G284">
            <v>11903</v>
          </cell>
        </row>
        <row r="285">
          <cell r="C285" t="str">
            <v>Cincinnati</v>
          </cell>
          <cell r="D285" t="str">
            <v>Cincinnati2017</v>
          </cell>
          <cell r="E285">
            <v>6</v>
          </cell>
          <cell r="F285">
            <v>170603</v>
          </cell>
          <cell r="G285">
            <v>28434</v>
          </cell>
        </row>
        <row r="286">
          <cell r="C286" t="str">
            <v>Clemson</v>
          </cell>
          <cell r="D286" t="str">
            <v>Clemson2017</v>
          </cell>
          <cell r="E286">
            <v>7</v>
          </cell>
          <cell r="F286">
            <v>565412</v>
          </cell>
          <cell r="G286">
            <v>80773</v>
          </cell>
        </row>
        <row r="287">
          <cell r="C287" t="str">
            <v>Colorado</v>
          </cell>
          <cell r="D287" t="str">
            <v>Colorado2017</v>
          </cell>
          <cell r="E287">
            <v>6</v>
          </cell>
          <cell r="F287">
            <v>282335</v>
          </cell>
          <cell r="G287">
            <v>47056</v>
          </cell>
        </row>
        <row r="288">
          <cell r="C288" t="str">
            <v>Colorado State</v>
          </cell>
          <cell r="D288" t="str">
            <v>Colorado State2017</v>
          </cell>
          <cell r="E288">
            <v>6</v>
          </cell>
          <cell r="F288">
            <v>192369</v>
          </cell>
          <cell r="G288">
            <v>32062</v>
          </cell>
        </row>
        <row r="289">
          <cell r="C289" t="str">
            <v>Duke</v>
          </cell>
          <cell r="D289" t="str">
            <v>Duke2017</v>
          </cell>
          <cell r="E289">
            <v>7</v>
          </cell>
          <cell r="F289">
            <v>187581</v>
          </cell>
          <cell r="G289">
            <v>26797</v>
          </cell>
        </row>
        <row r="290">
          <cell r="C290" t="str">
            <v>East Carolina</v>
          </cell>
          <cell r="D290" t="str">
            <v>East Carolina2017</v>
          </cell>
          <cell r="E290">
            <v>7</v>
          </cell>
          <cell r="F290">
            <v>257090</v>
          </cell>
          <cell r="G290">
            <v>36727</v>
          </cell>
        </row>
        <row r="291">
          <cell r="C291" t="str">
            <v>Eastern Michigan</v>
          </cell>
          <cell r="D291" t="str">
            <v>Eastern Michigan2017</v>
          </cell>
          <cell r="E291">
            <v>5</v>
          </cell>
          <cell r="F291">
            <v>73649</v>
          </cell>
          <cell r="G291">
            <v>14730</v>
          </cell>
        </row>
        <row r="292">
          <cell r="C292" t="str">
            <v>FIU</v>
          </cell>
          <cell r="D292" t="str">
            <v>FIU2017</v>
          </cell>
          <cell r="E292">
            <v>7</v>
          </cell>
          <cell r="F292">
            <v>100002</v>
          </cell>
          <cell r="G292">
            <v>14286</v>
          </cell>
        </row>
        <row r="293">
          <cell r="C293" t="str">
            <v>Florida Atlantic</v>
          </cell>
          <cell r="D293" t="str">
            <v>Florida Atlantic2017</v>
          </cell>
          <cell r="E293">
            <v>8</v>
          </cell>
          <cell r="F293">
            <v>151580</v>
          </cell>
          <cell r="G293">
            <v>18948</v>
          </cell>
        </row>
        <row r="294">
          <cell r="C294" t="str">
            <v>Florida</v>
          </cell>
          <cell r="D294" t="str">
            <v>Florida2017</v>
          </cell>
          <cell r="E294">
            <v>6</v>
          </cell>
          <cell r="F294">
            <v>520290</v>
          </cell>
          <cell r="G294">
            <v>86715</v>
          </cell>
        </row>
        <row r="295">
          <cell r="C295" t="str">
            <v>Florida State</v>
          </cell>
          <cell r="D295" t="str">
            <v>Florida State2017</v>
          </cell>
          <cell r="E295">
            <v>6</v>
          </cell>
          <cell r="F295">
            <v>425658</v>
          </cell>
          <cell r="G295">
            <v>70943</v>
          </cell>
        </row>
        <row r="296">
          <cell r="C296" t="str">
            <v>Fresno State</v>
          </cell>
          <cell r="D296" t="str">
            <v>Fresno State2017</v>
          </cell>
          <cell r="E296">
            <v>6</v>
          </cell>
          <cell r="F296">
            <v>183789</v>
          </cell>
          <cell r="G296">
            <v>30632</v>
          </cell>
        </row>
        <row r="297">
          <cell r="C297" t="str">
            <v>Georgia Southern</v>
          </cell>
          <cell r="D297" t="str">
            <v>Georgia Southern2017</v>
          </cell>
          <cell r="E297">
            <v>4</v>
          </cell>
          <cell r="F297">
            <v>61031</v>
          </cell>
          <cell r="G297">
            <v>15258</v>
          </cell>
        </row>
        <row r="298">
          <cell r="C298" t="str">
            <v>Georgia</v>
          </cell>
          <cell r="D298" t="str">
            <v>Georgia2017</v>
          </cell>
          <cell r="E298">
            <v>6</v>
          </cell>
          <cell r="F298">
            <v>556476</v>
          </cell>
          <cell r="G298">
            <v>92746</v>
          </cell>
        </row>
        <row r="299">
          <cell r="C299" t="str">
            <v>Georgia State</v>
          </cell>
          <cell r="D299" t="str">
            <v>Georgia State2017</v>
          </cell>
          <cell r="E299">
            <v>5</v>
          </cell>
          <cell r="F299">
            <v>79163</v>
          </cell>
          <cell r="G299">
            <v>15833</v>
          </cell>
        </row>
        <row r="300">
          <cell r="C300" t="str">
            <v>Georgia Tech</v>
          </cell>
          <cell r="D300" t="str">
            <v>Georgia Tech2017</v>
          </cell>
          <cell r="E300">
            <v>6</v>
          </cell>
          <cell r="F300">
            <v>281310</v>
          </cell>
          <cell r="G300">
            <v>46885</v>
          </cell>
        </row>
        <row r="301">
          <cell r="C301" t="str">
            <v>Hawaii</v>
          </cell>
          <cell r="D301" t="str">
            <v>Hawaii2017</v>
          </cell>
          <cell r="E301">
            <v>6</v>
          </cell>
          <cell r="F301">
            <v>145463</v>
          </cell>
          <cell r="G301">
            <v>24244</v>
          </cell>
        </row>
        <row r="302">
          <cell r="C302" t="str">
            <v>Houston</v>
          </cell>
          <cell r="D302" t="str">
            <v>Houston2017</v>
          </cell>
          <cell r="E302">
            <v>6</v>
          </cell>
          <cell r="F302">
            <v>195499</v>
          </cell>
          <cell r="G302">
            <v>32583</v>
          </cell>
        </row>
        <row r="303">
          <cell r="C303" t="str">
            <v>Idaho</v>
          </cell>
          <cell r="D303" t="str">
            <v>Idaho2017</v>
          </cell>
          <cell r="E303">
            <v>6</v>
          </cell>
          <cell r="F303">
            <v>63197</v>
          </cell>
          <cell r="G303">
            <v>10533</v>
          </cell>
        </row>
        <row r="304">
          <cell r="C304" t="str">
            <v>Illinois</v>
          </cell>
          <cell r="D304" t="str">
            <v>Illinois2017</v>
          </cell>
          <cell r="E304">
            <v>7</v>
          </cell>
          <cell r="F304">
            <v>276003</v>
          </cell>
          <cell r="G304">
            <v>39429</v>
          </cell>
        </row>
        <row r="305">
          <cell r="C305" t="str">
            <v>Indiana</v>
          </cell>
          <cell r="D305" t="str">
            <v>Indiana2017</v>
          </cell>
          <cell r="E305">
            <v>6</v>
          </cell>
          <cell r="F305">
            <v>263715</v>
          </cell>
          <cell r="G305">
            <v>43953</v>
          </cell>
        </row>
        <row r="306">
          <cell r="C306" t="str">
            <v>Iowa</v>
          </cell>
          <cell r="D306" t="str">
            <v>Iowa2017</v>
          </cell>
          <cell r="E306">
            <v>7</v>
          </cell>
          <cell r="F306">
            <v>464357</v>
          </cell>
          <cell r="G306">
            <v>66337</v>
          </cell>
        </row>
        <row r="307">
          <cell r="C307" t="str">
            <v>Iowa State</v>
          </cell>
          <cell r="D307" t="str">
            <v>Iowa State2017</v>
          </cell>
          <cell r="E307">
            <v>6</v>
          </cell>
          <cell r="F307">
            <v>347586</v>
          </cell>
          <cell r="G307">
            <v>57931</v>
          </cell>
        </row>
        <row r="308">
          <cell r="C308" t="str">
            <v>Kansas</v>
          </cell>
          <cell r="D308" t="str">
            <v>Kansas2017</v>
          </cell>
          <cell r="E308">
            <v>7</v>
          </cell>
          <cell r="F308">
            <v>186490</v>
          </cell>
          <cell r="G308">
            <v>26641</v>
          </cell>
        </row>
        <row r="309">
          <cell r="C309" t="str">
            <v>Kansas State</v>
          </cell>
          <cell r="D309" t="str">
            <v>Kansas State2017</v>
          </cell>
          <cell r="E309">
            <v>7</v>
          </cell>
          <cell r="F309">
            <v>359107</v>
          </cell>
          <cell r="G309">
            <v>51301</v>
          </cell>
        </row>
        <row r="310">
          <cell r="C310" t="str">
            <v>Kent State</v>
          </cell>
          <cell r="D310" t="str">
            <v>Kent State2017</v>
          </cell>
          <cell r="E310">
            <v>5</v>
          </cell>
          <cell r="F310">
            <v>65924</v>
          </cell>
          <cell r="G310">
            <v>13185</v>
          </cell>
        </row>
        <row r="311">
          <cell r="C311" t="str">
            <v>Kentucky</v>
          </cell>
          <cell r="D311" t="str">
            <v>Kentucky2017</v>
          </cell>
          <cell r="E311">
            <v>7</v>
          </cell>
          <cell r="F311">
            <v>395276</v>
          </cell>
          <cell r="G311">
            <v>56468</v>
          </cell>
        </row>
        <row r="312">
          <cell r="C312" t="str">
            <v>Louisiana-Monroe</v>
          </cell>
          <cell r="D312" t="str">
            <v>Louisiana-Monroe2017</v>
          </cell>
          <cell r="E312">
            <v>5</v>
          </cell>
          <cell r="F312">
            <v>49640</v>
          </cell>
          <cell r="G312">
            <v>9928</v>
          </cell>
        </row>
        <row r="313">
          <cell r="C313" t="str">
            <v>Louisiana</v>
          </cell>
          <cell r="D313" t="str">
            <v>Louisiana2017</v>
          </cell>
          <cell r="E313">
            <v>5</v>
          </cell>
          <cell r="F313">
            <v>78754</v>
          </cell>
          <cell r="G313">
            <v>15751</v>
          </cell>
        </row>
        <row r="314">
          <cell r="C314" t="str">
            <v>Louisiana Tech</v>
          </cell>
          <cell r="D314" t="str">
            <v>Louisiana Tech2017</v>
          </cell>
          <cell r="E314">
            <v>7</v>
          </cell>
          <cell r="F314">
            <v>142626</v>
          </cell>
          <cell r="G314">
            <v>20375</v>
          </cell>
        </row>
        <row r="315">
          <cell r="C315" t="str">
            <v>Louisville</v>
          </cell>
          <cell r="D315" t="str">
            <v>Louisville2017</v>
          </cell>
          <cell r="E315">
            <v>6</v>
          </cell>
          <cell r="F315">
            <v>276957</v>
          </cell>
          <cell r="G315">
            <v>46160</v>
          </cell>
        </row>
        <row r="316">
          <cell r="C316" t="str">
            <v>LSU</v>
          </cell>
          <cell r="D316" t="str">
            <v>LSU2017</v>
          </cell>
          <cell r="E316">
            <v>6</v>
          </cell>
          <cell r="F316">
            <v>591034</v>
          </cell>
          <cell r="G316">
            <v>98506</v>
          </cell>
        </row>
        <row r="317">
          <cell r="C317" t="str">
            <v>Marshall</v>
          </cell>
          <cell r="D317" t="str">
            <v>Marshall2017</v>
          </cell>
          <cell r="E317">
            <v>6</v>
          </cell>
          <cell r="F317">
            <v>130447</v>
          </cell>
          <cell r="G317">
            <v>21741</v>
          </cell>
        </row>
        <row r="318">
          <cell r="C318" t="str">
            <v>Maryland</v>
          </cell>
          <cell r="D318" t="str">
            <v>Maryland2017</v>
          </cell>
          <cell r="E318">
            <v>6</v>
          </cell>
          <cell r="F318">
            <v>237859</v>
          </cell>
          <cell r="G318">
            <v>39643</v>
          </cell>
        </row>
        <row r="319">
          <cell r="C319" t="str">
            <v>Umass</v>
          </cell>
          <cell r="D319" t="str">
            <v>Umass2017</v>
          </cell>
          <cell r="E319">
            <v>6</v>
          </cell>
          <cell r="F319">
            <v>64242</v>
          </cell>
          <cell r="G319">
            <v>10707</v>
          </cell>
        </row>
        <row r="320">
          <cell r="C320" t="str">
            <v>Memphis</v>
          </cell>
          <cell r="D320" t="str">
            <v>Memphis2017</v>
          </cell>
          <cell r="E320">
            <v>8</v>
          </cell>
          <cell r="F320">
            <v>290416</v>
          </cell>
          <cell r="G320">
            <v>36302</v>
          </cell>
        </row>
        <row r="321">
          <cell r="C321" t="str">
            <v>Miami (FL)</v>
          </cell>
          <cell r="D321" t="str">
            <v>Miami (FL)2017</v>
          </cell>
          <cell r="E321">
            <v>8</v>
          </cell>
          <cell r="F321">
            <v>469454</v>
          </cell>
          <cell r="G321">
            <v>58682</v>
          </cell>
        </row>
        <row r="322">
          <cell r="C322" t="str">
            <v>Miami (OH)</v>
          </cell>
          <cell r="D322" t="str">
            <v>Miami (OH)2017</v>
          </cell>
          <cell r="E322">
            <v>6</v>
          </cell>
          <cell r="F322">
            <v>98666</v>
          </cell>
          <cell r="G322">
            <v>16444</v>
          </cell>
        </row>
        <row r="323">
          <cell r="C323" t="str">
            <v>Michigan</v>
          </cell>
          <cell r="D323" t="str">
            <v>Michigan2017</v>
          </cell>
          <cell r="E323">
            <v>6</v>
          </cell>
          <cell r="F323">
            <v>669534</v>
          </cell>
          <cell r="G323">
            <v>111589</v>
          </cell>
        </row>
        <row r="324">
          <cell r="C324" t="str">
            <v>School</v>
          </cell>
          <cell r="D324" t="str">
            <v>School2017</v>
          </cell>
          <cell r="E324" t="str">
            <v>G</v>
          </cell>
          <cell r="F324" t="str">
            <v>Attend</v>
          </cell>
          <cell r="G324" t="str">
            <v>Avg.</v>
          </cell>
        </row>
        <row r="325">
          <cell r="C325" t="str">
            <v>Michigan State</v>
          </cell>
          <cell r="D325" t="str">
            <v>Michigan State2017</v>
          </cell>
          <cell r="E325">
            <v>7</v>
          </cell>
          <cell r="F325">
            <v>507398</v>
          </cell>
          <cell r="G325">
            <v>72485</v>
          </cell>
        </row>
        <row r="326">
          <cell r="C326" t="str">
            <v>Middle Tennessee</v>
          </cell>
          <cell r="D326" t="str">
            <v>Middle Tennessee2017</v>
          </cell>
          <cell r="E326">
            <v>6</v>
          </cell>
          <cell r="F326">
            <v>93718</v>
          </cell>
          <cell r="G326">
            <v>15620</v>
          </cell>
        </row>
        <row r="327">
          <cell r="C327" t="str">
            <v>Minnesota</v>
          </cell>
          <cell r="D327" t="str">
            <v>Minnesota2017</v>
          </cell>
          <cell r="E327">
            <v>7</v>
          </cell>
          <cell r="F327">
            <v>310506</v>
          </cell>
          <cell r="G327">
            <v>44358</v>
          </cell>
        </row>
        <row r="328">
          <cell r="C328" t="str">
            <v>Mississippi State</v>
          </cell>
          <cell r="D328" t="str">
            <v>Mississippi State2017</v>
          </cell>
          <cell r="E328">
            <v>7</v>
          </cell>
          <cell r="F328">
            <v>406703</v>
          </cell>
          <cell r="G328">
            <v>58100</v>
          </cell>
        </row>
        <row r="329">
          <cell r="C329" t="str">
            <v>Missouri</v>
          </cell>
          <cell r="D329" t="str">
            <v>Missouri2017</v>
          </cell>
          <cell r="E329">
            <v>7</v>
          </cell>
          <cell r="F329">
            <v>360429</v>
          </cell>
          <cell r="G329">
            <v>51490</v>
          </cell>
        </row>
        <row r="330">
          <cell r="C330" t="str">
            <v>Navy</v>
          </cell>
          <cell r="D330" t="str">
            <v>Navy2017</v>
          </cell>
          <cell r="E330">
            <v>6</v>
          </cell>
          <cell r="F330">
            <v>209701</v>
          </cell>
          <cell r="G330">
            <v>34950</v>
          </cell>
        </row>
        <row r="331">
          <cell r="C331" t="str">
            <v>NC State</v>
          </cell>
          <cell r="D331" t="str">
            <v>NC State2017</v>
          </cell>
          <cell r="E331">
            <v>6</v>
          </cell>
          <cell r="F331">
            <v>341100</v>
          </cell>
          <cell r="G331">
            <v>56850</v>
          </cell>
        </row>
        <row r="332">
          <cell r="C332" t="str">
            <v>Nebraska</v>
          </cell>
          <cell r="D332" t="str">
            <v>Nebraska2017</v>
          </cell>
          <cell r="E332">
            <v>7</v>
          </cell>
          <cell r="F332">
            <v>628583</v>
          </cell>
          <cell r="G332">
            <v>89798</v>
          </cell>
        </row>
        <row r="333">
          <cell r="C333" t="str">
            <v>Nevada</v>
          </cell>
          <cell r="D333" t="str">
            <v>Nevada2017</v>
          </cell>
          <cell r="E333">
            <v>6</v>
          </cell>
          <cell r="F333">
            <v>100329</v>
          </cell>
          <cell r="G333">
            <v>16722</v>
          </cell>
        </row>
        <row r="334">
          <cell r="C334" t="str">
            <v>New Mexico</v>
          </cell>
          <cell r="D334" t="str">
            <v>New Mexico2017</v>
          </cell>
          <cell r="E334">
            <v>6</v>
          </cell>
          <cell r="F334">
            <v>127161</v>
          </cell>
          <cell r="G334">
            <v>21194</v>
          </cell>
        </row>
        <row r="335">
          <cell r="C335" t="str">
            <v>New Mexico State</v>
          </cell>
          <cell r="D335" t="str">
            <v>New Mexico State2017</v>
          </cell>
          <cell r="E335">
            <v>5</v>
          </cell>
          <cell r="F335">
            <v>91195</v>
          </cell>
          <cell r="G335">
            <v>18239</v>
          </cell>
        </row>
        <row r="336">
          <cell r="C336" t="str">
            <v>North Carolina</v>
          </cell>
          <cell r="D336" t="str">
            <v>North Carolina2017</v>
          </cell>
          <cell r="E336">
            <v>7</v>
          </cell>
          <cell r="F336">
            <v>350500</v>
          </cell>
          <cell r="G336">
            <v>50071</v>
          </cell>
        </row>
        <row r="337">
          <cell r="C337" t="str">
            <v>North Texas</v>
          </cell>
          <cell r="D337" t="str">
            <v>North Texas2017</v>
          </cell>
          <cell r="E337">
            <v>6</v>
          </cell>
          <cell r="F337">
            <v>134174</v>
          </cell>
          <cell r="G337">
            <v>22362</v>
          </cell>
        </row>
        <row r="338">
          <cell r="C338" t="str">
            <v>Northern Illinois</v>
          </cell>
          <cell r="D338" t="str">
            <v>Northern Illinois2017</v>
          </cell>
          <cell r="E338">
            <v>6</v>
          </cell>
          <cell r="F338">
            <v>67748</v>
          </cell>
          <cell r="G338">
            <v>11291</v>
          </cell>
        </row>
        <row r="339">
          <cell r="C339" t="str">
            <v>Northwestern</v>
          </cell>
          <cell r="D339" t="str">
            <v>Northwestern2017</v>
          </cell>
          <cell r="E339">
            <v>7</v>
          </cell>
          <cell r="F339">
            <v>250969</v>
          </cell>
          <cell r="G339">
            <v>35853</v>
          </cell>
        </row>
        <row r="340">
          <cell r="C340" t="str">
            <v>Notre Dame</v>
          </cell>
          <cell r="D340" t="str">
            <v>Notre Dame2017</v>
          </cell>
          <cell r="E340">
            <v>7</v>
          </cell>
          <cell r="F340">
            <v>543354</v>
          </cell>
          <cell r="G340">
            <v>77622</v>
          </cell>
        </row>
        <row r="341">
          <cell r="C341" t="str">
            <v>Ohio</v>
          </cell>
          <cell r="D341" t="str">
            <v>Ohio2017</v>
          </cell>
          <cell r="E341">
            <v>6</v>
          </cell>
          <cell r="F341">
            <v>116325</v>
          </cell>
          <cell r="G341">
            <v>19388</v>
          </cell>
        </row>
        <row r="342">
          <cell r="C342" t="str">
            <v>Ohio State</v>
          </cell>
          <cell r="D342" t="str">
            <v>Ohio State2017</v>
          </cell>
          <cell r="E342">
            <v>7</v>
          </cell>
          <cell r="F342">
            <v>752464</v>
          </cell>
          <cell r="G342">
            <v>107495</v>
          </cell>
        </row>
        <row r="343">
          <cell r="C343" t="str">
            <v>Oklahoma</v>
          </cell>
          <cell r="D343" t="str">
            <v>Oklahoma2017</v>
          </cell>
          <cell r="E343">
            <v>6</v>
          </cell>
          <cell r="F343">
            <v>519119</v>
          </cell>
          <cell r="G343">
            <v>86520</v>
          </cell>
        </row>
        <row r="344">
          <cell r="C344" t="str">
            <v>Oklahoma State</v>
          </cell>
          <cell r="D344" t="str">
            <v>Oklahoma State2017</v>
          </cell>
          <cell r="E344">
            <v>6</v>
          </cell>
          <cell r="F344">
            <v>340740</v>
          </cell>
          <cell r="G344">
            <v>56790</v>
          </cell>
        </row>
        <row r="345">
          <cell r="C345" t="str">
            <v>Old Dominion</v>
          </cell>
          <cell r="D345" t="str">
            <v>Old Dominion2017</v>
          </cell>
          <cell r="E345">
            <v>6</v>
          </cell>
          <cell r="F345">
            <v>120708</v>
          </cell>
          <cell r="G345">
            <v>20118</v>
          </cell>
        </row>
        <row r="346">
          <cell r="C346" t="str">
            <v>Ole Miss</v>
          </cell>
          <cell r="D346" t="str">
            <v>Ole Miss2017</v>
          </cell>
          <cell r="E346">
            <v>7</v>
          </cell>
          <cell r="F346">
            <v>410414</v>
          </cell>
          <cell r="G346">
            <v>58631</v>
          </cell>
        </row>
        <row r="347">
          <cell r="C347" t="str">
            <v>Oregon</v>
          </cell>
          <cell r="D347" t="str">
            <v>Oregon2017</v>
          </cell>
          <cell r="E347">
            <v>7</v>
          </cell>
          <cell r="F347">
            <v>388381</v>
          </cell>
          <cell r="G347">
            <v>55483</v>
          </cell>
        </row>
        <row r="348">
          <cell r="C348" t="str">
            <v>Oregon State</v>
          </cell>
          <cell r="D348" t="str">
            <v>Oregon State2017</v>
          </cell>
          <cell r="E348">
            <v>6</v>
          </cell>
          <cell r="F348">
            <v>208524</v>
          </cell>
          <cell r="G348">
            <v>34754</v>
          </cell>
        </row>
        <row r="349">
          <cell r="C349" t="str">
            <v>Penn State</v>
          </cell>
          <cell r="D349" t="str">
            <v>Penn State2017</v>
          </cell>
          <cell r="E349">
            <v>7</v>
          </cell>
          <cell r="F349">
            <v>746946</v>
          </cell>
          <cell r="G349">
            <v>106707</v>
          </cell>
        </row>
        <row r="350">
          <cell r="C350" t="str">
            <v>Pittsburgh</v>
          </cell>
          <cell r="D350" t="str">
            <v>Pittsburgh2017</v>
          </cell>
          <cell r="E350">
            <v>7</v>
          </cell>
          <cell r="F350">
            <v>254062</v>
          </cell>
          <cell r="G350">
            <v>36295</v>
          </cell>
        </row>
        <row r="351">
          <cell r="C351" t="str">
            <v>Purdue</v>
          </cell>
          <cell r="D351" t="str">
            <v>Purdue2017</v>
          </cell>
          <cell r="E351">
            <v>6</v>
          </cell>
          <cell r="F351">
            <v>287303</v>
          </cell>
          <cell r="G351">
            <v>47884</v>
          </cell>
        </row>
        <row r="352">
          <cell r="C352" t="str">
            <v>Rice</v>
          </cell>
          <cell r="D352" t="str">
            <v>Rice2017</v>
          </cell>
          <cell r="E352">
            <v>5</v>
          </cell>
          <cell r="F352">
            <v>96770</v>
          </cell>
          <cell r="G352">
            <v>19354</v>
          </cell>
        </row>
        <row r="353">
          <cell r="C353" t="str">
            <v>Rutgers</v>
          </cell>
          <cell r="D353" t="str">
            <v>Rutgers2017</v>
          </cell>
          <cell r="E353">
            <v>7</v>
          </cell>
          <cell r="F353">
            <v>278245</v>
          </cell>
          <cell r="G353">
            <v>39749</v>
          </cell>
        </row>
        <row r="354">
          <cell r="C354" t="str">
            <v>San Diego State</v>
          </cell>
          <cell r="D354" t="str">
            <v>San Diego State2017</v>
          </cell>
          <cell r="E354">
            <v>7</v>
          </cell>
          <cell r="F354">
            <v>275428</v>
          </cell>
          <cell r="G354">
            <v>39347</v>
          </cell>
        </row>
        <row r="355">
          <cell r="C355" t="str">
            <v>San Jose State</v>
          </cell>
          <cell r="D355" t="str">
            <v>San Jose State2017</v>
          </cell>
          <cell r="E355">
            <v>6</v>
          </cell>
          <cell r="F355">
            <v>85235</v>
          </cell>
          <cell r="G355">
            <v>14206</v>
          </cell>
        </row>
        <row r="356">
          <cell r="C356" t="str">
            <v>SMU</v>
          </cell>
          <cell r="D356" t="str">
            <v>SMU2017</v>
          </cell>
          <cell r="E356">
            <v>7</v>
          </cell>
          <cell r="F356">
            <v>139609</v>
          </cell>
          <cell r="G356">
            <v>19944</v>
          </cell>
        </row>
        <row r="357">
          <cell r="C357" t="str">
            <v>South Alabama</v>
          </cell>
          <cell r="D357" t="str">
            <v>South Alabama2017</v>
          </cell>
          <cell r="E357">
            <v>6</v>
          </cell>
          <cell r="F357">
            <v>104070</v>
          </cell>
          <cell r="G357">
            <v>17345</v>
          </cell>
        </row>
        <row r="358">
          <cell r="C358" t="str">
            <v>South Carolina</v>
          </cell>
          <cell r="D358" t="str">
            <v>South Carolina2017</v>
          </cell>
          <cell r="E358">
            <v>7</v>
          </cell>
          <cell r="F358">
            <v>550099</v>
          </cell>
          <cell r="G358">
            <v>78586</v>
          </cell>
        </row>
        <row r="359">
          <cell r="C359" t="str">
            <v>South Florida</v>
          </cell>
          <cell r="D359" t="str">
            <v>South Florida2017</v>
          </cell>
          <cell r="E359">
            <v>6</v>
          </cell>
          <cell r="F359">
            <v>188408</v>
          </cell>
          <cell r="G359">
            <v>31401</v>
          </cell>
        </row>
        <row r="360">
          <cell r="C360" t="str">
            <v>USC</v>
          </cell>
          <cell r="D360" t="str">
            <v>USC2017</v>
          </cell>
          <cell r="E360">
            <v>7</v>
          </cell>
          <cell r="F360">
            <v>508781</v>
          </cell>
          <cell r="G360">
            <v>72683</v>
          </cell>
        </row>
        <row r="361">
          <cell r="C361" t="str">
            <v>Southern Mississippi</v>
          </cell>
          <cell r="D361" t="str">
            <v>Southern Mississippi2017</v>
          </cell>
          <cell r="E361">
            <v>6</v>
          </cell>
          <cell r="F361">
            <v>130265</v>
          </cell>
          <cell r="G361">
            <v>21711</v>
          </cell>
        </row>
        <row r="362">
          <cell r="C362" t="str">
            <v>Stanford</v>
          </cell>
          <cell r="D362" t="str">
            <v>Stanford2017</v>
          </cell>
          <cell r="E362">
            <v>6</v>
          </cell>
          <cell r="F362">
            <v>284388</v>
          </cell>
          <cell r="G362">
            <v>47398</v>
          </cell>
        </row>
        <row r="363">
          <cell r="C363" t="str">
            <v>Syracuse</v>
          </cell>
          <cell r="D363" t="str">
            <v>Syracuse2017</v>
          </cell>
          <cell r="E363">
            <v>7</v>
          </cell>
          <cell r="F363">
            <v>237504</v>
          </cell>
          <cell r="G363">
            <v>33929</v>
          </cell>
        </row>
        <row r="364">
          <cell r="C364" t="str">
            <v>TCU</v>
          </cell>
          <cell r="D364" t="str">
            <v>TCU2017</v>
          </cell>
          <cell r="E364">
            <v>6</v>
          </cell>
          <cell r="F364">
            <v>264481</v>
          </cell>
          <cell r="G364">
            <v>44080</v>
          </cell>
        </row>
        <row r="365">
          <cell r="C365" t="str">
            <v>Temple</v>
          </cell>
          <cell r="D365" t="str">
            <v>Temple2017</v>
          </cell>
          <cell r="E365">
            <v>6</v>
          </cell>
          <cell r="F365">
            <v>163905</v>
          </cell>
          <cell r="G365">
            <v>27318</v>
          </cell>
        </row>
        <row r="366">
          <cell r="C366" t="str">
            <v>Tennessee</v>
          </cell>
          <cell r="D366" t="str">
            <v>Tennessee2017</v>
          </cell>
          <cell r="E366">
            <v>7</v>
          </cell>
          <cell r="F366">
            <v>670454</v>
          </cell>
          <cell r="G366">
            <v>95779</v>
          </cell>
        </row>
        <row r="367">
          <cell r="C367" t="str">
            <v>Texas</v>
          </cell>
          <cell r="D367" t="str">
            <v>Texas2017</v>
          </cell>
          <cell r="E367">
            <v>6</v>
          </cell>
          <cell r="F367">
            <v>556667</v>
          </cell>
          <cell r="G367">
            <v>92778</v>
          </cell>
        </row>
        <row r="368">
          <cell r="C368" t="str">
            <v>Texas A&amp;M</v>
          </cell>
          <cell r="D368" t="str">
            <v>Texas A&amp;M2017</v>
          </cell>
          <cell r="E368">
            <v>7</v>
          </cell>
          <cell r="F368">
            <v>691612</v>
          </cell>
          <cell r="G368">
            <v>98802</v>
          </cell>
        </row>
        <row r="369">
          <cell r="C369" t="str">
            <v>Texas State</v>
          </cell>
          <cell r="D369" t="str">
            <v>Texas State2017</v>
          </cell>
          <cell r="E369">
            <v>6</v>
          </cell>
          <cell r="F369">
            <v>104680</v>
          </cell>
          <cell r="G369">
            <v>17447</v>
          </cell>
        </row>
        <row r="370">
          <cell r="C370" t="str">
            <v>Texas Tech</v>
          </cell>
          <cell r="D370" t="str">
            <v>Texas Tech2017</v>
          </cell>
          <cell r="E370">
            <v>6</v>
          </cell>
          <cell r="F370">
            <v>330390</v>
          </cell>
          <cell r="G370">
            <v>55065</v>
          </cell>
        </row>
        <row r="371">
          <cell r="C371" t="str">
            <v>Toledo</v>
          </cell>
          <cell r="D371" t="str">
            <v>Toledo2017</v>
          </cell>
          <cell r="E371">
            <v>6</v>
          </cell>
          <cell r="F371">
            <v>124470</v>
          </cell>
          <cell r="G371">
            <v>20745</v>
          </cell>
        </row>
        <row r="372">
          <cell r="C372" t="str">
            <v>Troy</v>
          </cell>
          <cell r="D372" t="str">
            <v>Troy2017</v>
          </cell>
          <cell r="E372">
            <v>6</v>
          </cell>
          <cell r="F372">
            <v>146737</v>
          </cell>
          <cell r="G372">
            <v>24456</v>
          </cell>
        </row>
        <row r="373">
          <cell r="C373" t="str">
            <v>Tulane</v>
          </cell>
          <cell r="D373" t="str">
            <v>Tulane2017</v>
          </cell>
          <cell r="E373">
            <v>6</v>
          </cell>
          <cell r="F373">
            <v>101634</v>
          </cell>
          <cell r="G373">
            <v>16939</v>
          </cell>
        </row>
        <row r="374">
          <cell r="C374" t="str">
            <v>Tulsa</v>
          </cell>
          <cell r="D374" t="str">
            <v>Tulsa2017</v>
          </cell>
          <cell r="E374">
            <v>6</v>
          </cell>
          <cell r="F374">
            <v>110751</v>
          </cell>
          <cell r="G374">
            <v>18459</v>
          </cell>
        </row>
        <row r="375">
          <cell r="C375" t="str">
            <v>UAB</v>
          </cell>
          <cell r="D375" t="str">
            <v>UAB2017</v>
          </cell>
          <cell r="E375">
            <v>6</v>
          </cell>
          <cell r="F375">
            <v>158252</v>
          </cell>
          <cell r="G375">
            <v>26375</v>
          </cell>
        </row>
        <row r="376">
          <cell r="C376" t="str">
            <v>UCF</v>
          </cell>
          <cell r="D376" t="str">
            <v>UCF2017</v>
          </cell>
          <cell r="E376">
            <v>7</v>
          </cell>
          <cell r="F376">
            <v>257924</v>
          </cell>
          <cell r="G376">
            <v>36846</v>
          </cell>
        </row>
        <row r="377">
          <cell r="C377" t="str">
            <v>UCLA</v>
          </cell>
          <cell r="D377" t="str">
            <v>UCLA2017</v>
          </cell>
          <cell r="E377">
            <v>6</v>
          </cell>
          <cell r="F377">
            <v>336262</v>
          </cell>
          <cell r="G377">
            <v>56044</v>
          </cell>
        </row>
        <row r="378">
          <cell r="C378" t="str">
            <v>UConn</v>
          </cell>
          <cell r="D378" t="str">
            <v>UConn2017</v>
          </cell>
          <cell r="E378">
            <v>6</v>
          </cell>
          <cell r="F378">
            <v>122007</v>
          </cell>
          <cell r="G378">
            <v>20335</v>
          </cell>
        </row>
        <row r="379">
          <cell r="C379" t="str">
            <v>UNLV</v>
          </cell>
          <cell r="D379" t="str">
            <v>UNLV2017</v>
          </cell>
          <cell r="E379">
            <v>6</v>
          </cell>
          <cell r="F379">
            <v>104692</v>
          </cell>
          <cell r="G379">
            <v>17449</v>
          </cell>
        </row>
        <row r="380">
          <cell r="C380" t="str">
            <v>Utah</v>
          </cell>
          <cell r="D380" t="str">
            <v>Utah2017</v>
          </cell>
          <cell r="E380">
            <v>7</v>
          </cell>
          <cell r="F380">
            <v>321390</v>
          </cell>
          <cell r="G380">
            <v>45913</v>
          </cell>
        </row>
        <row r="381">
          <cell r="C381" t="str">
            <v>Utah State</v>
          </cell>
          <cell r="D381" t="str">
            <v>Utah State2017</v>
          </cell>
          <cell r="E381">
            <v>6</v>
          </cell>
          <cell r="F381">
            <v>120650</v>
          </cell>
          <cell r="G381">
            <v>20108</v>
          </cell>
        </row>
        <row r="382">
          <cell r="C382" t="str">
            <v>UTEP</v>
          </cell>
          <cell r="D382" t="str">
            <v>UTEP2017</v>
          </cell>
          <cell r="E382">
            <v>5</v>
          </cell>
          <cell r="F382">
            <v>97740</v>
          </cell>
          <cell r="G382">
            <v>19548</v>
          </cell>
        </row>
        <row r="383">
          <cell r="C383" t="str">
            <v>UTSA</v>
          </cell>
          <cell r="D383" t="str">
            <v>UTSA2017</v>
          </cell>
          <cell r="E383">
            <v>5</v>
          </cell>
          <cell r="F383">
            <v>114104</v>
          </cell>
          <cell r="G383">
            <v>22821</v>
          </cell>
        </row>
        <row r="384">
          <cell r="C384" t="str">
            <v>Vanderbilt</v>
          </cell>
          <cell r="D384" t="str">
            <v>Vanderbilt2017</v>
          </cell>
          <cell r="E384">
            <v>7</v>
          </cell>
          <cell r="F384">
            <v>219390</v>
          </cell>
          <cell r="G384">
            <v>31341</v>
          </cell>
        </row>
        <row r="385">
          <cell r="C385" t="str">
            <v>Virginia</v>
          </cell>
          <cell r="D385" t="str">
            <v>Virginia2017</v>
          </cell>
          <cell r="E385">
            <v>7</v>
          </cell>
          <cell r="F385">
            <v>275788</v>
          </cell>
          <cell r="G385">
            <v>39398</v>
          </cell>
        </row>
        <row r="386">
          <cell r="C386" t="str">
            <v>Virginia Tech</v>
          </cell>
          <cell r="D386" t="str">
            <v>Virginia Tech2017</v>
          </cell>
          <cell r="E386">
            <v>6</v>
          </cell>
          <cell r="F386">
            <v>379284</v>
          </cell>
          <cell r="G386">
            <v>63214</v>
          </cell>
        </row>
        <row r="387">
          <cell r="C387" t="str">
            <v>School</v>
          </cell>
          <cell r="D387" t="str">
            <v>School2017</v>
          </cell>
          <cell r="E387" t="str">
            <v>G</v>
          </cell>
          <cell r="F387" t="str">
            <v>Attend</v>
          </cell>
          <cell r="G387" t="str">
            <v>Avg.</v>
          </cell>
        </row>
        <row r="388">
          <cell r="C388" t="str">
            <v>Wake Forest</v>
          </cell>
          <cell r="D388" t="str">
            <v>Wake Forest2017</v>
          </cell>
          <cell r="E388">
            <v>6</v>
          </cell>
          <cell r="F388">
            <v>170614</v>
          </cell>
          <cell r="G388">
            <v>28436</v>
          </cell>
        </row>
        <row r="389">
          <cell r="C389" t="str">
            <v>Washington</v>
          </cell>
          <cell r="D389" t="str">
            <v>Washington2017</v>
          </cell>
          <cell r="E389">
            <v>7</v>
          </cell>
          <cell r="F389">
            <v>481755</v>
          </cell>
          <cell r="G389">
            <v>68822</v>
          </cell>
        </row>
        <row r="390">
          <cell r="C390" t="str">
            <v>Washington State</v>
          </cell>
          <cell r="D390" t="str">
            <v>Washington State2017</v>
          </cell>
          <cell r="E390">
            <v>7</v>
          </cell>
          <cell r="F390">
            <v>223875</v>
          </cell>
          <cell r="G390">
            <v>31982</v>
          </cell>
        </row>
        <row r="391">
          <cell r="C391" t="str">
            <v>West Virginia</v>
          </cell>
          <cell r="D391" t="str">
            <v>West Virginia2017</v>
          </cell>
          <cell r="E391">
            <v>6</v>
          </cell>
          <cell r="F391">
            <v>335678</v>
          </cell>
          <cell r="G391">
            <v>55946</v>
          </cell>
        </row>
        <row r="392">
          <cell r="C392" t="str">
            <v>Western Kentucky</v>
          </cell>
          <cell r="D392" t="str">
            <v>Western Kentucky2017</v>
          </cell>
          <cell r="E392">
            <v>6</v>
          </cell>
          <cell r="F392">
            <v>94234</v>
          </cell>
          <cell r="G392">
            <v>15706</v>
          </cell>
        </row>
        <row r="393">
          <cell r="C393" t="str">
            <v>Western Michigan</v>
          </cell>
          <cell r="D393" t="str">
            <v>Western Michigan2017</v>
          </cell>
          <cell r="E393">
            <v>6</v>
          </cell>
          <cell r="F393">
            <v>95314</v>
          </cell>
          <cell r="G393">
            <v>15886</v>
          </cell>
        </row>
        <row r="394">
          <cell r="C394" t="str">
            <v>Wisconsin</v>
          </cell>
          <cell r="D394" t="str">
            <v>Wisconsin2017</v>
          </cell>
          <cell r="E394">
            <v>7</v>
          </cell>
          <cell r="F394">
            <v>551766</v>
          </cell>
          <cell r="G394">
            <v>78824</v>
          </cell>
        </row>
        <row r="395">
          <cell r="C395" t="str">
            <v>Wyoming</v>
          </cell>
          <cell r="D395" t="str">
            <v>Wyoming2017</v>
          </cell>
          <cell r="E395">
            <v>7</v>
          </cell>
          <cell r="F395">
            <v>144299</v>
          </cell>
          <cell r="G395">
            <v>20614</v>
          </cell>
        </row>
        <row r="396">
          <cell r="C396" t="str">
            <v>Air Force</v>
          </cell>
          <cell r="D396" t="str">
            <v>Air Force2016</v>
          </cell>
          <cell r="E396">
            <v>6</v>
          </cell>
          <cell r="F396">
            <v>177519</v>
          </cell>
          <cell r="G396">
            <v>29587</v>
          </cell>
        </row>
        <row r="397">
          <cell r="C397" t="str">
            <v>Akron</v>
          </cell>
          <cell r="D397" t="str">
            <v>Akron2016</v>
          </cell>
          <cell r="E397">
            <v>6</v>
          </cell>
          <cell r="F397">
            <v>62021</v>
          </cell>
          <cell r="G397">
            <v>10337</v>
          </cell>
        </row>
        <row r="398">
          <cell r="C398" t="str">
            <v>Alabama</v>
          </cell>
          <cell r="D398" t="str">
            <v>Alabama2016</v>
          </cell>
          <cell r="E398">
            <v>7</v>
          </cell>
          <cell r="F398">
            <v>712747</v>
          </cell>
          <cell r="G398">
            <v>101821</v>
          </cell>
        </row>
        <row r="399">
          <cell r="C399" t="str">
            <v>Appalachian State</v>
          </cell>
          <cell r="D399" t="str">
            <v>Appalachian State2016</v>
          </cell>
          <cell r="E399">
            <v>6</v>
          </cell>
          <cell r="F399">
            <v>156916</v>
          </cell>
          <cell r="G399">
            <v>26153</v>
          </cell>
        </row>
        <row r="400">
          <cell r="C400" t="str">
            <v>Arizona</v>
          </cell>
          <cell r="D400" t="str">
            <v>Arizona2016</v>
          </cell>
          <cell r="E400">
            <v>7</v>
          </cell>
          <cell r="F400">
            <v>338017</v>
          </cell>
          <cell r="G400">
            <v>48288</v>
          </cell>
        </row>
        <row r="401">
          <cell r="C401" t="str">
            <v>Arizona State</v>
          </cell>
          <cell r="D401" t="str">
            <v>Arizona State2016</v>
          </cell>
          <cell r="E401">
            <v>6</v>
          </cell>
          <cell r="F401">
            <v>286417</v>
          </cell>
          <cell r="G401">
            <v>47736</v>
          </cell>
        </row>
        <row r="402">
          <cell r="C402" t="str">
            <v>Arkansas</v>
          </cell>
          <cell r="D402" t="str">
            <v>Arkansas2016</v>
          </cell>
          <cell r="E402">
            <v>7</v>
          </cell>
          <cell r="F402">
            <v>487067</v>
          </cell>
          <cell r="G402">
            <v>69581</v>
          </cell>
        </row>
        <row r="403">
          <cell r="C403" t="str">
            <v>Arkansas State</v>
          </cell>
          <cell r="D403" t="str">
            <v>Arkansas State2016</v>
          </cell>
          <cell r="E403">
            <v>6</v>
          </cell>
          <cell r="F403">
            <v>136200</v>
          </cell>
          <cell r="G403">
            <v>22700</v>
          </cell>
        </row>
        <row r="404">
          <cell r="C404" t="str">
            <v>Army</v>
          </cell>
          <cell r="D404" t="str">
            <v>Army2016</v>
          </cell>
          <cell r="E404">
            <v>5</v>
          </cell>
          <cell r="F404">
            <v>163267</v>
          </cell>
          <cell r="G404">
            <v>32653</v>
          </cell>
        </row>
        <row r="405">
          <cell r="C405" t="str">
            <v>Auburn</v>
          </cell>
          <cell r="D405" t="str">
            <v>Auburn2016</v>
          </cell>
          <cell r="E405">
            <v>8</v>
          </cell>
          <cell r="F405">
            <v>695498</v>
          </cell>
          <cell r="G405">
            <v>86937</v>
          </cell>
        </row>
        <row r="406">
          <cell r="C406" t="str">
            <v>Ball State</v>
          </cell>
          <cell r="D406" t="str">
            <v>Ball State2016</v>
          </cell>
          <cell r="E406">
            <v>5</v>
          </cell>
          <cell r="F406">
            <v>38946</v>
          </cell>
          <cell r="G406">
            <v>7789</v>
          </cell>
        </row>
        <row r="407">
          <cell r="C407" t="str">
            <v>Baylor</v>
          </cell>
          <cell r="D407" t="str">
            <v>Baylor2016</v>
          </cell>
          <cell r="E407">
            <v>6</v>
          </cell>
          <cell r="F407">
            <v>275029</v>
          </cell>
          <cell r="G407">
            <v>45838</v>
          </cell>
        </row>
        <row r="408">
          <cell r="C408" t="str">
            <v>Boise State</v>
          </cell>
          <cell r="D408" t="str">
            <v>Boise State2016</v>
          </cell>
          <cell r="E408">
            <v>6</v>
          </cell>
          <cell r="F408">
            <v>205640</v>
          </cell>
          <cell r="G408">
            <v>34273</v>
          </cell>
        </row>
        <row r="409">
          <cell r="C409" t="str">
            <v>Boston College</v>
          </cell>
          <cell r="D409" t="str">
            <v>Boston College2016</v>
          </cell>
          <cell r="E409">
            <v>6</v>
          </cell>
          <cell r="F409">
            <v>192942</v>
          </cell>
          <cell r="G409">
            <v>32157</v>
          </cell>
        </row>
        <row r="410">
          <cell r="C410" t="str">
            <v>Bowling Green</v>
          </cell>
          <cell r="D410" t="str">
            <v>Bowling Green2016</v>
          </cell>
          <cell r="E410">
            <v>6</v>
          </cell>
          <cell r="F410">
            <v>90838</v>
          </cell>
          <cell r="G410">
            <v>15140</v>
          </cell>
        </row>
        <row r="411">
          <cell r="C411" t="str">
            <v>Buffalo</v>
          </cell>
          <cell r="D411" t="str">
            <v>Buffalo2016</v>
          </cell>
          <cell r="E411">
            <v>6</v>
          </cell>
          <cell r="F411">
            <v>104957</v>
          </cell>
          <cell r="G411">
            <v>17493</v>
          </cell>
        </row>
        <row r="412">
          <cell r="C412" t="str">
            <v>Brigham Young</v>
          </cell>
          <cell r="D412" t="str">
            <v>Brigham Young2016</v>
          </cell>
          <cell r="E412">
            <v>6</v>
          </cell>
          <cell r="F412">
            <v>351413</v>
          </cell>
          <cell r="G412">
            <v>58569</v>
          </cell>
        </row>
        <row r="413">
          <cell r="C413" t="str">
            <v>California</v>
          </cell>
          <cell r="D413" t="str">
            <v>California2016</v>
          </cell>
          <cell r="E413">
            <v>6</v>
          </cell>
          <cell r="F413">
            <v>279769</v>
          </cell>
          <cell r="G413">
            <v>46628</v>
          </cell>
        </row>
        <row r="414">
          <cell r="C414" t="str">
            <v>Central Michigan</v>
          </cell>
          <cell r="D414" t="str">
            <v>Central Michigan2016</v>
          </cell>
          <cell r="E414">
            <v>6</v>
          </cell>
          <cell r="F414">
            <v>104447</v>
          </cell>
          <cell r="G414">
            <v>17408</v>
          </cell>
        </row>
        <row r="415">
          <cell r="C415" t="str">
            <v>Charlotte</v>
          </cell>
          <cell r="D415" t="str">
            <v>Charlotte2016</v>
          </cell>
          <cell r="E415">
            <v>6</v>
          </cell>
          <cell r="F415">
            <v>85154</v>
          </cell>
          <cell r="G415">
            <v>14192</v>
          </cell>
        </row>
        <row r="416">
          <cell r="C416" t="str">
            <v>Cincinnati</v>
          </cell>
          <cell r="D416" t="str">
            <v>Cincinnati2016</v>
          </cell>
          <cell r="E416">
            <v>7</v>
          </cell>
          <cell r="F416">
            <v>235095</v>
          </cell>
          <cell r="G416">
            <v>33585</v>
          </cell>
        </row>
        <row r="417">
          <cell r="C417" t="str">
            <v>Clemson</v>
          </cell>
          <cell r="D417" t="str">
            <v>Clemson2016</v>
          </cell>
          <cell r="E417">
            <v>7</v>
          </cell>
          <cell r="F417">
            <v>566787</v>
          </cell>
          <cell r="G417">
            <v>80970</v>
          </cell>
        </row>
        <row r="418">
          <cell r="C418" t="str">
            <v>Colorado</v>
          </cell>
          <cell r="D418" t="str">
            <v>Colorado2016</v>
          </cell>
          <cell r="E418">
            <v>6</v>
          </cell>
          <cell r="F418">
            <v>279652</v>
          </cell>
          <cell r="G418">
            <v>46609</v>
          </cell>
        </row>
        <row r="419">
          <cell r="C419" t="str">
            <v>Colorado State</v>
          </cell>
          <cell r="D419" t="str">
            <v>Colorado State2016</v>
          </cell>
          <cell r="E419">
            <v>6</v>
          </cell>
          <cell r="F419">
            <v>165598</v>
          </cell>
          <cell r="G419">
            <v>27600</v>
          </cell>
        </row>
        <row r="420">
          <cell r="C420" t="str">
            <v>Duke</v>
          </cell>
          <cell r="D420" t="str">
            <v>Duke2016</v>
          </cell>
          <cell r="E420">
            <v>6</v>
          </cell>
          <cell r="F420">
            <v>179369</v>
          </cell>
          <cell r="G420">
            <v>29895</v>
          </cell>
        </row>
        <row r="421">
          <cell r="C421" t="str">
            <v>East Carolina</v>
          </cell>
          <cell r="D421" t="str">
            <v>East Carolina2016</v>
          </cell>
          <cell r="E421">
            <v>6</v>
          </cell>
          <cell r="F421">
            <v>264680</v>
          </cell>
          <cell r="G421">
            <v>44113</v>
          </cell>
        </row>
        <row r="422">
          <cell r="C422" t="str">
            <v>Eastern Michigan</v>
          </cell>
          <cell r="D422" t="str">
            <v>Eastern Michigan2016</v>
          </cell>
          <cell r="E422">
            <v>6</v>
          </cell>
          <cell r="F422">
            <v>106064</v>
          </cell>
          <cell r="G422">
            <v>17677</v>
          </cell>
        </row>
        <row r="423">
          <cell r="C423" t="str">
            <v>FIU</v>
          </cell>
          <cell r="D423" t="str">
            <v>FIU2016</v>
          </cell>
          <cell r="E423">
            <v>7</v>
          </cell>
          <cell r="F423">
            <v>117526</v>
          </cell>
          <cell r="G423">
            <v>16789</v>
          </cell>
        </row>
        <row r="424">
          <cell r="C424" t="str">
            <v>Florida Atlantic</v>
          </cell>
          <cell r="D424" t="str">
            <v>Florida Atlantic2016</v>
          </cell>
          <cell r="E424">
            <v>6</v>
          </cell>
          <cell r="F424">
            <v>60437</v>
          </cell>
          <cell r="G424">
            <v>10073</v>
          </cell>
        </row>
        <row r="425">
          <cell r="C425" t="str">
            <v>Florida</v>
          </cell>
          <cell r="D425" t="str">
            <v>Florida2016</v>
          </cell>
          <cell r="E425">
            <v>5</v>
          </cell>
          <cell r="F425">
            <v>439229</v>
          </cell>
          <cell r="G425">
            <v>87846</v>
          </cell>
        </row>
        <row r="426">
          <cell r="C426" t="str">
            <v>Florida State</v>
          </cell>
          <cell r="D426" t="str">
            <v>Florida State2016</v>
          </cell>
          <cell r="E426">
            <v>6</v>
          </cell>
          <cell r="F426">
            <v>460801</v>
          </cell>
          <cell r="G426">
            <v>76800</v>
          </cell>
        </row>
        <row r="427">
          <cell r="C427" t="str">
            <v>Fresno State</v>
          </cell>
          <cell r="D427" t="str">
            <v>Fresno State2016</v>
          </cell>
          <cell r="E427">
            <v>6</v>
          </cell>
          <cell r="F427">
            <v>152960</v>
          </cell>
          <cell r="G427">
            <v>25493</v>
          </cell>
        </row>
        <row r="428">
          <cell r="C428" t="str">
            <v>Georgia Southern</v>
          </cell>
          <cell r="D428" t="str">
            <v>Georgia Southern2016</v>
          </cell>
          <cell r="E428">
            <v>5</v>
          </cell>
          <cell r="F428">
            <v>104095</v>
          </cell>
          <cell r="G428">
            <v>20819</v>
          </cell>
        </row>
        <row r="429">
          <cell r="C429" t="str">
            <v>Georgia</v>
          </cell>
          <cell r="D429" t="str">
            <v>Georgia2016</v>
          </cell>
          <cell r="E429">
            <v>6</v>
          </cell>
          <cell r="F429">
            <v>556476</v>
          </cell>
          <cell r="G429">
            <v>92746</v>
          </cell>
        </row>
        <row r="430">
          <cell r="C430" t="str">
            <v>Georgia State</v>
          </cell>
          <cell r="D430" t="str">
            <v>Georgia State2016</v>
          </cell>
          <cell r="E430">
            <v>6</v>
          </cell>
          <cell r="F430">
            <v>90617</v>
          </cell>
          <cell r="G430">
            <v>15103</v>
          </cell>
        </row>
        <row r="431">
          <cell r="C431" t="str">
            <v>Georgia Tech</v>
          </cell>
          <cell r="D431" t="str">
            <v>Georgia Tech2016</v>
          </cell>
          <cell r="E431">
            <v>7</v>
          </cell>
          <cell r="F431">
            <v>332518</v>
          </cell>
          <cell r="G431">
            <v>47503</v>
          </cell>
        </row>
        <row r="432">
          <cell r="C432" t="str">
            <v>Hawaii</v>
          </cell>
          <cell r="D432" t="str">
            <v>Hawaii2016</v>
          </cell>
          <cell r="E432">
            <v>7</v>
          </cell>
          <cell r="F432">
            <v>170299</v>
          </cell>
          <cell r="G432">
            <v>24328</v>
          </cell>
        </row>
        <row r="433">
          <cell r="C433" t="str">
            <v>Houston</v>
          </cell>
          <cell r="D433" t="str">
            <v>Houston2016</v>
          </cell>
          <cell r="E433">
            <v>6</v>
          </cell>
          <cell r="F433">
            <v>233716</v>
          </cell>
          <cell r="G433">
            <v>38953</v>
          </cell>
        </row>
        <row r="434">
          <cell r="C434" t="str">
            <v>Idaho</v>
          </cell>
          <cell r="D434" t="str">
            <v>Idaho2016</v>
          </cell>
          <cell r="E434">
            <v>5</v>
          </cell>
          <cell r="F434">
            <v>55948</v>
          </cell>
          <cell r="G434">
            <v>11190</v>
          </cell>
        </row>
        <row r="435">
          <cell r="C435" t="str">
            <v>Illinois</v>
          </cell>
          <cell r="D435" t="str">
            <v>Illinois2016</v>
          </cell>
          <cell r="E435">
            <v>7</v>
          </cell>
          <cell r="F435">
            <v>319505</v>
          </cell>
          <cell r="G435">
            <v>45644</v>
          </cell>
        </row>
        <row r="436">
          <cell r="C436" t="str">
            <v>Indiana</v>
          </cell>
          <cell r="D436" t="str">
            <v>Indiana2016</v>
          </cell>
          <cell r="E436">
            <v>7</v>
          </cell>
          <cell r="F436">
            <v>301190</v>
          </cell>
          <cell r="G436">
            <v>43027</v>
          </cell>
        </row>
        <row r="437">
          <cell r="C437" t="str">
            <v>Iowa</v>
          </cell>
          <cell r="D437" t="str">
            <v>Iowa2016</v>
          </cell>
          <cell r="E437">
            <v>7</v>
          </cell>
          <cell r="F437">
            <v>487591</v>
          </cell>
          <cell r="G437">
            <v>69656</v>
          </cell>
        </row>
        <row r="438">
          <cell r="C438" t="str">
            <v>Iowa State</v>
          </cell>
          <cell r="D438" t="str">
            <v>Iowa State2016</v>
          </cell>
          <cell r="E438">
            <v>7</v>
          </cell>
          <cell r="F438">
            <v>367899</v>
          </cell>
          <cell r="G438">
            <v>52557</v>
          </cell>
        </row>
        <row r="439">
          <cell r="C439" t="str">
            <v>Kansas</v>
          </cell>
          <cell r="D439" t="str">
            <v>Kansas2016</v>
          </cell>
          <cell r="E439">
            <v>6</v>
          </cell>
          <cell r="F439">
            <v>154969</v>
          </cell>
          <cell r="G439">
            <v>25828</v>
          </cell>
        </row>
        <row r="440">
          <cell r="C440" t="str">
            <v>Kansas State</v>
          </cell>
          <cell r="D440" t="str">
            <v>Kansas State2016</v>
          </cell>
          <cell r="E440">
            <v>6</v>
          </cell>
          <cell r="F440">
            <v>311512</v>
          </cell>
          <cell r="G440">
            <v>51919</v>
          </cell>
        </row>
        <row r="441">
          <cell r="C441" t="str">
            <v>Kent State</v>
          </cell>
          <cell r="D441" t="str">
            <v>Kent State2016</v>
          </cell>
          <cell r="E441">
            <v>6</v>
          </cell>
          <cell r="F441">
            <v>65387</v>
          </cell>
          <cell r="G441">
            <v>10898</v>
          </cell>
        </row>
        <row r="442">
          <cell r="C442" t="str">
            <v>Kentucky</v>
          </cell>
          <cell r="D442" t="str">
            <v>Kentucky2016</v>
          </cell>
          <cell r="E442">
            <v>7</v>
          </cell>
          <cell r="F442">
            <v>375500</v>
          </cell>
          <cell r="G442">
            <v>53643</v>
          </cell>
        </row>
        <row r="443">
          <cell r="C443" t="str">
            <v>Louisiana-Monroe</v>
          </cell>
          <cell r="D443" t="str">
            <v>Louisiana-Monroe2016</v>
          </cell>
          <cell r="E443">
            <v>5</v>
          </cell>
          <cell r="F443">
            <v>67057</v>
          </cell>
          <cell r="G443">
            <v>13411</v>
          </cell>
        </row>
        <row r="444">
          <cell r="C444" t="str">
            <v>Louisiana</v>
          </cell>
          <cell r="D444" t="str">
            <v>Louisiana2016</v>
          </cell>
          <cell r="E444">
            <v>6</v>
          </cell>
          <cell r="F444">
            <v>121346</v>
          </cell>
          <cell r="G444">
            <v>20224</v>
          </cell>
        </row>
        <row r="445">
          <cell r="C445" t="str">
            <v>Louisiana Tech</v>
          </cell>
          <cell r="D445" t="str">
            <v>Louisiana Tech2016</v>
          </cell>
          <cell r="E445">
            <v>5</v>
          </cell>
          <cell r="F445">
            <v>102059</v>
          </cell>
          <cell r="G445">
            <v>20412</v>
          </cell>
        </row>
        <row r="446">
          <cell r="C446" t="str">
            <v>Louisville</v>
          </cell>
          <cell r="D446" t="str">
            <v>Louisville2016</v>
          </cell>
          <cell r="E446">
            <v>6</v>
          </cell>
          <cell r="F446">
            <v>324391</v>
          </cell>
          <cell r="G446">
            <v>54065</v>
          </cell>
        </row>
        <row r="447">
          <cell r="C447" t="str">
            <v>LSU</v>
          </cell>
          <cell r="D447" t="str">
            <v>LSU2016</v>
          </cell>
          <cell r="E447">
            <v>7</v>
          </cell>
          <cell r="F447">
            <v>708618</v>
          </cell>
          <cell r="G447">
            <v>101231</v>
          </cell>
        </row>
        <row r="448">
          <cell r="C448" t="str">
            <v>School</v>
          </cell>
          <cell r="D448" t="str">
            <v>School2016</v>
          </cell>
          <cell r="E448" t="str">
            <v>G</v>
          </cell>
          <cell r="F448" t="str">
            <v>Attendance</v>
          </cell>
          <cell r="G448" t="str">
            <v>Average</v>
          </cell>
        </row>
        <row r="449">
          <cell r="C449" t="str">
            <v>Marshall</v>
          </cell>
          <cell r="D449" t="str">
            <v>Marshall2016</v>
          </cell>
          <cell r="E449">
            <v>7</v>
          </cell>
          <cell r="F449">
            <v>173319</v>
          </cell>
          <cell r="G449">
            <v>24760</v>
          </cell>
        </row>
        <row r="450">
          <cell r="C450" t="str">
            <v>Maryland</v>
          </cell>
          <cell r="D450" t="str">
            <v>Maryland2016</v>
          </cell>
          <cell r="E450">
            <v>6</v>
          </cell>
          <cell r="F450">
            <v>237690</v>
          </cell>
          <cell r="G450">
            <v>39615</v>
          </cell>
        </row>
        <row r="451">
          <cell r="C451" t="str">
            <v>Umass</v>
          </cell>
          <cell r="D451" t="str">
            <v>Umass2016</v>
          </cell>
          <cell r="E451">
            <v>6</v>
          </cell>
          <cell r="F451">
            <v>87059</v>
          </cell>
          <cell r="G451">
            <v>14510</v>
          </cell>
        </row>
        <row r="452">
          <cell r="C452" t="str">
            <v>Memphis</v>
          </cell>
          <cell r="D452" t="str">
            <v>Memphis2016</v>
          </cell>
          <cell r="E452">
            <v>7</v>
          </cell>
          <cell r="F452">
            <v>261419</v>
          </cell>
          <cell r="G452">
            <v>37346</v>
          </cell>
        </row>
        <row r="453">
          <cell r="C453" t="str">
            <v>Miami (FL)</v>
          </cell>
          <cell r="D453" t="str">
            <v>Miami (FL)2016</v>
          </cell>
          <cell r="E453">
            <v>6</v>
          </cell>
          <cell r="F453">
            <v>351434</v>
          </cell>
          <cell r="G453">
            <v>58572</v>
          </cell>
        </row>
        <row r="454">
          <cell r="C454" t="str">
            <v>Miami (OH)</v>
          </cell>
          <cell r="D454" t="str">
            <v>Miami (OH)2016</v>
          </cell>
          <cell r="E454">
            <v>6</v>
          </cell>
          <cell r="F454">
            <v>102657</v>
          </cell>
          <cell r="G454">
            <v>17110</v>
          </cell>
        </row>
        <row r="455">
          <cell r="C455" t="str">
            <v>Michigan</v>
          </cell>
          <cell r="D455" t="str">
            <v>Michigan2016</v>
          </cell>
          <cell r="E455">
            <v>8</v>
          </cell>
          <cell r="F455">
            <v>883741</v>
          </cell>
          <cell r="G455">
            <v>110468</v>
          </cell>
        </row>
        <row r="456">
          <cell r="C456" t="str">
            <v>Michigan State</v>
          </cell>
          <cell r="D456" t="str">
            <v>Michigan State2016</v>
          </cell>
          <cell r="E456">
            <v>7</v>
          </cell>
          <cell r="F456">
            <v>522666</v>
          </cell>
          <cell r="G456">
            <v>74667</v>
          </cell>
        </row>
        <row r="457">
          <cell r="C457" t="str">
            <v>Middle Tennessee</v>
          </cell>
          <cell r="D457" t="str">
            <v>Middle Tennessee2016</v>
          </cell>
          <cell r="E457">
            <v>5</v>
          </cell>
          <cell r="F457">
            <v>86215</v>
          </cell>
          <cell r="G457">
            <v>17243</v>
          </cell>
        </row>
        <row r="458">
          <cell r="C458" t="str">
            <v>Minnesota</v>
          </cell>
          <cell r="D458" t="str">
            <v>Minnesota2016</v>
          </cell>
          <cell r="E458">
            <v>7</v>
          </cell>
          <cell r="F458">
            <v>306697</v>
          </cell>
          <cell r="G458">
            <v>43814</v>
          </cell>
        </row>
        <row r="459">
          <cell r="C459" t="str">
            <v>Mississippi State</v>
          </cell>
          <cell r="D459" t="str">
            <v>Mississippi State2016</v>
          </cell>
          <cell r="E459">
            <v>6</v>
          </cell>
          <cell r="F459">
            <v>349904</v>
          </cell>
          <cell r="G459">
            <v>58317</v>
          </cell>
        </row>
        <row r="460">
          <cell r="C460" t="str">
            <v>Missouri</v>
          </cell>
          <cell r="D460" t="str">
            <v>Missouri2016</v>
          </cell>
          <cell r="E460">
            <v>7</v>
          </cell>
          <cell r="F460">
            <v>365651</v>
          </cell>
          <cell r="G460">
            <v>52236</v>
          </cell>
        </row>
        <row r="461">
          <cell r="C461" t="str">
            <v>Navy</v>
          </cell>
          <cell r="D461" t="str">
            <v>Navy2016</v>
          </cell>
          <cell r="E461">
            <v>6</v>
          </cell>
          <cell r="F461">
            <v>189425</v>
          </cell>
          <cell r="G461">
            <v>31571</v>
          </cell>
        </row>
        <row r="462">
          <cell r="C462" t="str">
            <v>Nebraska</v>
          </cell>
          <cell r="D462" t="str">
            <v>Nebraska2016</v>
          </cell>
          <cell r="E462">
            <v>7</v>
          </cell>
          <cell r="F462">
            <v>631402</v>
          </cell>
          <cell r="G462">
            <v>90200</v>
          </cell>
        </row>
        <row r="463">
          <cell r="C463" t="str">
            <v>Nevada</v>
          </cell>
          <cell r="D463" t="str">
            <v>Nevada2016</v>
          </cell>
          <cell r="E463">
            <v>6</v>
          </cell>
          <cell r="F463">
            <v>111003</v>
          </cell>
          <cell r="G463">
            <v>18501</v>
          </cell>
        </row>
        <row r="464">
          <cell r="C464" t="str">
            <v>New Mexico</v>
          </cell>
          <cell r="D464" t="str">
            <v>New Mexico2016</v>
          </cell>
          <cell r="E464">
            <v>7</v>
          </cell>
          <cell r="F464">
            <v>141938</v>
          </cell>
          <cell r="G464">
            <v>20277</v>
          </cell>
        </row>
        <row r="465">
          <cell r="C465" t="str">
            <v>New Mexico State</v>
          </cell>
          <cell r="D465" t="str">
            <v>New Mexico State2016</v>
          </cell>
          <cell r="E465">
            <v>5</v>
          </cell>
          <cell r="F465">
            <v>47725</v>
          </cell>
          <cell r="G465">
            <v>9545</v>
          </cell>
        </row>
        <row r="466">
          <cell r="C466" t="str">
            <v>North Carolina</v>
          </cell>
          <cell r="D466" t="str">
            <v>North Carolina2016</v>
          </cell>
          <cell r="E466">
            <v>6</v>
          </cell>
          <cell r="F466">
            <v>301500</v>
          </cell>
          <cell r="G466">
            <v>50250</v>
          </cell>
        </row>
        <row r="467">
          <cell r="C467" t="str">
            <v>NC State</v>
          </cell>
          <cell r="D467" t="str">
            <v>NC State2016</v>
          </cell>
          <cell r="E467">
            <v>7</v>
          </cell>
          <cell r="F467">
            <v>402479</v>
          </cell>
          <cell r="G467">
            <v>57497</v>
          </cell>
        </row>
        <row r="468">
          <cell r="C468" t="str">
            <v>North Texas</v>
          </cell>
          <cell r="D468" t="str">
            <v>North Texas2016</v>
          </cell>
          <cell r="E468">
            <v>6</v>
          </cell>
          <cell r="F468">
            <v>119269</v>
          </cell>
          <cell r="G468">
            <v>19878</v>
          </cell>
        </row>
        <row r="469">
          <cell r="C469" t="str">
            <v>Northern Illinois</v>
          </cell>
          <cell r="D469" t="str">
            <v>Northern Illinois2016</v>
          </cell>
          <cell r="E469">
            <v>5</v>
          </cell>
          <cell r="F469">
            <v>55095</v>
          </cell>
          <cell r="G469">
            <v>11019</v>
          </cell>
        </row>
        <row r="470">
          <cell r="C470" t="str">
            <v>Northwestern</v>
          </cell>
          <cell r="D470" t="str">
            <v>Northwestern2016</v>
          </cell>
          <cell r="E470">
            <v>7</v>
          </cell>
          <cell r="F470">
            <v>243586</v>
          </cell>
          <cell r="G470">
            <v>34798</v>
          </cell>
        </row>
        <row r="471">
          <cell r="C471" t="str">
            <v>Notre Dame</v>
          </cell>
          <cell r="D471" t="str">
            <v>Notre Dame2016</v>
          </cell>
          <cell r="E471">
            <v>6</v>
          </cell>
          <cell r="F471">
            <v>484770</v>
          </cell>
          <cell r="G471">
            <v>80795</v>
          </cell>
        </row>
        <row r="472">
          <cell r="C472" t="str">
            <v>Ohio</v>
          </cell>
          <cell r="D472" t="str">
            <v>Ohio2016</v>
          </cell>
          <cell r="E472">
            <v>6</v>
          </cell>
          <cell r="F472">
            <v>127139</v>
          </cell>
          <cell r="G472">
            <v>21190</v>
          </cell>
        </row>
        <row r="473">
          <cell r="C473" t="str">
            <v>Ohio State</v>
          </cell>
          <cell r="D473" t="str">
            <v>Ohio State2016</v>
          </cell>
          <cell r="E473">
            <v>7</v>
          </cell>
          <cell r="F473">
            <v>750944</v>
          </cell>
          <cell r="G473">
            <v>107278</v>
          </cell>
        </row>
        <row r="474">
          <cell r="C474" t="str">
            <v>Oklahoma</v>
          </cell>
          <cell r="D474" t="str">
            <v>Oklahoma2016</v>
          </cell>
          <cell r="E474">
            <v>6</v>
          </cell>
          <cell r="F474">
            <v>521142</v>
          </cell>
          <cell r="G474">
            <v>86857</v>
          </cell>
        </row>
        <row r="475">
          <cell r="C475" t="str">
            <v>Oklahoma State</v>
          </cell>
          <cell r="D475" t="str">
            <v>Oklahoma State2016</v>
          </cell>
          <cell r="E475">
            <v>7</v>
          </cell>
          <cell r="F475">
            <v>376695</v>
          </cell>
          <cell r="G475">
            <v>53814</v>
          </cell>
        </row>
        <row r="476">
          <cell r="C476" t="str">
            <v>Old Dominion</v>
          </cell>
          <cell r="D476" t="str">
            <v>Old Dominion2016</v>
          </cell>
          <cell r="E476">
            <v>6</v>
          </cell>
          <cell r="F476">
            <v>120708</v>
          </cell>
          <cell r="G476">
            <v>20118</v>
          </cell>
        </row>
        <row r="477">
          <cell r="C477" t="str">
            <v>Ole Miss</v>
          </cell>
          <cell r="D477" t="str">
            <v>Ole Miss2016</v>
          </cell>
          <cell r="E477">
            <v>7</v>
          </cell>
          <cell r="F477">
            <v>454368</v>
          </cell>
          <cell r="G477">
            <v>64910</v>
          </cell>
        </row>
        <row r="478">
          <cell r="C478" t="str">
            <v>Oregon</v>
          </cell>
          <cell r="D478" t="str">
            <v>Oregon2016</v>
          </cell>
          <cell r="E478">
            <v>6</v>
          </cell>
          <cell r="F478">
            <v>328062</v>
          </cell>
          <cell r="G478">
            <v>54677</v>
          </cell>
        </row>
        <row r="479">
          <cell r="C479" t="str">
            <v>Oregon State</v>
          </cell>
          <cell r="D479" t="str">
            <v>Oregon State2016</v>
          </cell>
          <cell r="E479">
            <v>7</v>
          </cell>
          <cell r="F479">
            <v>263357</v>
          </cell>
          <cell r="G479">
            <v>37622</v>
          </cell>
        </row>
        <row r="480">
          <cell r="C480" t="str">
            <v>Penn State</v>
          </cell>
          <cell r="D480" t="str">
            <v>Penn State2016</v>
          </cell>
          <cell r="E480">
            <v>7</v>
          </cell>
          <cell r="F480">
            <v>701800</v>
          </cell>
          <cell r="G480">
            <v>100257</v>
          </cell>
        </row>
        <row r="481">
          <cell r="C481" t="str">
            <v>Pittsburgh</v>
          </cell>
          <cell r="D481" t="str">
            <v>Pittsburgh2016</v>
          </cell>
          <cell r="E481">
            <v>7</v>
          </cell>
          <cell r="F481">
            <v>322531</v>
          </cell>
          <cell r="G481">
            <v>46076</v>
          </cell>
        </row>
        <row r="482">
          <cell r="C482" t="str">
            <v>Purdue</v>
          </cell>
          <cell r="D482" t="str">
            <v>Purdue2016</v>
          </cell>
          <cell r="E482">
            <v>7</v>
          </cell>
          <cell r="F482">
            <v>241158</v>
          </cell>
          <cell r="G482">
            <v>34451</v>
          </cell>
        </row>
        <row r="483">
          <cell r="C483" t="str">
            <v>Rice</v>
          </cell>
          <cell r="D483" t="str">
            <v>Rice2016</v>
          </cell>
          <cell r="E483">
            <v>6</v>
          </cell>
          <cell r="F483">
            <v>128551</v>
          </cell>
          <cell r="G483">
            <v>21425</v>
          </cell>
        </row>
        <row r="484">
          <cell r="C484" t="str">
            <v>Rutgers</v>
          </cell>
          <cell r="D484" t="str">
            <v>Rutgers2016</v>
          </cell>
          <cell r="E484">
            <v>7</v>
          </cell>
          <cell r="F484">
            <v>313629</v>
          </cell>
          <cell r="G484">
            <v>44804</v>
          </cell>
        </row>
        <row r="485">
          <cell r="C485" t="str">
            <v>San Diego State</v>
          </cell>
          <cell r="D485" t="str">
            <v>San Diego State2016</v>
          </cell>
          <cell r="E485">
            <v>6</v>
          </cell>
          <cell r="F485">
            <v>223735</v>
          </cell>
          <cell r="G485">
            <v>37289</v>
          </cell>
        </row>
        <row r="486">
          <cell r="C486" t="str">
            <v>San Jose State</v>
          </cell>
          <cell r="D486" t="str">
            <v>San Jose State2016</v>
          </cell>
          <cell r="E486">
            <v>6</v>
          </cell>
          <cell r="F486">
            <v>92515</v>
          </cell>
          <cell r="G486">
            <v>15419</v>
          </cell>
        </row>
        <row r="487">
          <cell r="C487" t="str">
            <v>SMU</v>
          </cell>
          <cell r="D487" t="str">
            <v>SMU2016</v>
          </cell>
          <cell r="E487">
            <v>6</v>
          </cell>
          <cell r="F487">
            <v>142272</v>
          </cell>
          <cell r="G487">
            <v>23712</v>
          </cell>
        </row>
        <row r="488">
          <cell r="C488" t="str">
            <v>South Alabama</v>
          </cell>
          <cell r="D488" t="str">
            <v>South Alabama2016</v>
          </cell>
          <cell r="E488">
            <v>7</v>
          </cell>
          <cell r="F488">
            <v>113749</v>
          </cell>
          <cell r="G488">
            <v>16250</v>
          </cell>
        </row>
        <row r="489">
          <cell r="C489" t="str">
            <v>South Carolina</v>
          </cell>
          <cell r="D489" t="str">
            <v>South Carolina2016</v>
          </cell>
          <cell r="E489">
            <v>7</v>
          </cell>
          <cell r="F489">
            <v>538441</v>
          </cell>
          <cell r="G489">
            <v>76920</v>
          </cell>
        </row>
        <row r="490">
          <cell r="C490" t="str">
            <v>South Florida</v>
          </cell>
          <cell r="D490" t="str">
            <v>South Florida2016</v>
          </cell>
          <cell r="E490">
            <v>7</v>
          </cell>
          <cell r="F490">
            <v>262772</v>
          </cell>
          <cell r="G490">
            <v>37539</v>
          </cell>
        </row>
        <row r="491">
          <cell r="C491" t="str">
            <v>USC</v>
          </cell>
          <cell r="D491" t="str">
            <v>USC2016</v>
          </cell>
          <cell r="E491">
            <v>6</v>
          </cell>
          <cell r="F491">
            <v>410755</v>
          </cell>
          <cell r="G491">
            <v>68459</v>
          </cell>
        </row>
        <row r="492">
          <cell r="C492" t="str">
            <v>Southern Mississippi</v>
          </cell>
          <cell r="D492" t="str">
            <v>Southern Mississippi2016</v>
          </cell>
          <cell r="E492">
            <v>6</v>
          </cell>
          <cell r="F492">
            <v>171525</v>
          </cell>
          <cell r="G492">
            <v>28588</v>
          </cell>
        </row>
        <row r="493">
          <cell r="C493" t="str">
            <v>Stanford</v>
          </cell>
          <cell r="D493" t="str">
            <v>Stanford2016</v>
          </cell>
          <cell r="E493">
            <v>6</v>
          </cell>
          <cell r="F493">
            <v>264853</v>
          </cell>
          <cell r="G493">
            <v>44142</v>
          </cell>
        </row>
        <row r="494">
          <cell r="C494" t="str">
            <v>Syracuse</v>
          </cell>
          <cell r="D494" t="str">
            <v>Syracuse2016</v>
          </cell>
          <cell r="E494">
            <v>6</v>
          </cell>
          <cell r="F494">
            <v>196828</v>
          </cell>
          <cell r="G494">
            <v>32805</v>
          </cell>
        </row>
        <row r="495">
          <cell r="C495" t="str">
            <v>TCU</v>
          </cell>
          <cell r="D495" t="str">
            <v>TCU2016</v>
          </cell>
          <cell r="E495">
            <v>7</v>
          </cell>
          <cell r="F495">
            <v>316179</v>
          </cell>
          <cell r="G495">
            <v>45168</v>
          </cell>
        </row>
        <row r="496">
          <cell r="C496" t="str">
            <v>Temple</v>
          </cell>
          <cell r="D496" t="str">
            <v>Temple2016</v>
          </cell>
          <cell r="E496">
            <v>7</v>
          </cell>
          <cell r="F496">
            <v>190574</v>
          </cell>
          <cell r="G496">
            <v>27225</v>
          </cell>
        </row>
        <row r="497">
          <cell r="C497" t="str">
            <v>Tennessee</v>
          </cell>
          <cell r="D497" t="str">
            <v>Tennessee2016</v>
          </cell>
          <cell r="E497">
            <v>7</v>
          </cell>
          <cell r="F497">
            <v>706776</v>
          </cell>
          <cell r="G497">
            <v>100968</v>
          </cell>
        </row>
        <row r="498">
          <cell r="C498" t="str">
            <v>Texas</v>
          </cell>
          <cell r="D498" t="str">
            <v>Texas2016</v>
          </cell>
          <cell r="E498">
            <v>6</v>
          </cell>
          <cell r="F498">
            <v>587283</v>
          </cell>
          <cell r="G498">
            <v>97881</v>
          </cell>
        </row>
        <row r="499">
          <cell r="C499" t="str">
            <v>Texas A&amp;M</v>
          </cell>
          <cell r="D499" t="str">
            <v>Texas A&amp;M2016</v>
          </cell>
          <cell r="E499">
            <v>7</v>
          </cell>
          <cell r="F499">
            <v>713418</v>
          </cell>
          <cell r="G499">
            <v>101917</v>
          </cell>
        </row>
        <row r="500">
          <cell r="C500" t="str">
            <v>Texas State</v>
          </cell>
          <cell r="D500" t="str">
            <v>Texas State2016</v>
          </cell>
          <cell r="E500">
            <v>6</v>
          </cell>
          <cell r="F500">
            <v>108717</v>
          </cell>
          <cell r="G500">
            <v>18120</v>
          </cell>
        </row>
        <row r="501">
          <cell r="C501" t="str">
            <v>School</v>
          </cell>
          <cell r="D501" t="str">
            <v>School2016</v>
          </cell>
          <cell r="E501" t="str">
            <v>G</v>
          </cell>
          <cell r="F501" t="str">
            <v>Attendance</v>
          </cell>
          <cell r="G501" t="str">
            <v>Average</v>
          </cell>
        </row>
        <row r="502">
          <cell r="C502" t="str">
            <v>Texas Tech</v>
          </cell>
          <cell r="D502" t="str">
            <v>Texas Tech2016</v>
          </cell>
          <cell r="E502">
            <v>6</v>
          </cell>
          <cell r="F502">
            <v>349498</v>
          </cell>
          <cell r="G502">
            <v>58250</v>
          </cell>
        </row>
        <row r="503">
          <cell r="C503" t="str">
            <v>Toledo</v>
          </cell>
          <cell r="D503" t="str">
            <v>Toledo2016</v>
          </cell>
          <cell r="E503">
            <v>6</v>
          </cell>
          <cell r="F503">
            <v>123766</v>
          </cell>
          <cell r="G503">
            <v>20628</v>
          </cell>
        </row>
        <row r="504">
          <cell r="C504" t="str">
            <v>Troy</v>
          </cell>
          <cell r="D504" t="str">
            <v>Troy2016</v>
          </cell>
          <cell r="E504">
            <v>6</v>
          </cell>
          <cell r="F504">
            <v>135203</v>
          </cell>
          <cell r="G504">
            <v>22534</v>
          </cell>
        </row>
        <row r="505">
          <cell r="C505" t="str">
            <v>Tulane</v>
          </cell>
          <cell r="D505" t="str">
            <v>Tulane2016</v>
          </cell>
          <cell r="E505">
            <v>6</v>
          </cell>
          <cell r="F505">
            <v>136310</v>
          </cell>
          <cell r="G505">
            <v>22718</v>
          </cell>
        </row>
        <row r="506">
          <cell r="C506" t="str">
            <v>Tulsa</v>
          </cell>
          <cell r="D506" t="str">
            <v>Tulsa2016</v>
          </cell>
          <cell r="E506">
            <v>6</v>
          </cell>
          <cell r="F506">
            <v>115404</v>
          </cell>
          <cell r="G506">
            <v>19234</v>
          </cell>
        </row>
        <row r="507">
          <cell r="C507" t="str">
            <v>UCF</v>
          </cell>
          <cell r="D507" t="str">
            <v>UCF2016</v>
          </cell>
          <cell r="E507">
            <v>6</v>
          </cell>
          <cell r="F507">
            <v>214814</v>
          </cell>
          <cell r="G507">
            <v>35802</v>
          </cell>
        </row>
        <row r="508">
          <cell r="C508" t="str">
            <v>UCLA</v>
          </cell>
          <cell r="D508" t="str">
            <v>UCLA2016</v>
          </cell>
          <cell r="E508">
            <v>6</v>
          </cell>
          <cell r="F508">
            <v>404751</v>
          </cell>
          <cell r="G508">
            <v>67459</v>
          </cell>
        </row>
        <row r="509">
          <cell r="C509" t="str">
            <v>UConn</v>
          </cell>
          <cell r="D509" t="str">
            <v>UConn2016</v>
          </cell>
          <cell r="E509">
            <v>7</v>
          </cell>
          <cell r="F509">
            <v>187569</v>
          </cell>
          <cell r="G509">
            <v>26796</v>
          </cell>
        </row>
        <row r="510">
          <cell r="C510" t="str">
            <v>UNLV</v>
          </cell>
          <cell r="D510" t="str">
            <v>UNLV2016</v>
          </cell>
          <cell r="E510">
            <v>6</v>
          </cell>
          <cell r="F510">
            <v>110336</v>
          </cell>
          <cell r="G510">
            <v>18389</v>
          </cell>
        </row>
        <row r="511">
          <cell r="C511" t="str">
            <v>Utah</v>
          </cell>
          <cell r="D511" t="str">
            <v>Utah2016</v>
          </cell>
          <cell r="E511">
            <v>6</v>
          </cell>
          <cell r="F511">
            <v>279038</v>
          </cell>
          <cell r="G511">
            <v>46506</v>
          </cell>
        </row>
        <row r="512">
          <cell r="C512" t="str">
            <v>Utah State</v>
          </cell>
          <cell r="D512" t="str">
            <v>Utah State2016</v>
          </cell>
          <cell r="E512">
            <v>6</v>
          </cell>
          <cell r="F512">
            <v>114814</v>
          </cell>
          <cell r="G512">
            <v>19136</v>
          </cell>
        </row>
        <row r="513">
          <cell r="C513" t="str">
            <v>UTEP</v>
          </cell>
          <cell r="D513" t="str">
            <v>UTEP2016</v>
          </cell>
          <cell r="E513">
            <v>7</v>
          </cell>
          <cell r="F513">
            <v>161004</v>
          </cell>
          <cell r="G513">
            <v>23001</v>
          </cell>
        </row>
        <row r="514">
          <cell r="C514" t="str">
            <v>School</v>
          </cell>
          <cell r="D514" t="str">
            <v>School2016</v>
          </cell>
          <cell r="E514" t="str">
            <v>G</v>
          </cell>
          <cell r="F514" t="str">
            <v>Attendance</v>
          </cell>
          <cell r="G514" t="str">
            <v>Average</v>
          </cell>
        </row>
        <row r="515">
          <cell r="C515" t="str">
            <v>UTSA</v>
          </cell>
          <cell r="D515" t="str">
            <v>UTSA2016</v>
          </cell>
          <cell r="E515">
            <v>6</v>
          </cell>
          <cell r="F515">
            <v>138226</v>
          </cell>
          <cell r="G515">
            <v>23038</v>
          </cell>
        </row>
        <row r="516">
          <cell r="C516" t="str">
            <v>Vanderbilt</v>
          </cell>
          <cell r="D516" t="str">
            <v>Vanderbilt2016</v>
          </cell>
          <cell r="E516">
            <v>6</v>
          </cell>
          <cell r="F516">
            <v>187451</v>
          </cell>
          <cell r="G516">
            <v>31242</v>
          </cell>
        </row>
        <row r="517">
          <cell r="C517" t="str">
            <v>Virginia</v>
          </cell>
          <cell r="D517" t="str">
            <v>Virginia2016</v>
          </cell>
          <cell r="E517">
            <v>6</v>
          </cell>
          <cell r="F517">
            <v>239576</v>
          </cell>
          <cell r="G517">
            <v>39929</v>
          </cell>
        </row>
        <row r="518">
          <cell r="C518" t="str">
            <v>Virginia Tech</v>
          </cell>
          <cell r="D518" t="str">
            <v>Virginia Tech2016</v>
          </cell>
          <cell r="E518">
            <v>6</v>
          </cell>
          <cell r="F518">
            <v>378259</v>
          </cell>
          <cell r="G518">
            <v>63043</v>
          </cell>
        </row>
        <row r="519">
          <cell r="C519" t="str">
            <v>Wake Forest</v>
          </cell>
          <cell r="D519" t="str">
            <v>Wake Forest2016</v>
          </cell>
          <cell r="E519">
            <v>7</v>
          </cell>
          <cell r="F519">
            <v>185192</v>
          </cell>
          <cell r="G519">
            <v>26456</v>
          </cell>
        </row>
        <row r="520">
          <cell r="C520" t="str">
            <v>Washington</v>
          </cell>
          <cell r="D520" t="str">
            <v>Washington2016</v>
          </cell>
          <cell r="E520">
            <v>7</v>
          </cell>
          <cell r="F520">
            <v>452123</v>
          </cell>
          <cell r="G520">
            <v>64589</v>
          </cell>
        </row>
        <row r="521">
          <cell r="C521" t="str">
            <v>Washington State</v>
          </cell>
          <cell r="D521" t="str">
            <v>Washington State2016</v>
          </cell>
          <cell r="E521">
            <v>7</v>
          </cell>
          <cell r="F521">
            <v>221722</v>
          </cell>
          <cell r="G521">
            <v>31675</v>
          </cell>
        </row>
        <row r="522">
          <cell r="C522" t="str">
            <v>West Virginia</v>
          </cell>
          <cell r="D522" t="str">
            <v>West Virginia2016</v>
          </cell>
          <cell r="E522">
            <v>7</v>
          </cell>
          <cell r="F522">
            <v>403084</v>
          </cell>
          <cell r="G522">
            <v>57583</v>
          </cell>
        </row>
        <row r="523">
          <cell r="C523" t="str">
            <v>Western Kentucky</v>
          </cell>
          <cell r="D523" t="str">
            <v>Western Kentucky2016</v>
          </cell>
          <cell r="E523">
            <v>7</v>
          </cell>
          <cell r="F523">
            <v>123935</v>
          </cell>
          <cell r="G523">
            <v>17705</v>
          </cell>
        </row>
        <row r="524">
          <cell r="C524" t="str">
            <v>Western Michigan</v>
          </cell>
          <cell r="D524" t="str">
            <v>Western Michigan2016</v>
          </cell>
          <cell r="E524">
            <v>6</v>
          </cell>
          <cell r="F524">
            <v>143025</v>
          </cell>
          <cell r="G524">
            <v>23838</v>
          </cell>
        </row>
        <row r="525">
          <cell r="C525" t="str">
            <v>Wisconsin</v>
          </cell>
          <cell r="D525" t="str">
            <v>Wisconsin2016</v>
          </cell>
          <cell r="E525">
            <v>6</v>
          </cell>
          <cell r="F525">
            <v>476144</v>
          </cell>
          <cell r="G525">
            <v>79357</v>
          </cell>
        </row>
        <row r="526">
          <cell r="C526" t="str">
            <v>Wyoming</v>
          </cell>
          <cell r="D526" t="str">
            <v>Wyoming2016</v>
          </cell>
          <cell r="E526">
            <v>7</v>
          </cell>
          <cell r="F526">
            <v>148860</v>
          </cell>
          <cell r="G526">
            <v>21266</v>
          </cell>
        </row>
        <row r="527">
          <cell r="C527" t="str">
            <v>Air Force</v>
          </cell>
          <cell r="D527" t="str">
            <v>Air Force2015</v>
          </cell>
          <cell r="E527">
            <v>6</v>
          </cell>
          <cell r="F527">
            <v>156158</v>
          </cell>
          <cell r="G527">
            <v>26026</v>
          </cell>
        </row>
        <row r="528">
          <cell r="C528" t="str">
            <v>Akron</v>
          </cell>
          <cell r="D528" t="str">
            <v>Akron2015</v>
          </cell>
          <cell r="E528">
            <v>6</v>
          </cell>
          <cell r="F528">
            <v>108588</v>
          </cell>
          <cell r="G528">
            <v>18098</v>
          </cell>
        </row>
        <row r="529">
          <cell r="C529" t="str">
            <v>Alabama</v>
          </cell>
          <cell r="D529" t="str">
            <v>Alabama2015</v>
          </cell>
          <cell r="E529">
            <v>7</v>
          </cell>
          <cell r="F529">
            <v>707786</v>
          </cell>
          <cell r="G529">
            <v>101112</v>
          </cell>
        </row>
        <row r="530">
          <cell r="C530" t="str">
            <v>Appalachian State</v>
          </cell>
          <cell r="D530" t="str">
            <v>Appalachian State2015</v>
          </cell>
          <cell r="E530">
            <v>6</v>
          </cell>
          <cell r="F530">
            <v>128755</v>
          </cell>
          <cell r="G530">
            <v>21459</v>
          </cell>
        </row>
        <row r="531">
          <cell r="C531" t="str">
            <v>Arizona</v>
          </cell>
          <cell r="D531" t="str">
            <v>Arizona2015</v>
          </cell>
          <cell r="E531">
            <v>6</v>
          </cell>
          <cell r="F531">
            <v>308355</v>
          </cell>
          <cell r="G531">
            <v>51393</v>
          </cell>
        </row>
        <row r="532">
          <cell r="C532" t="str">
            <v>Arizona State</v>
          </cell>
          <cell r="D532" t="str">
            <v>Arizona State2015</v>
          </cell>
          <cell r="E532">
            <v>7</v>
          </cell>
          <cell r="F532">
            <v>368985</v>
          </cell>
          <cell r="G532">
            <v>52712</v>
          </cell>
        </row>
        <row r="533">
          <cell r="C533" t="str">
            <v>Arkansas</v>
          </cell>
          <cell r="D533" t="str">
            <v>Arkansas2015</v>
          </cell>
          <cell r="E533">
            <v>7</v>
          </cell>
          <cell r="F533">
            <v>471279</v>
          </cell>
          <cell r="G533">
            <v>67326</v>
          </cell>
        </row>
        <row r="534">
          <cell r="C534" t="str">
            <v>Arkansas State</v>
          </cell>
          <cell r="D534" t="str">
            <v>Arkansas State2015</v>
          </cell>
          <cell r="E534">
            <v>6</v>
          </cell>
          <cell r="F534">
            <v>138043</v>
          </cell>
          <cell r="G534">
            <v>23007</v>
          </cell>
        </row>
        <row r="535">
          <cell r="C535" t="str">
            <v>Army</v>
          </cell>
          <cell r="D535" t="str">
            <v>Army2015</v>
          </cell>
          <cell r="E535">
            <v>6</v>
          </cell>
          <cell r="F535">
            <v>185946</v>
          </cell>
          <cell r="G535">
            <v>30991</v>
          </cell>
        </row>
        <row r="536">
          <cell r="C536" t="str">
            <v>Auburn</v>
          </cell>
          <cell r="D536" t="str">
            <v>Auburn2015</v>
          </cell>
          <cell r="E536">
            <v>7</v>
          </cell>
          <cell r="F536">
            <v>612157</v>
          </cell>
          <cell r="G536">
            <v>87451</v>
          </cell>
        </row>
        <row r="537">
          <cell r="C537" t="str">
            <v>Ball State</v>
          </cell>
          <cell r="D537" t="str">
            <v>Ball State2015</v>
          </cell>
          <cell r="E537">
            <v>6</v>
          </cell>
          <cell r="F537">
            <v>47841</v>
          </cell>
          <cell r="G537">
            <v>7974</v>
          </cell>
        </row>
        <row r="538">
          <cell r="C538" t="str">
            <v>Baylor</v>
          </cell>
          <cell r="D538" t="str">
            <v>Baylor2015</v>
          </cell>
          <cell r="E538">
            <v>6</v>
          </cell>
          <cell r="F538">
            <v>276960</v>
          </cell>
          <cell r="G538">
            <v>46160</v>
          </cell>
        </row>
        <row r="539">
          <cell r="C539" t="str">
            <v>Boise State</v>
          </cell>
          <cell r="D539" t="str">
            <v>Boise State2015</v>
          </cell>
          <cell r="E539">
            <v>6</v>
          </cell>
          <cell r="F539">
            <v>201669</v>
          </cell>
          <cell r="G539">
            <v>33612</v>
          </cell>
        </row>
        <row r="540">
          <cell r="C540" t="str">
            <v>Boston College</v>
          </cell>
          <cell r="D540" t="str">
            <v>Boston College2015</v>
          </cell>
          <cell r="E540">
            <v>7</v>
          </cell>
          <cell r="F540">
            <v>211433</v>
          </cell>
          <cell r="G540">
            <v>30205</v>
          </cell>
        </row>
        <row r="541">
          <cell r="C541" t="str">
            <v>Bowling Green</v>
          </cell>
          <cell r="D541" t="str">
            <v>Bowling Green2015</v>
          </cell>
          <cell r="E541">
            <v>5</v>
          </cell>
          <cell r="F541">
            <v>98042</v>
          </cell>
          <cell r="G541">
            <v>19608</v>
          </cell>
        </row>
        <row r="542">
          <cell r="C542" t="str">
            <v>Buffalo</v>
          </cell>
          <cell r="D542" t="str">
            <v>Buffalo2015</v>
          </cell>
          <cell r="E542">
            <v>6</v>
          </cell>
          <cell r="F542">
            <v>110743</v>
          </cell>
          <cell r="G542">
            <v>18457</v>
          </cell>
        </row>
        <row r="543">
          <cell r="C543" t="str">
            <v>Brigham Young</v>
          </cell>
          <cell r="D543" t="str">
            <v>Brigham Young2015</v>
          </cell>
          <cell r="E543">
            <v>6</v>
          </cell>
          <cell r="F543">
            <v>351191</v>
          </cell>
          <cell r="G543">
            <v>58532</v>
          </cell>
        </row>
        <row r="544">
          <cell r="C544" t="str">
            <v>California</v>
          </cell>
          <cell r="D544" t="str">
            <v>California2015</v>
          </cell>
          <cell r="E544">
            <v>6</v>
          </cell>
          <cell r="F544">
            <v>292797</v>
          </cell>
          <cell r="G544">
            <v>48800</v>
          </cell>
        </row>
        <row r="545">
          <cell r="C545" t="str">
            <v>Central Michigan</v>
          </cell>
          <cell r="D545" t="str">
            <v>Central Michigan2015</v>
          </cell>
          <cell r="E545">
            <v>6</v>
          </cell>
          <cell r="F545">
            <v>94029</v>
          </cell>
          <cell r="G545">
            <v>15672</v>
          </cell>
        </row>
        <row r="546">
          <cell r="C546" t="str">
            <v>Cincinnati</v>
          </cell>
          <cell r="D546" t="str">
            <v>Cincinnati2015</v>
          </cell>
          <cell r="E546">
            <v>6</v>
          </cell>
          <cell r="F546">
            <v>222578</v>
          </cell>
          <cell r="G546">
            <v>37096</v>
          </cell>
        </row>
        <row r="547">
          <cell r="C547" t="str">
            <v>Clemson</v>
          </cell>
          <cell r="D547" t="str">
            <v>Clemson2015</v>
          </cell>
          <cell r="E547">
            <v>7</v>
          </cell>
          <cell r="F547">
            <v>588266</v>
          </cell>
          <cell r="G547">
            <v>84038</v>
          </cell>
        </row>
        <row r="548">
          <cell r="C548" t="str">
            <v>Colorado</v>
          </cell>
          <cell r="D548" t="str">
            <v>Colorado2015</v>
          </cell>
          <cell r="E548">
            <v>6</v>
          </cell>
          <cell r="F548">
            <v>236331</v>
          </cell>
          <cell r="G548">
            <v>39389</v>
          </cell>
        </row>
        <row r="549">
          <cell r="C549" t="str">
            <v>Colorado State</v>
          </cell>
          <cell r="D549" t="str">
            <v>Colorado State2015</v>
          </cell>
          <cell r="E549">
            <v>6</v>
          </cell>
          <cell r="F549">
            <v>149500</v>
          </cell>
          <cell r="G549">
            <v>24917</v>
          </cell>
        </row>
        <row r="550">
          <cell r="C550" t="str">
            <v>Duke</v>
          </cell>
          <cell r="D550" t="str">
            <v>Duke2015</v>
          </cell>
          <cell r="E550">
            <v>6</v>
          </cell>
          <cell r="F550">
            <v>158562</v>
          </cell>
          <cell r="G550">
            <v>26427</v>
          </cell>
        </row>
        <row r="551">
          <cell r="C551" t="str">
            <v>East Carolina</v>
          </cell>
          <cell r="D551" t="str">
            <v>East Carolina2015</v>
          </cell>
          <cell r="E551">
            <v>6</v>
          </cell>
          <cell r="F551">
            <v>259645</v>
          </cell>
          <cell r="G551">
            <v>43274</v>
          </cell>
        </row>
        <row r="552">
          <cell r="C552" t="str">
            <v>Eastern Michigan</v>
          </cell>
          <cell r="D552" t="str">
            <v>Eastern Michigan2015</v>
          </cell>
          <cell r="E552">
            <v>6</v>
          </cell>
          <cell r="F552">
            <v>29381</v>
          </cell>
          <cell r="G552">
            <v>4897</v>
          </cell>
        </row>
        <row r="553">
          <cell r="C553" t="str">
            <v>FIU</v>
          </cell>
          <cell r="D553" t="str">
            <v>FIU2015</v>
          </cell>
          <cell r="E553">
            <v>5</v>
          </cell>
          <cell r="F553">
            <v>76907</v>
          </cell>
          <cell r="G553">
            <v>15381</v>
          </cell>
        </row>
        <row r="554">
          <cell r="C554" t="str">
            <v>Florida Atlantic</v>
          </cell>
          <cell r="D554" t="str">
            <v>Florida Atlantic2015</v>
          </cell>
          <cell r="E554">
            <v>6</v>
          </cell>
          <cell r="F554">
            <v>105703</v>
          </cell>
          <cell r="G554">
            <v>17617</v>
          </cell>
        </row>
        <row r="555">
          <cell r="C555" t="str">
            <v>Florida</v>
          </cell>
          <cell r="D555" t="str">
            <v>Florida2015</v>
          </cell>
          <cell r="E555">
            <v>7</v>
          </cell>
          <cell r="F555">
            <v>630457</v>
          </cell>
          <cell r="G555">
            <v>90065</v>
          </cell>
        </row>
        <row r="556">
          <cell r="C556" t="str">
            <v>Florida State</v>
          </cell>
          <cell r="D556" t="str">
            <v>Florida State2015</v>
          </cell>
          <cell r="E556">
            <v>7</v>
          </cell>
          <cell r="F556">
            <v>512534</v>
          </cell>
          <cell r="G556">
            <v>73219</v>
          </cell>
        </row>
        <row r="557">
          <cell r="C557" t="str">
            <v>Fresno State</v>
          </cell>
          <cell r="D557" t="str">
            <v>Fresno State2015</v>
          </cell>
          <cell r="E557">
            <v>6</v>
          </cell>
          <cell r="F557">
            <v>174217</v>
          </cell>
          <cell r="G557">
            <v>29036</v>
          </cell>
        </row>
        <row r="558">
          <cell r="C558" t="str">
            <v>Georgia Southern</v>
          </cell>
          <cell r="D558" t="str">
            <v>Georgia Southern2015</v>
          </cell>
          <cell r="E558">
            <v>6</v>
          </cell>
          <cell r="F558">
            <v>124681</v>
          </cell>
          <cell r="G558">
            <v>20780</v>
          </cell>
        </row>
        <row r="559">
          <cell r="C559" t="str">
            <v>Georgia</v>
          </cell>
          <cell r="D559" t="str">
            <v>Georgia2015</v>
          </cell>
          <cell r="E559">
            <v>7</v>
          </cell>
          <cell r="F559">
            <v>649222</v>
          </cell>
          <cell r="G559">
            <v>92746</v>
          </cell>
        </row>
        <row r="560">
          <cell r="C560" t="str">
            <v>Georgia State</v>
          </cell>
          <cell r="D560" t="str">
            <v>Georgia State2015</v>
          </cell>
          <cell r="E560">
            <v>6</v>
          </cell>
          <cell r="F560">
            <v>62081</v>
          </cell>
          <cell r="G560">
            <v>10347</v>
          </cell>
        </row>
        <row r="561">
          <cell r="C561" t="str">
            <v>Georgia Tech</v>
          </cell>
          <cell r="D561" t="str">
            <v>Georgia Tech2015</v>
          </cell>
          <cell r="E561">
            <v>7</v>
          </cell>
          <cell r="F561">
            <v>354946</v>
          </cell>
          <cell r="G561">
            <v>50707</v>
          </cell>
        </row>
        <row r="562">
          <cell r="C562" t="str">
            <v>Hawaii</v>
          </cell>
          <cell r="D562" t="str">
            <v>Hawaii2015</v>
          </cell>
          <cell r="E562">
            <v>7</v>
          </cell>
          <cell r="F562">
            <v>164031</v>
          </cell>
          <cell r="G562">
            <v>23433</v>
          </cell>
        </row>
        <row r="563">
          <cell r="C563" t="str">
            <v>Houston</v>
          </cell>
          <cell r="D563" t="str">
            <v>Houston2015</v>
          </cell>
          <cell r="E563">
            <v>8</v>
          </cell>
          <cell r="F563">
            <v>271836</v>
          </cell>
          <cell r="G563">
            <v>33980</v>
          </cell>
        </row>
        <row r="564">
          <cell r="C564" t="str">
            <v>Idaho</v>
          </cell>
          <cell r="D564" t="str">
            <v>Idaho2015</v>
          </cell>
          <cell r="E564">
            <v>6</v>
          </cell>
          <cell r="F564">
            <v>69915</v>
          </cell>
          <cell r="G564">
            <v>11653</v>
          </cell>
        </row>
        <row r="565">
          <cell r="C565" t="str">
            <v>Illinois</v>
          </cell>
          <cell r="D565" t="str">
            <v>Illinois2015</v>
          </cell>
          <cell r="E565">
            <v>7</v>
          </cell>
          <cell r="F565">
            <v>289397</v>
          </cell>
          <cell r="G565">
            <v>41342</v>
          </cell>
        </row>
        <row r="566">
          <cell r="C566" t="str">
            <v>Indiana</v>
          </cell>
          <cell r="D566" t="str">
            <v>Indiana2015</v>
          </cell>
          <cell r="E566">
            <v>7</v>
          </cell>
          <cell r="F566">
            <v>310195</v>
          </cell>
          <cell r="G566">
            <v>44314</v>
          </cell>
        </row>
        <row r="567">
          <cell r="C567" t="str">
            <v>Iowa</v>
          </cell>
          <cell r="D567" t="str">
            <v>Iowa2015</v>
          </cell>
          <cell r="E567">
            <v>7</v>
          </cell>
          <cell r="F567">
            <v>441992</v>
          </cell>
          <cell r="G567">
            <v>63142</v>
          </cell>
        </row>
        <row r="568">
          <cell r="C568" t="str">
            <v>Iowa State</v>
          </cell>
          <cell r="D568" t="str">
            <v>Iowa State2015</v>
          </cell>
          <cell r="E568">
            <v>6</v>
          </cell>
          <cell r="F568">
            <v>339113</v>
          </cell>
          <cell r="G568">
            <v>56519</v>
          </cell>
        </row>
        <row r="569">
          <cell r="C569" t="str">
            <v>Kansas</v>
          </cell>
          <cell r="D569" t="str">
            <v>Kansas2015</v>
          </cell>
          <cell r="E569">
            <v>7</v>
          </cell>
          <cell r="F569">
            <v>190972</v>
          </cell>
          <cell r="G569">
            <v>27282</v>
          </cell>
        </row>
        <row r="570">
          <cell r="C570" t="str">
            <v>Kansas State</v>
          </cell>
          <cell r="D570" t="str">
            <v>Kansas State2015</v>
          </cell>
          <cell r="E570">
            <v>7</v>
          </cell>
          <cell r="F570">
            <v>371698</v>
          </cell>
          <cell r="G570">
            <v>53100</v>
          </cell>
        </row>
        <row r="571">
          <cell r="C571" t="str">
            <v>Kent State</v>
          </cell>
          <cell r="D571" t="str">
            <v>Kent State2015</v>
          </cell>
          <cell r="E571">
            <v>6</v>
          </cell>
          <cell r="F571">
            <v>75366</v>
          </cell>
          <cell r="G571">
            <v>12561</v>
          </cell>
        </row>
        <row r="572">
          <cell r="C572" t="str">
            <v>Kentucky</v>
          </cell>
          <cell r="D572" t="str">
            <v>Kentucky2015</v>
          </cell>
          <cell r="E572">
            <v>8</v>
          </cell>
          <cell r="F572">
            <v>490361</v>
          </cell>
          <cell r="G572">
            <v>61295</v>
          </cell>
        </row>
        <row r="573">
          <cell r="C573" t="str">
            <v>Louisiana</v>
          </cell>
          <cell r="D573" t="str">
            <v>Louisiana2015</v>
          </cell>
          <cell r="E573">
            <v>6</v>
          </cell>
          <cell r="F573">
            <v>129577</v>
          </cell>
          <cell r="G573">
            <v>21596</v>
          </cell>
        </row>
        <row r="574">
          <cell r="C574" t="str">
            <v>Louisiana-Monroe</v>
          </cell>
          <cell r="D574" t="str">
            <v>Louisiana-Monroe2015</v>
          </cell>
          <cell r="E574">
            <v>5</v>
          </cell>
          <cell r="F574">
            <v>58659</v>
          </cell>
          <cell r="G574">
            <v>11732</v>
          </cell>
        </row>
        <row r="575">
          <cell r="C575" t="str">
            <v>Louisiana Tech</v>
          </cell>
          <cell r="D575" t="str">
            <v>Louisiana Tech2015</v>
          </cell>
          <cell r="E575">
            <v>6</v>
          </cell>
          <cell r="F575">
            <v>125863</v>
          </cell>
          <cell r="G575">
            <v>20977</v>
          </cell>
        </row>
        <row r="576">
          <cell r="C576" t="str">
            <v>Louisville</v>
          </cell>
          <cell r="D576" t="str">
            <v>Louisville2015</v>
          </cell>
          <cell r="E576">
            <v>6</v>
          </cell>
          <cell r="F576">
            <v>294413</v>
          </cell>
          <cell r="G576">
            <v>49069</v>
          </cell>
        </row>
        <row r="577">
          <cell r="C577" t="str">
            <v>LSU</v>
          </cell>
          <cell r="D577" t="str">
            <v>LSU2015</v>
          </cell>
          <cell r="E577">
            <v>6</v>
          </cell>
          <cell r="F577">
            <v>612026</v>
          </cell>
          <cell r="G577">
            <v>102004</v>
          </cell>
        </row>
        <row r="578">
          <cell r="C578" t="str">
            <v>Marshall</v>
          </cell>
          <cell r="D578" t="str">
            <v>Marshall2015</v>
          </cell>
          <cell r="E578">
            <v>6</v>
          </cell>
          <cell r="F578">
            <v>157930</v>
          </cell>
          <cell r="G578">
            <v>26322</v>
          </cell>
        </row>
        <row r="579">
          <cell r="C579" t="str">
            <v>Maryland</v>
          </cell>
          <cell r="D579" t="str">
            <v>Maryland2015</v>
          </cell>
          <cell r="E579">
            <v>7</v>
          </cell>
          <cell r="F579">
            <v>310389</v>
          </cell>
          <cell r="G579">
            <v>44341</v>
          </cell>
        </row>
        <row r="580">
          <cell r="C580" t="str">
            <v>School</v>
          </cell>
          <cell r="D580" t="str">
            <v>School2015</v>
          </cell>
          <cell r="E580" t="str">
            <v>G</v>
          </cell>
          <cell r="F580" t="str">
            <v>Attendance</v>
          </cell>
          <cell r="G580" t="str">
            <v>Average</v>
          </cell>
        </row>
        <row r="581">
          <cell r="C581" t="str">
            <v>Umass</v>
          </cell>
          <cell r="D581" t="str">
            <v>Umass2015</v>
          </cell>
          <cell r="E581">
            <v>6</v>
          </cell>
          <cell r="F581">
            <v>66743</v>
          </cell>
          <cell r="G581">
            <v>11124</v>
          </cell>
        </row>
        <row r="582">
          <cell r="C582" t="str">
            <v>Memphis</v>
          </cell>
          <cell r="D582" t="str">
            <v>Memphis2015</v>
          </cell>
          <cell r="E582">
            <v>6</v>
          </cell>
          <cell r="F582">
            <v>262811</v>
          </cell>
          <cell r="G582">
            <v>43802</v>
          </cell>
        </row>
        <row r="583">
          <cell r="C583" t="str">
            <v>Miami (FL)</v>
          </cell>
          <cell r="D583" t="str">
            <v>Miami (FL)2015</v>
          </cell>
          <cell r="E583">
            <v>6</v>
          </cell>
          <cell r="F583">
            <v>285363</v>
          </cell>
          <cell r="G583">
            <v>47561</v>
          </cell>
        </row>
        <row r="584">
          <cell r="C584" t="str">
            <v>Miami (OH)</v>
          </cell>
          <cell r="D584" t="str">
            <v>Miami (OH)2015</v>
          </cell>
          <cell r="E584">
            <v>6</v>
          </cell>
          <cell r="F584">
            <v>94241</v>
          </cell>
          <cell r="G584">
            <v>15707</v>
          </cell>
        </row>
        <row r="585">
          <cell r="C585" t="str">
            <v>Michigan</v>
          </cell>
          <cell r="D585" t="str">
            <v>Michigan2015</v>
          </cell>
          <cell r="E585">
            <v>7</v>
          </cell>
          <cell r="F585">
            <v>771174</v>
          </cell>
          <cell r="G585">
            <v>110168</v>
          </cell>
        </row>
        <row r="586">
          <cell r="C586" t="str">
            <v>Michigan State</v>
          </cell>
          <cell r="D586" t="str">
            <v>Michigan State2015</v>
          </cell>
          <cell r="E586">
            <v>7</v>
          </cell>
          <cell r="F586">
            <v>522628</v>
          </cell>
          <cell r="G586">
            <v>74661</v>
          </cell>
        </row>
        <row r="587">
          <cell r="C587" t="str">
            <v>Middle Tennessee</v>
          </cell>
          <cell r="D587" t="str">
            <v>Middle Tennessee2015</v>
          </cell>
          <cell r="E587">
            <v>6</v>
          </cell>
          <cell r="F587">
            <v>103258</v>
          </cell>
          <cell r="G587">
            <v>17210</v>
          </cell>
        </row>
        <row r="588">
          <cell r="C588" t="str">
            <v>Minnesota</v>
          </cell>
          <cell r="D588" t="str">
            <v>Minnesota2015</v>
          </cell>
          <cell r="E588">
            <v>7</v>
          </cell>
          <cell r="F588">
            <v>366484</v>
          </cell>
          <cell r="G588">
            <v>52355</v>
          </cell>
        </row>
        <row r="589">
          <cell r="C589" t="str">
            <v>Mississippi State</v>
          </cell>
          <cell r="D589" t="str">
            <v>Mississippi State2015</v>
          </cell>
          <cell r="E589">
            <v>7</v>
          </cell>
          <cell r="F589">
            <v>432490</v>
          </cell>
          <cell r="G589">
            <v>61784</v>
          </cell>
        </row>
        <row r="590">
          <cell r="C590" t="str">
            <v>Missouri</v>
          </cell>
          <cell r="D590" t="str">
            <v>Missouri2015</v>
          </cell>
          <cell r="E590">
            <v>6</v>
          </cell>
          <cell r="F590">
            <v>390720</v>
          </cell>
          <cell r="G590">
            <v>65120</v>
          </cell>
        </row>
        <row r="591">
          <cell r="C591" t="str">
            <v>Navy</v>
          </cell>
          <cell r="D591" t="str">
            <v>Navy2015</v>
          </cell>
          <cell r="E591">
            <v>7</v>
          </cell>
          <cell r="F591">
            <v>226366</v>
          </cell>
          <cell r="G591">
            <v>32338</v>
          </cell>
        </row>
        <row r="592">
          <cell r="C592" t="str">
            <v>Nebraska</v>
          </cell>
          <cell r="D592" t="str">
            <v>Nebraska2015</v>
          </cell>
          <cell r="E592">
            <v>7</v>
          </cell>
          <cell r="F592">
            <v>629983</v>
          </cell>
          <cell r="G592">
            <v>89998</v>
          </cell>
        </row>
        <row r="593">
          <cell r="C593" t="str">
            <v>Nevada</v>
          </cell>
          <cell r="D593" t="str">
            <v>Nevada2015</v>
          </cell>
          <cell r="E593">
            <v>6</v>
          </cell>
          <cell r="F593">
            <v>133022</v>
          </cell>
          <cell r="G593">
            <v>22170</v>
          </cell>
        </row>
        <row r="594">
          <cell r="C594" t="str">
            <v>New Mexico</v>
          </cell>
          <cell r="D594" t="str">
            <v>New Mexico2015</v>
          </cell>
          <cell r="E594">
            <v>8</v>
          </cell>
          <cell r="F594">
            <v>188224</v>
          </cell>
          <cell r="G594">
            <v>23528</v>
          </cell>
        </row>
        <row r="595">
          <cell r="C595" t="str">
            <v>New Mexico State</v>
          </cell>
          <cell r="D595" t="str">
            <v>New Mexico State2015</v>
          </cell>
          <cell r="E595">
            <v>5</v>
          </cell>
          <cell r="F595">
            <v>87429</v>
          </cell>
          <cell r="G595">
            <v>17486</v>
          </cell>
        </row>
        <row r="596">
          <cell r="C596" t="str">
            <v>North Carolina</v>
          </cell>
          <cell r="D596" t="str">
            <v>North Carolina2015</v>
          </cell>
          <cell r="E596">
            <v>7</v>
          </cell>
          <cell r="F596">
            <v>347500</v>
          </cell>
          <cell r="G596">
            <v>49643</v>
          </cell>
        </row>
        <row r="597">
          <cell r="C597" t="str">
            <v>NC State</v>
          </cell>
          <cell r="D597" t="str">
            <v>NC State2015</v>
          </cell>
          <cell r="E597">
            <v>6</v>
          </cell>
          <cell r="F597">
            <v>341928</v>
          </cell>
          <cell r="G597">
            <v>56988</v>
          </cell>
        </row>
        <row r="598">
          <cell r="C598" t="str">
            <v>North Texas</v>
          </cell>
          <cell r="D598" t="str">
            <v>North Texas2015</v>
          </cell>
          <cell r="E598">
            <v>5</v>
          </cell>
          <cell r="F598">
            <v>68155</v>
          </cell>
          <cell r="G598">
            <v>13631</v>
          </cell>
        </row>
        <row r="599">
          <cell r="C599" t="str">
            <v>Northern Illinois</v>
          </cell>
          <cell r="D599" t="str">
            <v>Northern Illinois2015</v>
          </cell>
          <cell r="E599">
            <v>6</v>
          </cell>
          <cell r="F599">
            <v>83649</v>
          </cell>
          <cell r="G599">
            <v>13942</v>
          </cell>
        </row>
        <row r="600">
          <cell r="C600" t="str">
            <v>Northwestern</v>
          </cell>
          <cell r="D600" t="str">
            <v>Northwestern2015</v>
          </cell>
          <cell r="E600">
            <v>7</v>
          </cell>
          <cell r="F600">
            <v>233560</v>
          </cell>
          <cell r="G600">
            <v>33366</v>
          </cell>
        </row>
        <row r="601">
          <cell r="C601" t="str">
            <v>Notre Dame</v>
          </cell>
          <cell r="D601" t="str">
            <v>Notre Dame2015</v>
          </cell>
          <cell r="E601">
            <v>6</v>
          </cell>
          <cell r="F601">
            <v>484770</v>
          </cell>
          <cell r="G601">
            <v>80795</v>
          </cell>
        </row>
        <row r="602">
          <cell r="C602" t="str">
            <v>Ohio</v>
          </cell>
          <cell r="D602" t="str">
            <v>Ohio2015</v>
          </cell>
          <cell r="E602">
            <v>6</v>
          </cell>
          <cell r="F602">
            <v>127938</v>
          </cell>
          <cell r="G602">
            <v>21323</v>
          </cell>
        </row>
        <row r="603">
          <cell r="C603" t="str">
            <v>Ohio State</v>
          </cell>
          <cell r="D603" t="str">
            <v>Ohio State2015</v>
          </cell>
          <cell r="E603">
            <v>7</v>
          </cell>
          <cell r="F603">
            <v>750705</v>
          </cell>
          <cell r="G603">
            <v>107244</v>
          </cell>
        </row>
        <row r="604">
          <cell r="C604" t="str">
            <v>Oklahoma</v>
          </cell>
          <cell r="D604" t="str">
            <v>Oklahoma2015</v>
          </cell>
          <cell r="E604">
            <v>6</v>
          </cell>
          <cell r="F604">
            <v>512139</v>
          </cell>
          <cell r="G604">
            <v>85357</v>
          </cell>
        </row>
        <row r="605">
          <cell r="C605" t="str">
            <v>Oklahoma State</v>
          </cell>
          <cell r="D605" t="str">
            <v>Oklahoma State2015</v>
          </cell>
          <cell r="E605">
            <v>7</v>
          </cell>
          <cell r="F605">
            <v>403678</v>
          </cell>
          <cell r="G605">
            <v>57668</v>
          </cell>
        </row>
        <row r="606">
          <cell r="C606" t="str">
            <v>Old Dominion</v>
          </cell>
          <cell r="D606" t="str">
            <v>Old Dominion2015</v>
          </cell>
          <cell r="E606">
            <v>7</v>
          </cell>
          <cell r="F606">
            <v>140826</v>
          </cell>
          <cell r="G606">
            <v>20118</v>
          </cell>
        </row>
        <row r="607">
          <cell r="C607" t="str">
            <v>Ole Miss</v>
          </cell>
          <cell r="D607" t="str">
            <v>Ole Miss2015</v>
          </cell>
          <cell r="E607">
            <v>7</v>
          </cell>
          <cell r="F607">
            <v>423355</v>
          </cell>
          <cell r="G607">
            <v>60479</v>
          </cell>
        </row>
        <row r="608">
          <cell r="C608" t="str">
            <v>Oregon</v>
          </cell>
          <cell r="D608" t="str">
            <v>Oregon2015</v>
          </cell>
          <cell r="E608">
            <v>7</v>
          </cell>
          <cell r="F608">
            <v>403419</v>
          </cell>
          <cell r="G608">
            <v>57631</v>
          </cell>
        </row>
        <row r="609">
          <cell r="C609" t="str">
            <v>Oregon State</v>
          </cell>
          <cell r="D609" t="str">
            <v>Oregon State2015</v>
          </cell>
          <cell r="E609">
            <v>6</v>
          </cell>
          <cell r="F609">
            <v>216476</v>
          </cell>
          <cell r="G609">
            <v>36079</v>
          </cell>
        </row>
        <row r="610">
          <cell r="C610" t="str">
            <v>Penn State</v>
          </cell>
          <cell r="D610" t="str">
            <v>Penn State2015</v>
          </cell>
          <cell r="E610">
            <v>7</v>
          </cell>
          <cell r="F610">
            <v>698590</v>
          </cell>
          <cell r="G610">
            <v>99799</v>
          </cell>
        </row>
        <row r="611">
          <cell r="C611" t="str">
            <v>Pittsburgh</v>
          </cell>
          <cell r="D611" t="str">
            <v>Pittsburgh2015</v>
          </cell>
          <cell r="E611">
            <v>6</v>
          </cell>
          <cell r="F611">
            <v>288900</v>
          </cell>
          <cell r="G611">
            <v>48150</v>
          </cell>
        </row>
        <row r="612">
          <cell r="C612" t="str">
            <v>Purdue</v>
          </cell>
          <cell r="D612" t="str">
            <v>Purdue2015</v>
          </cell>
          <cell r="E612">
            <v>7</v>
          </cell>
          <cell r="F612">
            <v>262559</v>
          </cell>
          <cell r="G612">
            <v>37508</v>
          </cell>
        </row>
        <row r="613">
          <cell r="C613" t="str">
            <v>Rice</v>
          </cell>
          <cell r="D613" t="str">
            <v>Rice2015</v>
          </cell>
          <cell r="E613">
            <v>6</v>
          </cell>
          <cell r="F613">
            <v>116034</v>
          </cell>
          <cell r="G613">
            <v>19339</v>
          </cell>
        </row>
        <row r="614">
          <cell r="C614" t="str">
            <v>Rutgers</v>
          </cell>
          <cell r="D614" t="str">
            <v>Rutgers2015</v>
          </cell>
          <cell r="E614">
            <v>7</v>
          </cell>
          <cell r="F614">
            <v>334061</v>
          </cell>
          <cell r="G614">
            <v>47723</v>
          </cell>
        </row>
        <row r="615">
          <cell r="C615" t="str">
            <v>San Diego State</v>
          </cell>
          <cell r="D615" t="str">
            <v>San Diego State2015</v>
          </cell>
          <cell r="E615">
            <v>7</v>
          </cell>
          <cell r="F615">
            <v>203459</v>
          </cell>
          <cell r="G615">
            <v>29066</v>
          </cell>
        </row>
        <row r="616">
          <cell r="C616" t="str">
            <v>San Jose State</v>
          </cell>
          <cell r="D616" t="str">
            <v>San Jose State2015</v>
          </cell>
          <cell r="E616">
            <v>6</v>
          </cell>
          <cell r="F616">
            <v>91869</v>
          </cell>
          <cell r="G616">
            <v>15312</v>
          </cell>
        </row>
        <row r="617">
          <cell r="C617" t="str">
            <v>SMU</v>
          </cell>
          <cell r="D617" t="str">
            <v>SMU2015</v>
          </cell>
          <cell r="E617">
            <v>7</v>
          </cell>
          <cell r="F617">
            <v>147301</v>
          </cell>
          <cell r="G617">
            <v>21043</v>
          </cell>
        </row>
        <row r="618">
          <cell r="C618" t="str">
            <v>South Alabama</v>
          </cell>
          <cell r="D618" t="str">
            <v>South Alabama2015</v>
          </cell>
          <cell r="E618">
            <v>6</v>
          </cell>
          <cell r="F618">
            <v>96234</v>
          </cell>
          <cell r="G618">
            <v>16039</v>
          </cell>
        </row>
        <row r="619">
          <cell r="C619" t="str">
            <v>South Carolina</v>
          </cell>
          <cell r="D619" t="str">
            <v>South Carolina2015</v>
          </cell>
          <cell r="E619">
            <v>6</v>
          </cell>
          <cell r="F619">
            <v>472934</v>
          </cell>
          <cell r="G619">
            <v>78822</v>
          </cell>
        </row>
        <row r="620">
          <cell r="C620" t="str">
            <v>South Florida</v>
          </cell>
          <cell r="D620" t="str">
            <v>South Florida2015</v>
          </cell>
          <cell r="E620">
            <v>6</v>
          </cell>
          <cell r="F620">
            <v>159468</v>
          </cell>
          <cell r="G620">
            <v>26578</v>
          </cell>
        </row>
        <row r="621">
          <cell r="C621" t="str">
            <v>USC</v>
          </cell>
          <cell r="D621" t="str">
            <v>USC2015</v>
          </cell>
          <cell r="E621">
            <v>7</v>
          </cell>
          <cell r="F621">
            <v>527506</v>
          </cell>
          <cell r="G621">
            <v>75358</v>
          </cell>
        </row>
        <row r="622">
          <cell r="C622" t="str">
            <v>Southern Mississippi</v>
          </cell>
          <cell r="D622" t="str">
            <v>Southern Mississippi2015</v>
          </cell>
          <cell r="E622">
            <v>6</v>
          </cell>
          <cell r="F622">
            <v>170007</v>
          </cell>
          <cell r="G622">
            <v>28335</v>
          </cell>
        </row>
        <row r="623">
          <cell r="C623" t="str">
            <v>Stanford</v>
          </cell>
          <cell r="D623" t="str">
            <v>Stanford2015</v>
          </cell>
          <cell r="E623">
            <v>7</v>
          </cell>
          <cell r="F623">
            <v>349417</v>
          </cell>
          <cell r="G623">
            <v>49917</v>
          </cell>
        </row>
        <row r="624">
          <cell r="C624" t="str">
            <v>Syracuse</v>
          </cell>
          <cell r="D624" t="str">
            <v>Syracuse2015</v>
          </cell>
          <cell r="E624">
            <v>7</v>
          </cell>
          <cell r="F624">
            <v>224717</v>
          </cell>
          <cell r="G624">
            <v>32102</v>
          </cell>
        </row>
        <row r="625">
          <cell r="C625" t="str">
            <v>TCU</v>
          </cell>
          <cell r="D625" t="str">
            <v>TCU2015</v>
          </cell>
          <cell r="E625">
            <v>6</v>
          </cell>
          <cell r="F625">
            <v>280604</v>
          </cell>
          <cell r="G625">
            <v>46767</v>
          </cell>
        </row>
        <row r="626">
          <cell r="C626" t="str">
            <v>Temple</v>
          </cell>
          <cell r="D626" t="str">
            <v>Temple2015</v>
          </cell>
          <cell r="E626">
            <v>6</v>
          </cell>
          <cell r="F626">
            <v>264951</v>
          </cell>
          <cell r="G626">
            <v>44159</v>
          </cell>
        </row>
        <row r="627">
          <cell r="C627" t="str">
            <v>Tennessee</v>
          </cell>
          <cell r="D627" t="str">
            <v>Tennessee2015</v>
          </cell>
          <cell r="E627">
            <v>7</v>
          </cell>
          <cell r="F627">
            <v>704088</v>
          </cell>
          <cell r="G627">
            <v>100584</v>
          </cell>
        </row>
        <row r="628">
          <cell r="C628" t="str">
            <v>Texas</v>
          </cell>
          <cell r="D628" t="str">
            <v>Texas2015</v>
          </cell>
          <cell r="E628">
            <v>6</v>
          </cell>
          <cell r="F628">
            <v>540210</v>
          </cell>
          <cell r="G628">
            <v>90035</v>
          </cell>
        </row>
        <row r="629">
          <cell r="C629" t="str">
            <v>Texas A&amp;M</v>
          </cell>
          <cell r="D629" t="str">
            <v>Texas A&amp;M2015</v>
          </cell>
          <cell r="E629">
            <v>7</v>
          </cell>
          <cell r="F629">
            <v>725354</v>
          </cell>
          <cell r="G629">
            <v>103622</v>
          </cell>
        </row>
        <row r="630">
          <cell r="C630" t="str">
            <v>Texas State</v>
          </cell>
          <cell r="D630" t="str">
            <v>Texas State2015</v>
          </cell>
          <cell r="E630">
            <v>6</v>
          </cell>
          <cell r="F630">
            <v>108998</v>
          </cell>
          <cell r="G630">
            <v>18166</v>
          </cell>
        </row>
        <row r="631">
          <cell r="C631" t="str">
            <v>Texas Tech</v>
          </cell>
          <cell r="D631" t="str">
            <v>Texas Tech2015</v>
          </cell>
          <cell r="E631">
            <v>6</v>
          </cell>
          <cell r="F631">
            <v>338042</v>
          </cell>
          <cell r="G631">
            <v>56340</v>
          </cell>
        </row>
        <row r="632">
          <cell r="C632" t="str">
            <v>Toledo</v>
          </cell>
          <cell r="D632" t="str">
            <v>Toledo2015</v>
          </cell>
          <cell r="E632">
            <v>6</v>
          </cell>
          <cell r="F632">
            <v>125051</v>
          </cell>
          <cell r="G632">
            <v>20842</v>
          </cell>
        </row>
        <row r="633">
          <cell r="C633" t="str">
            <v>Troy</v>
          </cell>
          <cell r="D633" t="str">
            <v>Troy2015</v>
          </cell>
          <cell r="E633">
            <v>5</v>
          </cell>
          <cell r="F633">
            <v>96993</v>
          </cell>
          <cell r="G633">
            <v>19399</v>
          </cell>
        </row>
        <row r="634">
          <cell r="C634" t="str">
            <v>School</v>
          </cell>
          <cell r="D634" t="str">
            <v>School2015</v>
          </cell>
          <cell r="E634" t="str">
            <v>G</v>
          </cell>
          <cell r="F634" t="str">
            <v>Attendance</v>
          </cell>
          <cell r="G634" t="str">
            <v>Average</v>
          </cell>
        </row>
        <row r="635">
          <cell r="C635" t="str">
            <v>Tulane</v>
          </cell>
          <cell r="D635" t="str">
            <v>Tulane2015</v>
          </cell>
          <cell r="E635">
            <v>6</v>
          </cell>
          <cell r="F635">
            <v>137577</v>
          </cell>
          <cell r="G635">
            <v>22930</v>
          </cell>
        </row>
        <row r="636">
          <cell r="C636" t="str">
            <v>Tulsa</v>
          </cell>
          <cell r="D636" t="str">
            <v>Tulsa2015</v>
          </cell>
          <cell r="E636">
            <v>6</v>
          </cell>
          <cell r="F636">
            <v>117730</v>
          </cell>
          <cell r="G636">
            <v>19622</v>
          </cell>
        </row>
        <row r="637">
          <cell r="C637" t="str">
            <v>UCF</v>
          </cell>
          <cell r="D637" t="str">
            <v>UCF2015</v>
          </cell>
          <cell r="E637">
            <v>6</v>
          </cell>
          <cell r="F637">
            <v>180388</v>
          </cell>
          <cell r="G637">
            <v>30065</v>
          </cell>
        </row>
        <row r="638">
          <cell r="C638" t="str">
            <v>UCLA</v>
          </cell>
          <cell r="D638" t="str">
            <v>UCLA2015</v>
          </cell>
          <cell r="E638">
            <v>6</v>
          </cell>
          <cell r="F638">
            <v>401149</v>
          </cell>
          <cell r="G638">
            <v>66858</v>
          </cell>
        </row>
        <row r="639">
          <cell r="C639" t="str">
            <v>UConn</v>
          </cell>
          <cell r="D639" t="str">
            <v>UConn2015</v>
          </cell>
          <cell r="E639">
            <v>6</v>
          </cell>
          <cell r="F639">
            <v>169343</v>
          </cell>
          <cell r="G639">
            <v>28224</v>
          </cell>
        </row>
        <row r="640">
          <cell r="C640" t="str">
            <v>UNLV</v>
          </cell>
          <cell r="D640" t="str">
            <v>UNLV2015</v>
          </cell>
          <cell r="E640">
            <v>6</v>
          </cell>
          <cell r="F640">
            <v>116228</v>
          </cell>
          <cell r="G640">
            <v>19371</v>
          </cell>
        </row>
        <row r="641">
          <cell r="C641" t="str">
            <v>Utah</v>
          </cell>
          <cell r="D641" t="str">
            <v>Utah2015</v>
          </cell>
          <cell r="E641">
            <v>7</v>
          </cell>
          <cell r="F641">
            <v>325732</v>
          </cell>
          <cell r="G641">
            <v>46533</v>
          </cell>
        </row>
        <row r="642">
          <cell r="C642" t="str">
            <v>Utah State</v>
          </cell>
          <cell r="D642" t="str">
            <v>Utah State2015</v>
          </cell>
          <cell r="E642">
            <v>6</v>
          </cell>
          <cell r="F642">
            <v>128172</v>
          </cell>
          <cell r="G642">
            <v>21362</v>
          </cell>
        </row>
        <row r="643">
          <cell r="C643" t="str">
            <v>UTEP</v>
          </cell>
          <cell r="D643" t="str">
            <v>UTEP2015</v>
          </cell>
          <cell r="E643">
            <v>5</v>
          </cell>
          <cell r="F643">
            <v>116058</v>
          </cell>
          <cell r="G643">
            <v>23212</v>
          </cell>
        </row>
        <row r="644">
          <cell r="C644" t="str">
            <v>UTSA</v>
          </cell>
          <cell r="D644" t="str">
            <v>UTSA2015</v>
          </cell>
          <cell r="E644">
            <v>6</v>
          </cell>
          <cell r="F644">
            <v>138048</v>
          </cell>
          <cell r="G644">
            <v>23008</v>
          </cell>
        </row>
        <row r="645">
          <cell r="C645" t="str">
            <v>Vanderbilt</v>
          </cell>
          <cell r="D645" t="str">
            <v>Vanderbilt2015</v>
          </cell>
          <cell r="E645">
            <v>6</v>
          </cell>
          <cell r="F645">
            <v>192802</v>
          </cell>
          <cell r="G645">
            <v>32134</v>
          </cell>
        </row>
        <row r="646">
          <cell r="C646" t="str">
            <v>School</v>
          </cell>
          <cell r="D646" t="str">
            <v>School2015</v>
          </cell>
          <cell r="E646" t="str">
            <v>G</v>
          </cell>
          <cell r="F646" t="str">
            <v>Attendance</v>
          </cell>
          <cell r="G646" t="str">
            <v>Average</v>
          </cell>
        </row>
        <row r="647">
          <cell r="C647" t="str">
            <v>Virginia</v>
          </cell>
          <cell r="D647" t="str">
            <v>Virginia2015</v>
          </cell>
          <cell r="E647">
            <v>7</v>
          </cell>
          <cell r="F647">
            <v>302994</v>
          </cell>
          <cell r="G647">
            <v>43285</v>
          </cell>
        </row>
        <row r="648">
          <cell r="C648" t="str">
            <v>Virginia Tech</v>
          </cell>
          <cell r="D648" t="str">
            <v>Virginia Tech2015</v>
          </cell>
          <cell r="E648">
            <v>6</v>
          </cell>
          <cell r="F648">
            <v>364942</v>
          </cell>
          <cell r="G648">
            <v>60824</v>
          </cell>
        </row>
        <row r="649">
          <cell r="C649" t="str">
            <v>Wake Forest</v>
          </cell>
          <cell r="D649" t="str">
            <v>Wake Forest2015</v>
          </cell>
          <cell r="E649">
            <v>6</v>
          </cell>
          <cell r="F649">
            <v>160043</v>
          </cell>
          <cell r="G649">
            <v>26674</v>
          </cell>
        </row>
        <row r="650">
          <cell r="C650" t="str">
            <v>Washington</v>
          </cell>
          <cell r="D650" t="str">
            <v>Washington2015</v>
          </cell>
          <cell r="E650">
            <v>7</v>
          </cell>
          <cell r="F650">
            <v>433432</v>
          </cell>
          <cell r="G650">
            <v>61919</v>
          </cell>
        </row>
        <row r="651">
          <cell r="C651" t="str">
            <v>Washington State</v>
          </cell>
          <cell r="D651" t="str">
            <v>Washington State2015</v>
          </cell>
          <cell r="E651">
            <v>6</v>
          </cell>
          <cell r="F651">
            <v>176444</v>
          </cell>
          <cell r="G651">
            <v>29407</v>
          </cell>
        </row>
        <row r="652">
          <cell r="C652" t="str">
            <v>West Virginia</v>
          </cell>
          <cell r="D652" t="str">
            <v>West Virginia2015</v>
          </cell>
          <cell r="E652">
            <v>7</v>
          </cell>
          <cell r="F652">
            <v>383779</v>
          </cell>
          <cell r="G652">
            <v>54826</v>
          </cell>
        </row>
        <row r="653">
          <cell r="C653" t="str">
            <v>Western Kentucky</v>
          </cell>
          <cell r="D653" t="str">
            <v>Western Kentucky2015</v>
          </cell>
          <cell r="E653">
            <v>6</v>
          </cell>
          <cell r="F653">
            <v>107759</v>
          </cell>
          <cell r="G653">
            <v>17960</v>
          </cell>
        </row>
        <row r="654">
          <cell r="C654" t="str">
            <v>Western Michigan</v>
          </cell>
          <cell r="D654" t="str">
            <v>Western Michigan2015</v>
          </cell>
          <cell r="E654">
            <v>6</v>
          </cell>
          <cell r="F654">
            <v>116646</v>
          </cell>
          <cell r="G654">
            <v>19441</v>
          </cell>
        </row>
        <row r="655">
          <cell r="C655" t="str">
            <v>Wisconsin</v>
          </cell>
          <cell r="D655" t="str">
            <v>Wisconsin2015</v>
          </cell>
          <cell r="E655">
            <v>7</v>
          </cell>
          <cell r="F655">
            <v>546099</v>
          </cell>
          <cell r="G655">
            <v>78014</v>
          </cell>
        </row>
        <row r="656">
          <cell r="C656" t="str">
            <v>Wyoming</v>
          </cell>
          <cell r="D656" t="str">
            <v>Wyoming2015</v>
          </cell>
          <cell r="E656">
            <v>6</v>
          </cell>
          <cell r="F656">
            <v>108361</v>
          </cell>
          <cell r="G656">
            <v>18060</v>
          </cell>
        </row>
        <row r="657">
          <cell r="C657" t="str">
            <v>Air Force</v>
          </cell>
          <cell r="D657" t="str">
            <v>Air Force2014</v>
          </cell>
          <cell r="E657">
            <v>6</v>
          </cell>
          <cell r="F657">
            <v>168967</v>
          </cell>
          <cell r="G657">
            <v>28161</v>
          </cell>
        </row>
        <row r="658">
          <cell r="C658" t="str">
            <v>Akron</v>
          </cell>
          <cell r="D658" t="str">
            <v>Akron2014</v>
          </cell>
          <cell r="E658">
            <v>6</v>
          </cell>
          <cell r="F658">
            <v>55019</v>
          </cell>
          <cell r="G658">
            <v>9170</v>
          </cell>
        </row>
        <row r="659">
          <cell r="C659" t="str">
            <v>Alabama</v>
          </cell>
          <cell r="D659" t="str">
            <v>Alabama2014</v>
          </cell>
          <cell r="E659">
            <v>7</v>
          </cell>
          <cell r="F659">
            <v>710736</v>
          </cell>
          <cell r="G659">
            <v>101534</v>
          </cell>
        </row>
        <row r="660">
          <cell r="C660" t="str">
            <v>Arizona</v>
          </cell>
          <cell r="D660" t="str">
            <v>Arizona2014</v>
          </cell>
          <cell r="E660">
            <v>7</v>
          </cell>
          <cell r="F660">
            <v>354973</v>
          </cell>
          <cell r="G660">
            <v>50710</v>
          </cell>
        </row>
        <row r="661">
          <cell r="C661" t="str">
            <v>Arizona State</v>
          </cell>
          <cell r="D661" t="str">
            <v>Arizona State2014</v>
          </cell>
          <cell r="E661">
            <v>6</v>
          </cell>
          <cell r="F661">
            <v>343073</v>
          </cell>
          <cell r="G661">
            <v>57179</v>
          </cell>
        </row>
        <row r="662">
          <cell r="C662" t="str">
            <v>Arkansas</v>
          </cell>
          <cell r="D662" t="str">
            <v>Arkansas2014</v>
          </cell>
          <cell r="E662">
            <v>6</v>
          </cell>
          <cell r="F662">
            <v>399124</v>
          </cell>
          <cell r="G662">
            <v>66521</v>
          </cell>
        </row>
        <row r="663">
          <cell r="C663" t="str">
            <v>Arkansas State</v>
          </cell>
          <cell r="D663" t="str">
            <v>Arkansas State2014</v>
          </cell>
          <cell r="E663">
            <v>6</v>
          </cell>
          <cell r="F663">
            <v>149163</v>
          </cell>
          <cell r="G663">
            <v>24861</v>
          </cell>
        </row>
        <row r="664">
          <cell r="C664" t="str">
            <v>Army</v>
          </cell>
          <cell r="D664" t="str">
            <v>Army2014</v>
          </cell>
          <cell r="E664">
            <v>5</v>
          </cell>
          <cell r="F664">
            <v>171310</v>
          </cell>
          <cell r="G664">
            <v>34262</v>
          </cell>
        </row>
        <row r="665">
          <cell r="C665" t="str">
            <v>Auburn</v>
          </cell>
          <cell r="D665" t="str">
            <v>Auburn2014</v>
          </cell>
          <cell r="E665">
            <v>7</v>
          </cell>
          <cell r="F665">
            <v>612157</v>
          </cell>
          <cell r="G665">
            <v>87451</v>
          </cell>
        </row>
        <row r="666">
          <cell r="C666" t="str">
            <v>Ball State</v>
          </cell>
          <cell r="D666" t="str">
            <v>Ball State2014</v>
          </cell>
          <cell r="E666">
            <v>6</v>
          </cell>
          <cell r="F666">
            <v>56332</v>
          </cell>
          <cell r="G666">
            <v>9389</v>
          </cell>
        </row>
        <row r="667">
          <cell r="C667" t="str">
            <v>Baylor</v>
          </cell>
          <cell r="D667" t="str">
            <v>Baylor2014</v>
          </cell>
          <cell r="E667">
            <v>6</v>
          </cell>
          <cell r="F667">
            <v>280257</v>
          </cell>
          <cell r="G667">
            <v>46710</v>
          </cell>
        </row>
        <row r="668">
          <cell r="C668" t="str">
            <v>Boise State</v>
          </cell>
          <cell r="D668" t="str">
            <v>Boise State2014</v>
          </cell>
          <cell r="E668">
            <v>7</v>
          </cell>
          <cell r="F668">
            <v>227526</v>
          </cell>
          <cell r="G668">
            <v>32504</v>
          </cell>
        </row>
        <row r="669">
          <cell r="C669" t="str">
            <v>Boston College</v>
          </cell>
          <cell r="D669" t="str">
            <v>Boston College2014</v>
          </cell>
          <cell r="E669">
            <v>7</v>
          </cell>
          <cell r="F669">
            <v>239893</v>
          </cell>
          <cell r="G669">
            <v>34270</v>
          </cell>
        </row>
        <row r="670">
          <cell r="C670" t="str">
            <v>Bowling Green</v>
          </cell>
          <cell r="D670" t="str">
            <v>Bowling Green2014</v>
          </cell>
          <cell r="E670">
            <v>6</v>
          </cell>
          <cell r="F670">
            <v>91365</v>
          </cell>
          <cell r="G670">
            <v>15228</v>
          </cell>
        </row>
        <row r="671">
          <cell r="C671" t="str">
            <v>Buffalo</v>
          </cell>
          <cell r="D671" t="str">
            <v>Buffalo2014</v>
          </cell>
          <cell r="E671">
            <v>6</v>
          </cell>
          <cell r="F671">
            <v>122418</v>
          </cell>
          <cell r="G671">
            <v>20403</v>
          </cell>
        </row>
        <row r="672">
          <cell r="C672" t="str">
            <v>Brigham Young</v>
          </cell>
          <cell r="D672" t="str">
            <v>Brigham Young2014</v>
          </cell>
          <cell r="E672">
            <v>6</v>
          </cell>
          <cell r="F672">
            <v>342843</v>
          </cell>
          <cell r="G672">
            <v>57141</v>
          </cell>
        </row>
        <row r="673">
          <cell r="C673" t="str">
            <v>California</v>
          </cell>
          <cell r="D673" t="str">
            <v>California2014</v>
          </cell>
          <cell r="E673">
            <v>6</v>
          </cell>
          <cell r="F673">
            <v>286051</v>
          </cell>
          <cell r="G673">
            <v>47675</v>
          </cell>
        </row>
        <row r="674">
          <cell r="C674" t="str">
            <v>Central Michigan</v>
          </cell>
          <cell r="D674" t="str">
            <v>Central Michigan2014</v>
          </cell>
          <cell r="E674">
            <v>6</v>
          </cell>
          <cell r="F674">
            <v>97838</v>
          </cell>
          <cell r="G674">
            <v>16306</v>
          </cell>
        </row>
        <row r="675">
          <cell r="C675" t="str">
            <v>Cincinnati</v>
          </cell>
          <cell r="D675" t="str">
            <v>Cincinnati2014</v>
          </cell>
          <cell r="E675">
            <v>6</v>
          </cell>
          <cell r="F675">
            <v>173037</v>
          </cell>
          <cell r="G675">
            <v>28840</v>
          </cell>
        </row>
        <row r="676">
          <cell r="C676" t="str">
            <v>Clemson</v>
          </cell>
          <cell r="D676" t="str">
            <v>Clemson2014</v>
          </cell>
          <cell r="E676">
            <v>7</v>
          </cell>
          <cell r="F676">
            <v>572262</v>
          </cell>
          <cell r="G676">
            <v>81752</v>
          </cell>
        </row>
        <row r="677">
          <cell r="C677" t="str">
            <v>Colorado</v>
          </cell>
          <cell r="D677" t="str">
            <v>Colorado2014</v>
          </cell>
          <cell r="E677">
            <v>6</v>
          </cell>
          <cell r="F677">
            <v>226670</v>
          </cell>
          <cell r="G677">
            <v>37778</v>
          </cell>
        </row>
        <row r="678">
          <cell r="C678" t="str">
            <v>Colorado State</v>
          </cell>
          <cell r="D678" t="str">
            <v>Colorado State2014</v>
          </cell>
          <cell r="E678">
            <v>6</v>
          </cell>
          <cell r="F678">
            <v>159450</v>
          </cell>
          <cell r="G678">
            <v>26575</v>
          </cell>
        </row>
        <row r="679">
          <cell r="C679" t="str">
            <v>Duke</v>
          </cell>
          <cell r="D679" t="str">
            <v>Duke2014</v>
          </cell>
          <cell r="E679">
            <v>7</v>
          </cell>
          <cell r="F679">
            <v>191039</v>
          </cell>
          <cell r="G679">
            <v>27291</v>
          </cell>
        </row>
        <row r="680">
          <cell r="C680" t="str">
            <v>East Carolina</v>
          </cell>
          <cell r="D680" t="str">
            <v>East Carolina2014</v>
          </cell>
          <cell r="E680">
            <v>6</v>
          </cell>
          <cell r="F680">
            <v>268713</v>
          </cell>
          <cell r="G680">
            <v>44786</v>
          </cell>
        </row>
        <row r="681">
          <cell r="C681" t="str">
            <v>Eastern Michigan</v>
          </cell>
          <cell r="D681" t="str">
            <v>Eastern Michigan2014</v>
          </cell>
          <cell r="E681">
            <v>5</v>
          </cell>
          <cell r="F681">
            <v>75127</v>
          </cell>
          <cell r="G681">
            <v>15025</v>
          </cell>
        </row>
        <row r="682">
          <cell r="C682" t="str">
            <v>FIU</v>
          </cell>
          <cell r="D682" t="str">
            <v>FIU2014</v>
          </cell>
          <cell r="E682">
            <v>8</v>
          </cell>
          <cell r="F682">
            <v>95728</v>
          </cell>
          <cell r="G682">
            <v>11966</v>
          </cell>
        </row>
        <row r="683">
          <cell r="C683" t="str">
            <v>Florida Atlantic</v>
          </cell>
          <cell r="D683" t="str">
            <v>Florida Atlantic2014</v>
          </cell>
          <cell r="E683">
            <v>5</v>
          </cell>
          <cell r="F683">
            <v>70608</v>
          </cell>
          <cell r="G683">
            <v>14122</v>
          </cell>
        </row>
        <row r="684">
          <cell r="C684" t="str">
            <v>Florida</v>
          </cell>
          <cell r="D684" t="str">
            <v>Florida2014</v>
          </cell>
          <cell r="E684">
            <v>6</v>
          </cell>
          <cell r="F684">
            <v>515001</v>
          </cell>
          <cell r="G684">
            <v>85834</v>
          </cell>
        </row>
        <row r="685">
          <cell r="C685" t="str">
            <v>Florida State</v>
          </cell>
          <cell r="D685" t="str">
            <v>Florida State2014</v>
          </cell>
          <cell r="E685">
            <v>7</v>
          </cell>
          <cell r="F685">
            <v>575478</v>
          </cell>
          <cell r="G685">
            <v>82211</v>
          </cell>
        </row>
        <row r="686">
          <cell r="C686" t="str">
            <v>Fresno State</v>
          </cell>
          <cell r="D686" t="str">
            <v>Fresno State2014</v>
          </cell>
          <cell r="E686">
            <v>6</v>
          </cell>
          <cell r="F686">
            <v>209257</v>
          </cell>
          <cell r="G686">
            <v>34876</v>
          </cell>
        </row>
        <row r="687">
          <cell r="C687" t="str">
            <v>Georgia</v>
          </cell>
          <cell r="D687" t="str">
            <v>Georgia2014</v>
          </cell>
          <cell r="E687">
            <v>7</v>
          </cell>
          <cell r="F687">
            <v>649222</v>
          </cell>
          <cell r="G687">
            <v>92746</v>
          </cell>
        </row>
        <row r="688">
          <cell r="C688" t="str">
            <v>Georgia State</v>
          </cell>
          <cell r="D688" t="str">
            <v>Georgia State2014</v>
          </cell>
          <cell r="E688">
            <v>6</v>
          </cell>
          <cell r="F688">
            <v>90037</v>
          </cell>
          <cell r="G688">
            <v>15006</v>
          </cell>
        </row>
        <row r="689">
          <cell r="C689" t="str">
            <v>Georgia Tech</v>
          </cell>
          <cell r="D689" t="str">
            <v>Georgia Tech2014</v>
          </cell>
          <cell r="E689">
            <v>6</v>
          </cell>
          <cell r="F689">
            <v>291113</v>
          </cell>
          <cell r="G689">
            <v>48519</v>
          </cell>
        </row>
        <row r="690">
          <cell r="C690" t="str">
            <v>Hawaii</v>
          </cell>
          <cell r="D690" t="str">
            <v>Hawaii2014</v>
          </cell>
          <cell r="E690">
            <v>7</v>
          </cell>
          <cell r="F690">
            <v>192159</v>
          </cell>
          <cell r="G690">
            <v>27451</v>
          </cell>
        </row>
        <row r="691">
          <cell r="C691" t="str">
            <v>Houston</v>
          </cell>
          <cell r="D691" t="str">
            <v>Houston2014</v>
          </cell>
          <cell r="E691">
            <v>7</v>
          </cell>
          <cell r="F691">
            <v>198177</v>
          </cell>
          <cell r="G691">
            <v>28311</v>
          </cell>
        </row>
        <row r="692">
          <cell r="C692" t="str">
            <v>Idaho</v>
          </cell>
          <cell r="D692" t="str">
            <v>Idaho2014</v>
          </cell>
          <cell r="E692">
            <v>5</v>
          </cell>
          <cell r="F692">
            <v>64432</v>
          </cell>
          <cell r="G692">
            <v>12886</v>
          </cell>
        </row>
        <row r="693">
          <cell r="C693" t="str">
            <v>Illinois</v>
          </cell>
          <cell r="D693" t="str">
            <v>Illinois2014</v>
          </cell>
          <cell r="E693">
            <v>7</v>
          </cell>
          <cell r="F693">
            <v>290842</v>
          </cell>
          <cell r="G693">
            <v>41549</v>
          </cell>
        </row>
        <row r="694">
          <cell r="C694" t="str">
            <v>Indiana</v>
          </cell>
          <cell r="D694" t="str">
            <v>Indiana2014</v>
          </cell>
          <cell r="E694">
            <v>6</v>
          </cell>
          <cell r="F694">
            <v>249941</v>
          </cell>
          <cell r="G694">
            <v>41657</v>
          </cell>
        </row>
        <row r="695">
          <cell r="C695" t="str">
            <v>Iowa</v>
          </cell>
          <cell r="D695" t="str">
            <v>Iowa2014</v>
          </cell>
          <cell r="E695">
            <v>7</v>
          </cell>
          <cell r="F695">
            <v>472584</v>
          </cell>
          <cell r="G695">
            <v>67512</v>
          </cell>
        </row>
        <row r="696">
          <cell r="C696" t="str">
            <v>Iowa State</v>
          </cell>
          <cell r="D696" t="str">
            <v>Iowa State2014</v>
          </cell>
          <cell r="E696">
            <v>7</v>
          </cell>
          <cell r="F696">
            <v>365377</v>
          </cell>
          <cell r="G696">
            <v>52197</v>
          </cell>
        </row>
        <row r="697">
          <cell r="C697" t="str">
            <v>Kansas</v>
          </cell>
          <cell r="D697" t="str">
            <v>Kansas2014</v>
          </cell>
          <cell r="E697">
            <v>6</v>
          </cell>
          <cell r="F697">
            <v>204462</v>
          </cell>
          <cell r="G697">
            <v>34077</v>
          </cell>
        </row>
        <row r="698">
          <cell r="C698" t="str">
            <v>Kansas State</v>
          </cell>
          <cell r="D698" t="str">
            <v>Kansas State2014</v>
          </cell>
          <cell r="E698">
            <v>7</v>
          </cell>
          <cell r="F698">
            <v>371565</v>
          </cell>
          <cell r="G698">
            <v>53081</v>
          </cell>
        </row>
        <row r="699">
          <cell r="C699" t="str">
            <v>Kent State</v>
          </cell>
          <cell r="D699" t="str">
            <v>Kent State2014</v>
          </cell>
          <cell r="E699">
            <v>6</v>
          </cell>
          <cell r="F699">
            <v>81263</v>
          </cell>
          <cell r="G699">
            <v>13544</v>
          </cell>
        </row>
        <row r="700">
          <cell r="C700" t="str">
            <v>Kentucky</v>
          </cell>
          <cell r="D700" t="str">
            <v>Kentucky2014</v>
          </cell>
          <cell r="E700">
            <v>7</v>
          </cell>
          <cell r="F700">
            <v>403002</v>
          </cell>
          <cell r="G700">
            <v>57572</v>
          </cell>
        </row>
        <row r="701">
          <cell r="C701" t="str">
            <v>Louisiana</v>
          </cell>
          <cell r="D701" t="str">
            <v>Louisiana2014</v>
          </cell>
          <cell r="E701">
            <v>6</v>
          </cell>
          <cell r="F701">
            <v>154652</v>
          </cell>
          <cell r="G701">
            <v>25775</v>
          </cell>
        </row>
        <row r="702">
          <cell r="C702" t="str">
            <v>Louisiana-Monroe</v>
          </cell>
          <cell r="D702" t="str">
            <v>Louisiana-Monroe2014</v>
          </cell>
          <cell r="E702">
            <v>5</v>
          </cell>
          <cell r="F702">
            <v>90540</v>
          </cell>
          <cell r="G702">
            <v>18108</v>
          </cell>
        </row>
        <row r="703">
          <cell r="C703" t="str">
            <v>Louisiana Tech</v>
          </cell>
          <cell r="D703" t="str">
            <v>Louisiana Tech2014</v>
          </cell>
          <cell r="E703">
            <v>5</v>
          </cell>
          <cell r="F703">
            <v>100272</v>
          </cell>
          <cell r="G703">
            <v>20054</v>
          </cell>
        </row>
        <row r="704">
          <cell r="C704" t="str">
            <v>Louisville</v>
          </cell>
          <cell r="D704" t="str">
            <v>Louisville2014</v>
          </cell>
          <cell r="E704">
            <v>6</v>
          </cell>
          <cell r="F704">
            <v>317829</v>
          </cell>
          <cell r="G704">
            <v>52972</v>
          </cell>
        </row>
        <row r="705">
          <cell r="C705" t="str">
            <v>LSU</v>
          </cell>
          <cell r="D705" t="str">
            <v>LSU2014</v>
          </cell>
          <cell r="E705">
            <v>7</v>
          </cell>
          <cell r="F705">
            <v>712063</v>
          </cell>
          <cell r="G705">
            <v>101723</v>
          </cell>
        </row>
        <row r="706">
          <cell r="C706" t="str">
            <v>Marshall</v>
          </cell>
          <cell r="D706" t="str">
            <v>Marshall2014</v>
          </cell>
          <cell r="E706">
            <v>7</v>
          </cell>
          <cell r="F706">
            <v>192229</v>
          </cell>
          <cell r="G706">
            <v>27461</v>
          </cell>
        </row>
        <row r="707">
          <cell r="C707" t="str">
            <v>Maryland</v>
          </cell>
          <cell r="D707" t="str">
            <v>Maryland2014</v>
          </cell>
          <cell r="E707">
            <v>6</v>
          </cell>
          <cell r="F707">
            <v>281884</v>
          </cell>
          <cell r="G707">
            <v>46981</v>
          </cell>
        </row>
        <row r="708">
          <cell r="C708" t="str">
            <v>Umass</v>
          </cell>
          <cell r="D708" t="str">
            <v>Umass2014</v>
          </cell>
          <cell r="E708">
            <v>6</v>
          </cell>
          <cell r="F708">
            <v>96527</v>
          </cell>
          <cell r="G708">
            <v>16088</v>
          </cell>
        </row>
        <row r="709">
          <cell r="C709" t="str">
            <v>Memphis</v>
          </cell>
          <cell r="D709" t="str">
            <v>Memphis2014</v>
          </cell>
          <cell r="E709">
            <v>6</v>
          </cell>
          <cell r="F709">
            <v>203106</v>
          </cell>
          <cell r="G709">
            <v>33851</v>
          </cell>
        </row>
        <row r="710">
          <cell r="C710" t="str">
            <v>School</v>
          </cell>
          <cell r="D710" t="str">
            <v>School2014</v>
          </cell>
          <cell r="E710" t="str">
            <v>G</v>
          </cell>
          <cell r="F710" t="str">
            <v>Attendance</v>
          </cell>
          <cell r="G710" t="str">
            <v>Average</v>
          </cell>
        </row>
        <row r="711">
          <cell r="C711" t="str">
            <v>Miami (FL)</v>
          </cell>
          <cell r="D711" t="str">
            <v>Miami (FL)2014</v>
          </cell>
          <cell r="E711">
            <v>7</v>
          </cell>
          <cell r="F711">
            <v>367623</v>
          </cell>
          <cell r="G711">
            <v>52518</v>
          </cell>
        </row>
        <row r="712">
          <cell r="C712" t="str">
            <v>Miami (OH)</v>
          </cell>
          <cell r="D712" t="str">
            <v>Miami (OH)2014</v>
          </cell>
          <cell r="E712">
            <v>6</v>
          </cell>
          <cell r="F712">
            <v>95438</v>
          </cell>
          <cell r="G712">
            <v>15906</v>
          </cell>
        </row>
        <row r="713">
          <cell r="C713" t="str">
            <v>Michigan</v>
          </cell>
          <cell r="D713" t="str">
            <v>Michigan2014</v>
          </cell>
          <cell r="E713">
            <v>7</v>
          </cell>
          <cell r="F713">
            <v>734364</v>
          </cell>
          <cell r="G713">
            <v>104909</v>
          </cell>
        </row>
        <row r="714">
          <cell r="C714" t="str">
            <v>Michigan State</v>
          </cell>
          <cell r="D714" t="str">
            <v>Michigan State2014</v>
          </cell>
          <cell r="E714">
            <v>7</v>
          </cell>
          <cell r="F714">
            <v>522765</v>
          </cell>
          <cell r="G714">
            <v>74681</v>
          </cell>
        </row>
        <row r="715">
          <cell r="C715" t="str">
            <v>Middle Tennessee</v>
          </cell>
          <cell r="D715" t="str">
            <v>Middle Tennessee2014</v>
          </cell>
          <cell r="E715">
            <v>6</v>
          </cell>
          <cell r="F715">
            <v>104450</v>
          </cell>
          <cell r="G715">
            <v>17408</v>
          </cell>
        </row>
        <row r="716">
          <cell r="C716" t="str">
            <v>Minnesota</v>
          </cell>
          <cell r="D716" t="str">
            <v>Minnesota2014</v>
          </cell>
          <cell r="E716">
            <v>7</v>
          </cell>
          <cell r="F716">
            <v>335056</v>
          </cell>
          <cell r="G716">
            <v>47865</v>
          </cell>
        </row>
        <row r="717">
          <cell r="C717" t="str">
            <v>Mississippi State</v>
          </cell>
          <cell r="D717" t="str">
            <v>Mississippi State2014</v>
          </cell>
          <cell r="E717">
            <v>7</v>
          </cell>
          <cell r="F717">
            <v>427892</v>
          </cell>
          <cell r="G717">
            <v>61127</v>
          </cell>
        </row>
        <row r="718">
          <cell r="C718" t="str">
            <v>Missouri</v>
          </cell>
          <cell r="D718" t="str">
            <v>Missouri2014</v>
          </cell>
          <cell r="E718">
            <v>7</v>
          </cell>
          <cell r="F718">
            <v>456996</v>
          </cell>
          <cell r="G718">
            <v>65285</v>
          </cell>
        </row>
        <row r="719">
          <cell r="C719" t="str">
            <v>Navy</v>
          </cell>
          <cell r="D719" t="str">
            <v>Navy2014</v>
          </cell>
          <cell r="E719">
            <v>5</v>
          </cell>
          <cell r="F719">
            <v>162510</v>
          </cell>
          <cell r="G719">
            <v>32502</v>
          </cell>
        </row>
        <row r="720">
          <cell r="C720" t="str">
            <v>Nebraska</v>
          </cell>
          <cell r="D720" t="str">
            <v>Nebraska2014</v>
          </cell>
          <cell r="E720">
            <v>7</v>
          </cell>
          <cell r="F720">
            <v>638744</v>
          </cell>
          <cell r="G720">
            <v>91249</v>
          </cell>
        </row>
        <row r="721">
          <cell r="C721" t="str">
            <v>Nevada</v>
          </cell>
          <cell r="D721" t="str">
            <v>Nevada2014</v>
          </cell>
          <cell r="E721">
            <v>6</v>
          </cell>
          <cell r="F721">
            <v>143172</v>
          </cell>
          <cell r="G721">
            <v>23862</v>
          </cell>
        </row>
        <row r="722">
          <cell r="C722" t="str">
            <v>New Mexico</v>
          </cell>
          <cell r="D722" t="str">
            <v>New Mexico2014</v>
          </cell>
          <cell r="E722">
            <v>6</v>
          </cell>
          <cell r="F722">
            <v>131624</v>
          </cell>
          <cell r="G722">
            <v>21937</v>
          </cell>
        </row>
        <row r="723">
          <cell r="C723" t="str">
            <v>New Mexico State</v>
          </cell>
          <cell r="D723" t="str">
            <v>New Mexico State2014</v>
          </cell>
          <cell r="E723">
            <v>6</v>
          </cell>
          <cell r="F723">
            <v>73612</v>
          </cell>
          <cell r="G723">
            <v>12269</v>
          </cell>
        </row>
        <row r="724">
          <cell r="C724" t="str">
            <v>North Carolina</v>
          </cell>
          <cell r="D724" t="str">
            <v>North Carolina2014</v>
          </cell>
          <cell r="E724">
            <v>6</v>
          </cell>
          <cell r="F724">
            <v>328000</v>
          </cell>
          <cell r="G724">
            <v>54667</v>
          </cell>
        </row>
        <row r="725">
          <cell r="C725" t="str">
            <v>NC State</v>
          </cell>
          <cell r="D725" t="str">
            <v>NC State2014</v>
          </cell>
          <cell r="E725">
            <v>7</v>
          </cell>
          <cell r="F725">
            <v>380785</v>
          </cell>
          <cell r="G725">
            <v>54398</v>
          </cell>
        </row>
        <row r="726">
          <cell r="C726" t="str">
            <v>North Texas</v>
          </cell>
          <cell r="D726" t="str">
            <v>North Texas2014</v>
          </cell>
          <cell r="E726">
            <v>6</v>
          </cell>
          <cell r="F726">
            <v>115627</v>
          </cell>
          <cell r="G726">
            <v>19271</v>
          </cell>
        </row>
        <row r="727">
          <cell r="C727" t="str">
            <v>Northern Illinois</v>
          </cell>
          <cell r="D727" t="str">
            <v>Northern Illinois2014</v>
          </cell>
          <cell r="E727">
            <v>5</v>
          </cell>
          <cell r="F727">
            <v>67813</v>
          </cell>
          <cell r="G727">
            <v>13563</v>
          </cell>
        </row>
        <row r="728">
          <cell r="C728" t="str">
            <v>Northwestern</v>
          </cell>
          <cell r="D728" t="str">
            <v>Northwestern2014</v>
          </cell>
          <cell r="E728">
            <v>7</v>
          </cell>
          <cell r="F728">
            <v>270292</v>
          </cell>
          <cell r="G728">
            <v>38613</v>
          </cell>
        </row>
        <row r="729">
          <cell r="C729" t="str">
            <v>Notre Dame</v>
          </cell>
          <cell r="D729" t="str">
            <v>Notre Dame2014</v>
          </cell>
          <cell r="E729">
            <v>6</v>
          </cell>
          <cell r="F729">
            <v>484770</v>
          </cell>
          <cell r="G729">
            <v>80795</v>
          </cell>
        </row>
        <row r="730">
          <cell r="C730" t="str">
            <v>Ohio</v>
          </cell>
          <cell r="D730" t="str">
            <v>Ohio2014</v>
          </cell>
          <cell r="E730">
            <v>6</v>
          </cell>
          <cell r="F730">
            <v>123090</v>
          </cell>
          <cell r="G730">
            <v>20515</v>
          </cell>
        </row>
        <row r="731">
          <cell r="C731" t="str">
            <v>Ohio State</v>
          </cell>
          <cell r="D731" t="str">
            <v>Ohio State2014</v>
          </cell>
          <cell r="E731">
            <v>7</v>
          </cell>
          <cell r="F731">
            <v>744075</v>
          </cell>
          <cell r="G731">
            <v>106296</v>
          </cell>
        </row>
        <row r="732">
          <cell r="C732" t="str">
            <v>Oklahoma</v>
          </cell>
          <cell r="D732" t="str">
            <v>Oklahoma2014</v>
          </cell>
          <cell r="E732">
            <v>6</v>
          </cell>
          <cell r="F732">
            <v>510972</v>
          </cell>
          <cell r="G732">
            <v>85162</v>
          </cell>
        </row>
        <row r="733">
          <cell r="C733" t="str">
            <v>Oklahoma State</v>
          </cell>
          <cell r="D733" t="str">
            <v>Oklahoma State2014</v>
          </cell>
          <cell r="E733">
            <v>6</v>
          </cell>
          <cell r="F733">
            <v>326324</v>
          </cell>
          <cell r="G733">
            <v>54387</v>
          </cell>
        </row>
        <row r="734">
          <cell r="C734" t="str">
            <v>Ole Miss</v>
          </cell>
          <cell r="D734" t="str">
            <v>Ole Miss2014</v>
          </cell>
          <cell r="E734">
            <v>7</v>
          </cell>
          <cell r="F734">
            <v>430829</v>
          </cell>
          <cell r="G734">
            <v>61547</v>
          </cell>
        </row>
        <row r="735">
          <cell r="C735" t="str">
            <v>Oregon</v>
          </cell>
          <cell r="D735" t="str">
            <v>Oregon2014</v>
          </cell>
          <cell r="E735">
            <v>7</v>
          </cell>
          <cell r="F735">
            <v>401952</v>
          </cell>
          <cell r="G735">
            <v>57422</v>
          </cell>
        </row>
        <row r="736">
          <cell r="C736" t="str">
            <v>Oregon State</v>
          </cell>
          <cell r="D736" t="str">
            <v>Oregon State2014</v>
          </cell>
          <cell r="E736">
            <v>7</v>
          </cell>
          <cell r="F736">
            <v>295230</v>
          </cell>
          <cell r="G736">
            <v>42176</v>
          </cell>
        </row>
        <row r="737">
          <cell r="C737" t="str">
            <v>Penn State</v>
          </cell>
          <cell r="D737" t="str">
            <v>Penn State2014</v>
          </cell>
          <cell r="E737">
            <v>7</v>
          </cell>
          <cell r="F737">
            <v>711358</v>
          </cell>
          <cell r="G737">
            <v>101623</v>
          </cell>
        </row>
        <row r="738">
          <cell r="C738" t="str">
            <v>Pittsburgh</v>
          </cell>
          <cell r="D738" t="str">
            <v>Pittsburgh2014</v>
          </cell>
          <cell r="E738">
            <v>7</v>
          </cell>
          <cell r="F738">
            <v>289204</v>
          </cell>
          <cell r="G738">
            <v>41315</v>
          </cell>
        </row>
        <row r="739">
          <cell r="C739" t="str">
            <v>Purdue</v>
          </cell>
          <cell r="D739" t="str">
            <v>Purdue2014</v>
          </cell>
          <cell r="E739">
            <v>7</v>
          </cell>
          <cell r="F739">
            <v>246880</v>
          </cell>
          <cell r="G739">
            <v>35269</v>
          </cell>
        </row>
        <row r="740">
          <cell r="C740" t="str">
            <v>Rice</v>
          </cell>
          <cell r="D740" t="str">
            <v>Rice2014</v>
          </cell>
          <cell r="E740">
            <v>5</v>
          </cell>
          <cell r="F740">
            <v>92812</v>
          </cell>
          <cell r="G740">
            <v>18562</v>
          </cell>
        </row>
        <row r="741">
          <cell r="C741" t="str">
            <v>Rutgers</v>
          </cell>
          <cell r="D741" t="str">
            <v>Rutgers2014</v>
          </cell>
          <cell r="E741">
            <v>6</v>
          </cell>
          <cell r="F741">
            <v>303791</v>
          </cell>
          <cell r="G741">
            <v>50632</v>
          </cell>
        </row>
        <row r="742">
          <cell r="C742" t="str">
            <v>San Diego State</v>
          </cell>
          <cell r="D742" t="str">
            <v>San Diego State2014</v>
          </cell>
          <cell r="E742">
            <v>7</v>
          </cell>
          <cell r="F742">
            <v>226839</v>
          </cell>
          <cell r="G742">
            <v>32406</v>
          </cell>
        </row>
        <row r="743">
          <cell r="C743" t="str">
            <v>San Jose State</v>
          </cell>
          <cell r="D743" t="str">
            <v>San Jose State2014</v>
          </cell>
          <cell r="E743">
            <v>5</v>
          </cell>
          <cell r="F743">
            <v>75340</v>
          </cell>
          <cell r="G743">
            <v>15068</v>
          </cell>
        </row>
        <row r="744">
          <cell r="C744" t="str">
            <v>SMU</v>
          </cell>
          <cell r="D744" t="str">
            <v>SMU2014</v>
          </cell>
          <cell r="E744">
            <v>6</v>
          </cell>
          <cell r="F744">
            <v>129169</v>
          </cell>
          <cell r="G744">
            <v>21528</v>
          </cell>
        </row>
        <row r="745">
          <cell r="C745" t="str">
            <v>South Alabama</v>
          </cell>
          <cell r="D745" t="str">
            <v>South Alabama2014</v>
          </cell>
          <cell r="E745">
            <v>6</v>
          </cell>
          <cell r="F745">
            <v>104669</v>
          </cell>
          <cell r="G745">
            <v>17445</v>
          </cell>
        </row>
        <row r="746">
          <cell r="C746" t="str">
            <v>South Carolina</v>
          </cell>
          <cell r="D746" t="str">
            <v>South Carolina2014</v>
          </cell>
          <cell r="E746">
            <v>7</v>
          </cell>
          <cell r="F746">
            <v>569664</v>
          </cell>
          <cell r="G746">
            <v>81381</v>
          </cell>
        </row>
        <row r="747">
          <cell r="C747" t="str">
            <v>South Florida</v>
          </cell>
          <cell r="D747" t="str">
            <v>South Florida2014</v>
          </cell>
          <cell r="E747">
            <v>7</v>
          </cell>
          <cell r="F747">
            <v>214861</v>
          </cell>
          <cell r="G747">
            <v>30694</v>
          </cell>
        </row>
        <row r="748">
          <cell r="C748" t="str">
            <v>USC</v>
          </cell>
          <cell r="D748" t="str">
            <v>USC2014</v>
          </cell>
          <cell r="E748">
            <v>6</v>
          </cell>
          <cell r="F748">
            <v>439630</v>
          </cell>
          <cell r="G748">
            <v>73272</v>
          </cell>
        </row>
        <row r="749">
          <cell r="C749" t="str">
            <v>Southern Mississippi</v>
          </cell>
          <cell r="D749" t="str">
            <v>Southern Mississippi2014</v>
          </cell>
          <cell r="E749">
            <v>6</v>
          </cell>
          <cell r="F749">
            <v>136435</v>
          </cell>
          <cell r="G749">
            <v>22739</v>
          </cell>
        </row>
        <row r="750">
          <cell r="C750" t="str">
            <v>Stanford</v>
          </cell>
          <cell r="D750" t="str">
            <v>Stanford2014</v>
          </cell>
          <cell r="E750">
            <v>6</v>
          </cell>
          <cell r="F750">
            <v>287174</v>
          </cell>
          <cell r="G750">
            <v>47862</v>
          </cell>
        </row>
        <row r="751">
          <cell r="C751" t="str">
            <v>Syracuse</v>
          </cell>
          <cell r="D751" t="str">
            <v>Syracuse2014</v>
          </cell>
          <cell r="E751">
            <v>6</v>
          </cell>
          <cell r="F751">
            <v>242682</v>
          </cell>
          <cell r="G751">
            <v>40447</v>
          </cell>
        </row>
        <row r="752">
          <cell r="C752" t="str">
            <v>TCU</v>
          </cell>
          <cell r="D752" t="str">
            <v>TCU2014</v>
          </cell>
          <cell r="E752">
            <v>7</v>
          </cell>
          <cell r="F752">
            <v>313036</v>
          </cell>
          <cell r="G752">
            <v>44719</v>
          </cell>
        </row>
        <row r="753">
          <cell r="C753" t="str">
            <v>Temple</v>
          </cell>
          <cell r="D753" t="str">
            <v>Temple2014</v>
          </cell>
          <cell r="E753">
            <v>6</v>
          </cell>
          <cell r="F753">
            <v>140217</v>
          </cell>
          <cell r="G753">
            <v>23370</v>
          </cell>
        </row>
        <row r="754">
          <cell r="C754" t="str">
            <v>Tennessee</v>
          </cell>
          <cell r="D754" t="str">
            <v>Tennessee2014</v>
          </cell>
          <cell r="E754">
            <v>7</v>
          </cell>
          <cell r="F754">
            <v>698276</v>
          </cell>
          <cell r="G754">
            <v>99754</v>
          </cell>
        </row>
        <row r="755">
          <cell r="C755" t="str">
            <v>Texas</v>
          </cell>
          <cell r="D755" t="str">
            <v>Texas2014</v>
          </cell>
          <cell r="E755">
            <v>6</v>
          </cell>
          <cell r="F755">
            <v>564618</v>
          </cell>
          <cell r="G755">
            <v>94103</v>
          </cell>
        </row>
        <row r="756">
          <cell r="C756" t="str">
            <v>Texas A&amp;M</v>
          </cell>
          <cell r="D756" t="str">
            <v>Texas A&amp;M2014</v>
          </cell>
          <cell r="E756">
            <v>6</v>
          </cell>
          <cell r="F756">
            <v>630735</v>
          </cell>
          <cell r="G756">
            <v>105123</v>
          </cell>
        </row>
        <row r="757">
          <cell r="C757" t="str">
            <v>Texas State</v>
          </cell>
          <cell r="D757" t="str">
            <v>Texas State2014</v>
          </cell>
          <cell r="E757">
            <v>6</v>
          </cell>
          <cell r="F757">
            <v>123589</v>
          </cell>
          <cell r="G757">
            <v>20598</v>
          </cell>
        </row>
        <row r="758">
          <cell r="C758" t="str">
            <v>Texas Tech</v>
          </cell>
          <cell r="D758" t="str">
            <v>Texas Tech2014</v>
          </cell>
          <cell r="E758">
            <v>6</v>
          </cell>
          <cell r="F758">
            <v>353603</v>
          </cell>
          <cell r="G758">
            <v>58934</v>
          </cell>
        </row>
        <row r="759">
          <cell r="C759" t="str">
            <v>Toledo</v>
          </cell>
          <cell r="D759" t="str">
            <v>Toledo2014</v>
          </cell>
          <cell r="E759">
            <v>6</v>
          </cell>
          <cell r="F759">
            <v>117286</v>
          </cell>
          <cell r="G759">
            <v>19548</v>
          </cell>
        </row>
        <row r="760">
          <cell r="C760" t="str">
            <v>Troy</v>
          </cell>
          <cell r="D760" t="str">
            <v>Troy2014</v>
          </cell>
          <cell r="E760">
            <v>6</v>
          </cell>
          <cell r="F760">
            <v>100602</v>
          </cell>
          <cell r="G760">
            <v>16767</v>
          </cell>
        </row>
        <row r="761">
          <cell r="C761" t="str">
            <v>Tulane</v>
          </cell>
          <cell r="D761" t="str">
            <v>Tulane2014</v>
          </cell>
          <cell r="E761">
            <v>6</v>
          </cell>
          <cell r="F761">
            <v>150074</v>
          </cell>
          <cell r="G761">
            <v>25012</v>
          </cell>
        </row>
        <row r="762">
          <cell r="C762" t="str">
            <v>Tulsa</v>
          </cell>
          <cell r="D762" t="str">
            <v>Tulsa2014</v>
          </cell>
          <cell r="E762">
            <v>6</v>
          </cell>
          <cell r="F762">
            <v>117881</v>
          </cell>
          <cell r="G762">
            <v>19647</v>
          </cell>
        </row>
        <row r="763">
          <cell r="C763" t="str">
            <v>UAB</v>
          </cell>
          <cell r="D763" t="str">
            <v>UAB2014</v>
          </cell>
          <cell r="E763">
            <v>6</v>
          </cell>
          <cell r="F763">
            <v>131047</v>
          </cell>
          <cell r="G763">
            <v>21841</v>
          </cell>
        </row>
        <row r="764">
          <cell r="C764" t="str">
            <v>School</v>
          </cell>
          <cell r="D764" t="str">
            <v>School2014</v>
          </cell>
          <cell r="E764" t="str">
            <v>G</v>
          </cell>
          <cell r="F764" t="str">
            <v>Attendance</v>
          </cell>
          <cell r="G764" t="str">
            <v>Average</v>
          </cell>
        </row>
        <row r="765">
          <cell r="C765" t="str">
            <v>UCF</v>
          </cell>
          <cell r="D765" t="str">
            <v>UCF2014</v>
          </cell>
          <cell r="E765">
            <v>6</v>
          </cell>
          <cell r="F765">
            <v>226869</v>
          </cell>
          <cell r="G765">
            <v>37812</v>
          </cell>
        </row>
        <row r="766">
          <cell r="C766" t="str">
            <v>UCLA</v>
          </cell>
          <cell r="D766" t="str">
            <v>UCLA2014</v>
          </cell>
          <cell r="E766">
            <v>6</v>
          </cell>
          <cell r="F766">
            <v>459901</v>
          </cell>
          <cell r="G766">
            <v>76650</v>
          </cell>
        </row>
        <row r="767">
          <cell r="C767" t="str">
            <v>UConn</v>
          </cell>
          <cell r="D767" t="str">
            <v>UConn2014</v>
          </cell>
          <cell r="E767">
            <v>7</v>
          </cell>
          <cell r="F767">
            <v>192230</v>
          </cell>
          <cell r="G767">
            <v>27461</v>
          </cell>
        </row>
        <row r="768">
          <cell r="C768" t="str">
            <v>UNLV</v>
          </cell>
          <cell r="D768" t="str">
            <v>UNLV2014</v>
          </cell>
          <cell r="E768">
            <v>6</v>
          </cell>
          <cell r="F768">
            <v>94043</v>
          </cell>
          <cell r="G768">
            <v>15674</v>
          </cell>
        </row>
        <row r="769">
          <cell r="C769" t="str">
            <v>Utah</v>
          </cell>
          <cell r="D769" t="str">
            <v>Utah2014</v>
          </cell>
          <cell r="E769">
            <v>6</v>
          </cell>
          <cell r="F769">
            <v>278619</v>
          </cell>
          <cell r="G769">
            <v>46437</v>
          </cell>
        </row>
        <row r="770">
          <cell r="C770" t="str">
            <v>Utah State</v>
          </cell>
          <cell r="D770" t="str">
            <v>Utah State2014</v>
          </cell>
          <cell r="E770">
            <v>6</v>
          </cell>
          <cell r="F770">
            <v>122803</v>
          </cell>
          <cell r="G770">
            <v>20467</v>
          </cell>
        </row>
        <row r="771">
          <cell r="C771" t="str">
            <v>UTEP</v>
          </cell>
          <cell r="D771" t="str">
            <v>UTEP2014</v>
          </cell>
          <cell r="E771">
            <v>6</v>
          </cell>
          <cell r="F771">
            <v>170260</v>
          </cell>
          <cell r="G771">
            <v>28377</v>
          </cell>
        </row>
        <row r="772">
          <cell r="C772" t="str">
            <v>UTSA</v>
          </cell>
          <cell r="D772" t="str">
            <v>UTSA2014</v>
          </cell>
          <cell r="E772">
            <v>6</v>
          </cell>
          <cell r="F772">
            <v>165458</v>
          </cell>
          <cell r="G772">
            <v>27576</v>
          </cell>
        </row>
        <row r="773">
          <cell r="C773" t="str">
            <v>Vanderbilt</v>
          </cell>
          <cell r="D773" t="str">
            <v>Vanderbilt2014</v>
          </cell>
          <cell r="E773">
            <v>8</v>
          </cell>
          <cell r="F773">
            <v>274063</v>
          </cell>
          <cell r="G773">
            <v>34258</v>
          </cell>
        </row>
        <row r="774">
          <cell r="C774" t="str">
            <v>Virginia</v>
          </cell>
          <cell r="D774" t="str">
            <v>Virginia2014</v>
          </cell>
          <cell r="E774">
            <v>7</v>
          </cell>
          <cell r="F774">
            <v>275243</v>
          </cell>
          <cell r="G774">
            <v>39320</v>
          </cell>
        </row>
        <row r="775">
          <cell r="C775" t="str">
            <v>School</v>
          </cell>
          <cell r="D775" t="str">
            <v>School2014</v>
          </cell>
          <cell r="E775" t="str">
            <v>G</v>
          </cell>
          <cell r="F775" t="str">
            <v>Attendance</v>
          </cell>
          <cell r="G775" t="str">
            <v>Average</v>
          </cell>
        </row>
        <row r="776">
          <cell r="C776" t="str">
            <v>Virginia Tech</v>
          </cell>
          <cell r="D776" t="str">
            <v>Virginia Tech2014</v>
          </cell>
          <cell r="E776">
            <v>7</v>
          </cell>
          <cell r="F776">
            <v>428099</v>
          </cell>
          <cell r="G776">
            <v>61157</v>
          </cell>
        </row>
        <row r="777">
          <cell r="C777" t="str">
            <v>Wake Forest</v>
          </cell>
          <cell r="D777" t="str">
            <v>Wake Forest2014</v>
          </cell>
          <cell r="E777">
            <v>6</v>
          </cell>
          <cell r="F777">
            <v>163260</v>
          </cell>
          <cell r="G777">
            <v>27210</v>
          </cell>
        </row>
        <row r="778">
          <cell r="C778" t="str">
            <v>Washington</v>
          </cell>
          <cell r="D778" t="str">
            <v>Washington2014</v>
          </cell>
          <cell r="E778">
            <v>7</v>
          </cell>
          <cell r="F778">
            <v>451555</v>
          </cell>
          <cell r="G778">
            <v>64508</v>
          </cell>
        </row>
        <row r="779">
          <cell r="C779" t="str">
            <v>Washington State</v>
          </cell>
          <cell r="D779" t="str">
            <v>Washington State2014</v>
          </cell>
          <cell r="E779">
            <v>6</v>
          </cell>
          <cell r="F779">
            <v>184762</v>
          </cell>
          <cell r="G779">
            <v>30794</v>
          </cell>
        </row>
        <row r="780">
          <cell r="C780" t="str">
            <v>West Virginia</v>
          </cell>
          <cell r="D780" t="str">
            <v>West Virginia2014</v>
          </cell>
          <cell r="E780">
            <v>6</v>
          </cell>
          <cell r="F780">
            <v>340117</v>
          </cell>
          <cell r="G780">
            <v>56686</v>
          </cell>
        </row>
        <row r="781">
          <cell r="C781" t="str">
            <v>Western Kentucky</v>
          </cell>
          <cell r="D781" t="str">
            <v>Western Kentucky2014</v>
          </cell>
          <cell r="E781">
            <v>6</v>
          </cell>
          <cell r="F781">
            <v>97833</v>
          </cell>
          <cell r="G781">
            <v>16306</v>
          </cell>
        </row>
        <row r="782">
          <cell r="C782" t="str">
            <v>Western Michigan</v>
          </cell>
          <cell r="D782" t="str">
            <v>Western Michigan2014</v>
          </cell>
          <cell r="E782">
            <v>5</v>
          </cell>
          <cell r="F782">
            <v>78124</v>
          </cell>
          <cell r="G782">
            <v>15625</v>
          </cell>
        </row>
        <row r="783">
          <cell r="C783" t="str">
            <v>Wisconsin</v>
          </cell>
          <cell r="D783" t="str">
            <v>Wisconsin2014</v>
          </cell>
          <cell r="E783">
            <v>7</v>
          </cell>
          <cell r="F783">
            <v>556642</v>
          </cell>
          <cell r="G783">
            <v>79520</v>
          </cell>
        </row>
        <row r="784">
          <cell r="C784" t="str">
            <v>Wyoming</v>
          </cell>
          <cell r="D784" t="str">
            <v>Wyoming2014</v>
          </cell>
          <cell r="E784">
            <v>6</v>
          </cell>
          <cell r="F784">
            <v>117593</v>
          </cell>
          <cell r="G784">
            <v>19599</v>
          </cell>
        </row>
        <row r="785">
          <cell r="C785" t="str">
            <v>Air Force</v>
          </cell>
          <cell r="D785" t="str">
            <v>Air Force2013</v>
          </cell>
          <cell r="E785">
            <v>7</v>
          </cell>
          <cell r="F785">
            <v>228562</v>
          </cell>
          <cell r="G785">
            <v>32652</v>
          </cell>
        </row>
        <row r="786">
          <cell r="C786" t="str">
            <v>Akron</v>
          </cell>
          <cell r="D786" t="str">
            <v>Akron2013</v>
          </cell>
          <cell r="E786">
            <v>6</v>
          </cell>
          <cell r="F786">
            <v>107101</v>
          </cell>
          <cell r="G786">
            <v>17850</v>
          </cell>
        </row>
        <row r="787">
          <cell r="C787" t="str">
            <v>Alabama</v>
          </cell>
          <cell r="D787" t="str">
            <v>Alabama2013</v>
          </cell>
          <cell r="E787">
            <v>7</v>
          </cell>
          <cell r="F787">
            <v>710538</v>
          </cell>
          <cell r="G787">
            <v>101505</v>
          </cell>
        </row>
        <row r="788">
          <cell r="C788" t="str">
            <v>Arizona</v>
          </cell>
          <cell r="D788" t="str">
            <v>Arizona2013</v>
          </cell>
          <cell r="E788">
            <v>6</v>
          </cell>
          <cell r="F788">
            <v>285713</v>
          </cell>
          <cell r="G788">
            <v>47619</v>
          </cell>
        </row>
        <row r="789">
          <cell r="C789" t="str">
            <v>Arizona State</v>
          </cell>
          <cell r="D789" t="str">
            <v>Arizona State2013</v>
          </cell>
          <cell r="E789">
            <v>8</v>
          </cell>
          <cell r="F789">
            <v>501509</v>
          </cell>
          <cell r="G789">
            <v>62689</v>
          </cell>
        </row>
        <row r="790">
          <cell r="C790" t="str">
            <v>Arkansas</v>
          </cell>
          <cell r="D790" t="str">
            <v>Arkansas2013</v>
          </cell>
          <cell r="E790">
            <v>7</v>
          </cell>
          <cell r="F790">
            <v>431174</v>
          </cell>
          <cell r="G790">
            <v>61596</v>
          </cell>
        </row>
        <row r="791">
          <cell r="C791" t="str">
            <v>Arkansas State</v>
          </cell>
          <cell r="D791" t="str">
            <v>Arkansas State2013</v>
          </cell>
          <cell r="E791">
            <v>6</v>
          </cell>
          <cell r="F791">
            <v>149477</v>
          </cell>
          <cell r="G791">
            <v>24913</v>
          </cell>
        </row>
        <row r="792">
          <cell r="C792" t="str">
            <v>Army</v>
          </cell>
          <cell r="D792" t="str">
            <v>Army2013</v>
          </cell>
          <cell r="E792">
            <v>5</v>
          </cell>
          <cell r="F792">
            <v>169781</v>
          </cell>
          <cell r="G792">
            <v>33956</v>
          </cell>
        </row>
        <row r="793">
          <cell r="C793" t="str">
            <v>Auburn</v>
          </cell>
          <cell r="D793" t="str">
            <v>Auburn2013</v>
          </cell>
          <cell r="E793">
            <v>8</v>
          </cell>
          <cell r="F793">
            <v>685252</v>
          </cell>
          <cell r="G793">
            <v>85657</v>
          </cell>
        </row>
        <row r="794">
          <cell r="C794" t="str">
            <v>Ball State</v>
          </cell>
          <cell r="D794" t="str">
            <v>Ball State2013</v>
          </cell>
          <cell r="E794">
            <v>6</v>
          </cell>
          <cell r="F794">
            <v>90784</v>
          </cell>
          <cell r="G794">
            <v>15131</v>
          </cell>
        </row>
        <row r="795">
          <cell r="C795" t="str">
            <v>Baylor</v>
          </cell>
          <cell r="D795" t="str">
            <v>Baylor2013</v>
          </cell>
          <cell r="E795">
            <v>7</v>
          </cell>
          <cell r="F795">
            <v>321639</v>
          </cell>
          <cell r="G795">
            <v>45948</v>
          </cell>
        </row>
        <row r="796">
          <cell r="C796" t="str">
            <v>Boise State</v>
          </cell>
          <cell r="D796" t="str">
            <v>Boise State2013</v>
          </cell>
          <cell r="E796">
            <v>6</v>
          </cell>
          <cell r="F796">
            <v>206198</v>
          </cell>
          <cell r="G796">
            <v>34366</v>
          </cell>
        </row>
        <row r="797">
          <cell r="C797" t="str">
            <v>Boston College</v>
          </cell>
          <cell r="D797" t="str">
            <v>Boston College2013</v>
          </cell>
          <cell r="E797">
            <v>6</v>
          </cell>
          <cell r="F797">
            <v>198035</v>
          </cell>
          <cell r="G797">
            <v>33006</v>
          </cell>
        </row>
        <row r="798">
          <cell r="C798" t="str">
            <v>Bowling Green</v>
          </cell>
          <cell r="D798" t="str">
            <v>Bowling Green2013</v>
          </cell>
          <cell r="E798">
            <v>6</v>
          </cell>
          <cell r="F798">
            <v>91548</v>
          </cell>
          <cell r="G798">
            <v>15258</v>
          </cell>
        </row>
        <row r="799">
          <cell r="C799" t="str">
            <v>Buffalo</v>
          </cell>
          <cell r="D799" t="str">
            <v>Buffalo2013</v>
          </cell>
          <cell r="E799">
            <v>6</v>
          </cell>
          <cell r="F799">
            <v>136418</v>
          </cell>
          <cell r="G799">
            <v>22736</v>
          </cell>
        </row>
        <row r="800">
          <cell r="C800" t="str">
            <v>Brigham Young</v>
          </cell>
          <cell r="D800" t="str">
            <v>Brigham Young2013</v>
          </cell>
          <cell r="E800">
            <v>6</v>
          </cell>
          <cell r="F800">
            <v>367349</v>
          </cell>
          <cell r="G800">
            <v>61225</v>
          </cell>
        </row>
        <row r="801">
          <cell r="C801" t="str">
            <v>California</v>
          </cell>
          <cell r="D801" t="str">
            <v>California2013</v>
          </cell>
          <cell r="E801">
            <v>7</v>
          </cell>
          <cell r="F801">
            <v>345303</v>
          </cell>
          <cell r="G801">
            <v>49329</v>
          </cell>
        </row>
        <row r="802">
          <cell r="C802" t="str">
            <v>Central Michigan</v>
          </cell>
          <cell r="D802" t="str">
            <v>Central Michigan2013</v>
          </cell>
          <cell r="E802">
            <v>5</v>
          </cell>
          <cell r="F802">
            <v>66119</v>
          </cell>
          <cell r="G802">
            <v>13224</v>
          </cell>
        </row>
        <row r="803">
          <cell r="C803" t="str">
            <v>Cincinnati</v>
          </cell>
          <cell r="D803" t="str">
            <v>Cincinnati2013</v>
          </cell>
          <cell r="E803">
            <v>6</v>
          </cell>
          <cell r="F803">
            <v>190624</v>
          </cell>
          <cell r="G803">
            <v>31771</v>
          </cell>
        </row>
        <row r="804">
          <cell r="C804" t="str">
            <v>Clemson</v>
          </cell>
          <cell r="D804" t="str">
            <v>Clemson2013</v>
          </cell>
          <cell r="E804">
            <v>7</v>
          </cell>
          <cell r="F804">
            <v>574333</v>
          </cell>
          <cell r="G804">
            <v>82048</v>
          </cell>
        </row>
        <row r="805">
          <cell r="C805" t="str">
            <v>Colorado</v>
          </cell>
          <cell r="D805" t="str">
            <v>Colorado2013</v>
          </cell>
          <cell r="E805">
            <v>6</v>
          </cell>
          <cell r="F805">
            <v>230778</v>
          </cell>
          <cell r="G805">
            <v>38463</v>
          </cell>
        </row>
        <row r="806">
          <cell r="C806" t="str">
            <v>Colorado State</v>
          </cell>
          <cell r="D806" t="str">
            <v>Colorado State2013</v>
          </cell>
          <cell r="E806">
            <v>6</v>
          </cell>
          <cell r="F806">
            <v>111598</v>
          </cell>
          <cell r="G806">
            <v>18600</v>
          </cell>
        </row>
        <row r="807">
          <cell r="C807" t="str">
            <v>Duke</v>
          </cell>
          <cell r="D807" t="str">
            <v>Duke2013</v>
          </cell>
          <cell r="E807">
            <v>7</v>
          </cell>
          <cell r="F807">
            <v>182431</v>
          </cell>
          <cell r="G807">
            <v>26062</v>
          </cell>
        </row>
        <row r="808">
          <cell r="C808" t="str">
            <v>East Carolina</v>
          </cell>
          <cell r="D808" t="str">
            <v>East Carolina2013</v>
          </cell>
          <cell r="E808">
            <v>6</v>
          </cell>
          <cell r="F808">
            <v>263910</v>
          </cell>
          <cell r="G808">
            <v>43985</v>
          </cell>
        </row>
        <row r="809">
          <cell r="C809" t="str">
            <v>Eastern Michigan</v>
          </cell>
          <cell r="D809" t="str">
            <v>Eastern Michigan2013</v>
          </cell>
          <cell r="E809">
            <v>5</v>
          </cell>
          <cell r="F809">
            <v>20255</v>
          </cell>
          <cell r="G809">
            <v>4051</v>
          </cell>
        </row>
        <row r="810">
          <cell r="C810" t="str">
            <v>FIU</v>
          </cell>
          <cell r="D810" t="str">
            <v>FIU2013</v>
          </cell>
          <cell r="E810">
            <v>6</v>
          </cell>
          <cell r="F810">
            <v>92717</v>
          </cell>
          <cell r="G810">
            <v>15453</v>
          </cell>
        </row>
        <row r="811">
          <cell r="C811" t="str">
            <v>Florida Atlantic</v>
          </cell>
          <cell r="D811" t="str">
            <v>Florida Atlantic2013</v>
          </cell>
          <cell r="E811">
            <v>5</v>
          </cell>
          <cell r="F811">
            <v>72758</v>
          </cell>
          <cell r="G811">
            <v>14552</v>
          </cell>
        </row>
        <row r="812">
          <cell r="C812" t="str">
            <v>Florida</v>
          </cell>
          <cell r="D812" t="str">
            <v>Florida2013</v>
          </cell>
          <cell r="E812">
            <v>6</v>
          </cell>
          <cell r="F812">
            <v>524638</v>
          </cell>
          <cell r="G812">
            <v>87440</v>
          </cell>
        </row>
        <row r="813">
          <cell r="C813" t="str">
            <v>Florida State</v>
          </cell>
          <cell r="D813" t="str">
            <v>Florida State2013</v>
          </cell>
          <cell r="E813">
            <v>7</v>
          </cell>
          <cell r="F813">
            <v>527947</v>
          </cell>
          <cell r="G813">
            <v>75421</v>
          </cell>
        </row>
        <row r="814">
          <cell r="C814" t="str">
            <v>Fresno State</v>
          </cell>
          <cell r="D814" t="str">
            <v>Fresno State2013</v>
          </cell>
          <cell r="E814">
            <v>7</v>
          </cell>
          <cell r="F814">
            <v>258417</v>
          </cell>
          <cell r="G814">
            <v>36917</v>
          </cell>
        </row>
        <row r="815">
          <cell r="C815" t="str">
            <v>Georgia</v>
          </cell>
          <cell r="D815" t="str">
            <v>Georgia2013</v>
          </cell>
          <cell r="E815">
            <v>6</v>
          </cell>
          <cell r="F815">
            <v>556476</v>
          </cell>
          <cell r="G815">
            <v>92746</v>
          </cell>
        </row>
        <row r="816">
          <cell r="C816" t="str">
            <v>Georgia Tech</v>
          </cell>
          <cell r="D816" t="str">
            <v>Georgia Tech2013</v>
          </cell>
          <cell r="E816">
            <v>7</v>
          </cell>
          <cell r="F816">
            <v>343542</v>
          </cell>
          <cell r="G816">
            <v>49077</v>
          </cell>
        </row>
        <row r="817">
          <cell r="C817" t="str">
            <v>Hawaii</v>
          </cell>
          <cell r="D817" t="str">
            <v>Hawaii2013</v>
          </cell>
          <cell r="E817">
            <v>6</v>
          </cell>
          <cell r="F817">
            <v>185931</v>
          </cell>
          <cell r="G817">
            <v>30989</v>
          </cell>
        </row>
        <row r="818">
          <cell r="C818" t="str">
            <v>Houston</v>
          </cell>
          <cell r="D818" t="str">
            <v>Houston2013</v>
          </cell>
          <cell r="E818">
            <v>6</v>
          </cell>
          <cell r="F818">
            <v>145537</v>
          </cell>
          <cell r="G818">
            <v>24256</v>
          </cell>
        </row>
        <row r="819">
          <cell r="C819" t="str">
            <v>Idaho</v>
          </cell>
          <cell r="D819" t="str">
            <v>Idaho2013</v>
          </cell>
          <cell r="E819">
            <v>5</v>
          </cell>
          <cell r="F819">
            <v>73718</v>
          </cell>
          <cell r="G819">
            <v>14744</v>
          </cell>
        </row>
        <row r="820">
          <cell r="C820" t="str">
            <v>Illinois</v>
          </cell>
          <cell r="D820" t="str">
            <v>Illinois2013</v>
          </cell>
          <cell r="E820">
            <v>7</v>
          </cell>
          <cell r="F820">
            <v>306506</v>
          </cell>
          <cell r="G820">
            <v>43787</v>
          </cell>
        </row>
        <row r="821">
          <cell r="C821" t="str">
            <v>Indiana</v>
          </cell>
          <cell r="D821" t="str">
            <v>Indiana2013</v>
          </cell>
          <cell r="E821">
            <v>8</v>
          </cell>
          <cell r="F821">
            <v>354823</v>
          </cell>
          <cell r="G821">
            <v>44353</v>
          </cell>
        </row>
        <row r="822">
          <cell r="C822" t="str">
            <v>Iowa</v>
          </cell>
          <cell r="D822" t="str">
            <v>Iowa2013</v>
          </cell>
          <cell r="E822">
            <v>7</v>
          </cell>
          <cell r="F822">
            <v>469872</v>
          </cell>
          <cell r="G822">
            <v>67125</v>
          </cell>
        </row>
        <row r="823">
          <cell r="C823" t="str">
            <v>Iowa State</v>
          </cell>
          <cell r="D823" t="str">
            <v>Iowa State2013</v>
          </cell>
          <cell r="E823">
            <v>6</v>
          </cell>
          <cell r="F823">
            <v>332165</v>
          </cell>
          <cell r="G823">
            <v>55361</v>
          </cell>
        </row>
        <row r="824">
          <cell r="C824" t="str">
            <v>Kansas</v>
          </cell>
          <cell r="D824" t="str">
            <v>Kansas2013</v>
          </cell>
          <cell r="E824">
            <v>7</v>
          </cell>
          <cell r="F824">
            <v>265187</v>
          </cell>
          <cell r="G824">
            <v>37884</v>
          </cell>
        </row>
        <row r="825">
          <cell r="C825" t="str">
            <v>Kansas State</v>
          </cell>
          <cell r="D825" t="str">
            <v>Kansas State2013</v>
          </cell>
          <cell r="E825">
            <v>8</v>
          </cell>
          <cell r="F825">
            <v>423095</v>
          </cell>
          <cell r="G825">
            <v>52887</v>
          </cell>
        </row>
        <row r="826">
          <cell r="C826" t="str">
            <v>Kent State</v>
          </cell>
          <cell r="D826" t="str">
            <v>Kent State2013</v>
          </cell>
          <cell r="E826">
            <v>5</v>
          </cell>
          <cell r="F826">
            <v>85091</v>
          </cell>
          <cell r="G826">
            <v>17018</v>
          </cell>
        </row>
        <row r="827">
          <cell r="C827" t="str">
            <v>Kentucky</v>
          </cell>
          <cell r="D827" t="str">
            <v>Kentucky2013</v>
          </cell>
          <cell r="E827">
            <v>7</v>
          </cell>
          <cell r="F827">
            <v>416303</v>
          </cell>
          <cell r="G827">
            <v>59472</v>
          </cell>
        </row>
        <row r="828">
          <cell r="C828" t="str">
            <v>Louisiana</v>
          </cell>
          <cell r="D828" t="str">
            <v>Louisiana2013</v>
          </cell>
          <cell r="E828">
            <v>5</v>
          </cell>
          <cell r="F828">
            <v>129878</v>
          </cell>
          <cell r="G828">
            <v>25976</v>
          </cell>
        </row>
        <row r="829">
          <cell r="C829" t="str">
            <v>Louisiana-Monroe</v>
          </cell>
          <cell r="D829" t="str">
            <v>Louisiana-Monroe2013</v>
          </cell>
          <cell r="E829">
            <v>5</v>
          </cell>
          <cell r="F829">
            <v>85177</v>
          </cell>
          <cell r="G829">
            <v>17035</v>
          </cell>
        </row>
        <row r="830">
          <cell r="C830" t="str">
            <v>Louisiana Tech</v>
          </cell>
          <cell r="D830" t="str">
            <v>Louisiana Tech2013</v>
          </cell>
          <cell r="E830">
            <v>5</v>
          </cell>
          <cell r="F830">
            <v>93332</v>
          </cell>
          <cell r="G830">
            <v>18666</v>
          </cell>
        </row>
        <row r="831">
          <cell r="C831" t="str">
            <v>Louisville</v>
          </cell>
          <cell r="D831" t="str">
            <v>Louisville2013</v>
          </cell>
          <cell r="E831">
            <v>7</v>
          </cell>
          <cell r="F831">
            <v>370396</v>
          </cell>
          <cell r="G831">
            <v>52914</v>
          </cell>
        </row>
        <row r="832">
          <cell r="C832" t="str">
            <v>LSU</v>
          </cell>
          <cell r="D832" t="str">
            <v>LSU2013</v>
          </cell>
          <cell r="E832">
            <v>7</v>
          </cell>
          <cell r="F832">
            <v>639927</v>
          </cell>
          <cell r="G832">
            <v>91418</v>
          </cell>
        </row>
        <row r="833">
          <cell r="C833" t="str">
            <v>Marshall</v>
          </cell>
          <cell r="D833" t="str">
            <v>Marshall2013</v>
          </cell>
          <cell r="E833">
            <v>6</v>
          </cell>
          <cell r="F833">
            <v>150138</v>
          </cell>
          <cell r="G833">
            <v>25023</v>
          </cell>
        </row>
        <row r="834">
          <cell r="C834" t="str">
            <v>Maryland</v>
          </cell>
          <cell r="D834" t="str">
            <v>Maryland2013</v>
          </cell>
          <cell r="E834">
            <v>7</v>
          </cell>
          <cell r="F834">
            <v>288946</v>
          </cell>
          <cell r="G834">
            <v>41278</v>
          </cell>
        </row>
        <row r="835">
          <cell r="C835" t="str">
            <v>Umass</v>
          </cell>
          <cell r="D835" t="str">
            <v>Umass2013</v>
          </cell>
          <cell r="E835">
            <v>6</v>
          </cell>
          <cell r="F835">
            <v>94981</v>
          </cell>
          <cell r="G835">
            <v>15830</v>
          </cell>
        </row>
        <row r="836">
          <cell r="C836" t="str">
            <v>Memphis</v>
          </cell>
          <cell r="D836" t="str">
            <v>Memphis2013</v>
          </cell>
          <cell r="E836">
            <v>7</v>
          </cell>
          <cell r="F836">
            <v>199760</v>
          </cell>
          <cell r="G836">
            <v>28537</v>
          </cell>
        </row>
        <row r="837">
          <cell r="C837" t="str">
            <v>Miami (FL)</v>
          </cell>
          <cell r="D837" t="str">
            <v>Miami (FL)2013</v>
          </cell>
          <cell r="E837">
            <v>7</v>
          </cell>
          <cell r="F837">
            <v>376857</v>
          </cell>
          <cell r="G837">
            <v>53837</v>
          </cell>
        </row>
        <row r="838">
          <cell r="C838" t="str">
            <v>School</v>
          </cell>
          <cell r="D838" t="str">
            <v>School2013</v>
          </cell>
          <cell r="E838" t="str">
            <v>G</v>
          </cell>
          <cell r="F838" t="str">
            <v>Attendance</v>
          </cell>
          <cell r="G838" t="str">
            <v>Average</v>
          </cell>
        </row>
        <row r="839">
          <cell r="C839" t="str">
            <v>Miami (OH)</v>
          </cell>
          <cell r="D839" t="str">
            <v>Miami (OH)2013</v>
          </cell>
          <cell r="E839">
            <v>5</v>
          </cell>
          <cell r="F839">
            <v>79676</v>
          </cell>
          <cell r="G839">
            <v>15935</v>
          </cell>
        </row>
        <row r="840">
          <cell r="C840" t="str">
            <v>Michigan</v>
          </cell>
          <cell r="D840" t="str">
            <v>Michigan2013</v>
          </cell>
          <cell r="E840">
            <v>7</v>
          </cell>
          <cell r="F840">
            <v>781144</v>
          </cell>
          <cell r="G840">
            <v>111592</v>
          </cell>
        </row>
        <row r="841">
          <cell r="C841" t="str">
            <v>Michigan State</v>
          </cell>
          <cell r="D841" t="str">
            <v>Michigan State2013</v>
          </cell>
          <cell r="E841">
            <v>7</v>
          </cell>
          <cell r="F841">
            <v>506294</v>
          </cell>
          <cell r="G841">
            <v>72328</v>
          </cell>
        </row>
        <row r="842">
          <cell r="C842" t="str">
            <v>Middle Tennessee</v>
          </cell>
          <cell r="D842" t="str">
            <v>Middle Tennessee2013</v>
          </cell>
          <cell r="E842">
            <v>6</v>
          </cell>
          <cell r="F842">
            <v>112287</v>
          </cell>
          <cell r="G842">
            <v>18715</v>
          </cell>
        </row>
        <row r="843">
          <cell r="C843" t="str">
            <v>Minnesota</v>
          </cell>
          <cell r="D843" t="str">
            <v>Minnesota2013</v>
          </cell>
          <cell r="E843">
            <v>7</v>
          </cell>
          <cell r="F843">
            <v>334581</v>
          </cell>
          <cell r="G843">
            <v>47797</v>
          </cell>
        </row>
        <row r="844">
          <cell r="C844" t="str">
            <v>Mississippi State</v>
          </cell>
          <cell r="D844" t="str">
            <v>Mississippi State2013</v>
          </cell>
          <cell r="E844">
            <v>7</v>
          </cell>
          <cell r="F844">
            <v>389868</v>
          </cell>
          <cell r="G844">
            <v>55695</v>
          </cell>
        </row>
        <row r="845">
          <cell r="C845" t="str">
            <v>Missouri</v>
          </cell>
          <cell r="D845" t="str">
            <v>Missouri2013</v>
          </cell>
          <cell r="E845">
            <v>7</v>
          </cell>
          <cell r="F845">
            <v>444532</v>
          </cell>
          <cell r="G845">
            <v>63505</v>
          </cell>
        </row>
        <row r="846">
          <cell r="C846" t="str">
            <v>Navy</v>
          </cell>
          <cell r="D846" t="str">
            <v>Navy2013</v>
          </cell>
          <cell r="E846">
            <v>5</v>
          </cell>
          <cell r="F846">
            <v>177940</v>
          </cell>
          <cell r="G846">
            <v>35588</v>
          </cell>
        </row>
        <row r="847">
          <cell r="C847" t="str">
            <v>Nebraska</v>
          </cell>
          <cell r="D847" t="str">
            <v>Nebraska2013</v>
          </cell>
          <cell r="E847">
            <v>8</v>
          </cell>
          <cell r="F847">
            <v>727466</v>
          </cell>
          <cell r="G847">
            <v>90933</v>
          </cell>
        </row>
        <row r="848">
          <cell r="C848" t="str">
            <v>Nevada</v>
          </cell>
          <cell r="D848" t="str">
            <v>Nevada2013</v>
          </cell>
          <cell r="E848">
            <v>6</v>
          </cell>
          <cell r="F848">
            <v>149635</v>
          </cell>
          <cell r="G848">
            <v>24939</v>
          </cell>
        </row>
        <row r="849">
          <cell r="C849" t="str">
            <v>New Mexico</v>
          </cell>
          <cell r="D849" t="str">
            <v>New Mexico2013</v>
          </cell>
          <cell r="E849">
            <v>6</v>
          </cell>
          <cell r="F849">
            <v>141220</v>
          </cell>
          <cell r="G849">
            <v>23537</v>
          </cell>
        </row>
        <row r="850">
          <cell r="C850" t="str">
            <v>New Mexico State</v>
          </cell>
          <cell r="D850" t="str">
            <v>New Mexico State2013</v>
          </cell>
          <cell r="E850">
            <v>7</v>
          </cell>
          <cell r="F850">
            <v>112347</v>
          </cell>
          <cell r="G850">
            <v>16050</v>
          </cell>
        </row>
        <row r="851">
          <cell r="C851" t="str">
            <v>North Carolina</v>
          </cell>
          <cell r="D851" t="str">
            <v>North Carolina2013</v>
          </cell>
          <cell r="E851">
            <v>7</v>
          </cell>
          <cell r="F851">
            <v>360500</v>
          </cell>
          <cell r="G851">
            <v>51500</v>
          </cell>
        </row>
        <row r="852">
          <cell r="C852" t="str">
            <v>NC State</v>
          </cell>
          <cell r="D852" t="str">
            <v>NC State2013</v>
          </cell>
          <cell r="E852">
            <v>8</v>
          </cell>
          <cell r="F852">
            <v>425420</v>
          </cell>
          <cell r="G852">
            <v>53178</v>
          </cell>
        </row>
        <row r="853">
          <cell r="C853" t="str">
            <v>North Texas</v>
          </cell>
          <cell r="D853" t="str">
            <v>North Texas2013</v>
          </cell>
          <cell r="E853">
            <v>6</v>
          </cell>
          <cell r="F853">
            <v>126182</v>
          </cell>
          <cell r="G853">
            <v>21030</v>
          </cell>
        </row>
        <row r="854">
          <cell r="C854" t="str">
            <v>Northern Illinois</v>
          </cell>
          <cell r="D854" t="str">
            <v>Northern Illinois2013</v>
          </cell>
          <cell r="E854">
            <v>5</v>
          </cell>
          <cell r="F854">
            <v>103344</v>
          </cell>
          <cell r="G854">
            <v>20669</v>
          </cell>
        </row>
        <row r="855">
          <cell r="C855" t="str">
            <v>Northwestern</v>
          </cell>
          <cell r="D855" t="str">
            <v>Northwestern2013</v>
          </cell>
          <cell r="E855">
            <v>7</v>
          </cell>
          <cell r="F855">
            <v>275147</v>
          </cell>
          <cell r="G855">
            <v>39307</v>
          </cell>
        </row>
        <row r="856">
          <cell r="C856" t="str">
            <v>Notre Dame</v>
          </cell>
          <cell r="D856" t="str">
            <v>Notre Dame2013</v>
          </cell>
          <cell r="E856">
            <v>6</v>
          </cell>
          <cell r="F856">
            <v>484770</v>
          </cell>
          <cell r="G856">
            <v>80795</v>
          </cell>
        </row>
        <row r="857">
          <cell r="C857" t="str">
            <v>Ohio</v>
          </cell>
          <cell r="D857" t="str">
            <v>Ohio2013</v>
          </cell>
          <cell r="E857">
            <v>7</v>
          </cell>
          <cell r="F857">
            <v>144701</v>
          </cell>
          <cell r="G857">
            <v>20672</v>
          </cell>
        </row>
        <row r="858">
          <cell r="C858" t="str">
            <v>Ohio State</v>
          </cell>
          <cell r="D858" t="str">
            <v>Ohio State2013</v>
          </cell>
          <cell r="E858">
            <v>7</v>
          </cell>
          <cell r="F858">
            <v>734528</v>
          </cell>
          <cell r="G858">
            <v>104933</v>
          </cell>
        </row>
        <row r="859">
          <cell r="C859" t="str">
            <v>Oklahoma</v>
          </cell>
          <cell r="D859" t="str">
            <v>Oklahoma2013</v>
          </cell>
          <cell r="E859">
            <v>6</v>
          </cell>
          <cell r="F859">
            <v>508334</v>
          </cell>
          <cell r="G859">
            <v>84722</v>
          </cell>
        </row>
        <row r="860">
          <cell r="C860" t="str">
            <v>Oklahoma State</v>
          </cell>
          <cell r="D860" t="str">
            <v>Oklahoma State2013</v>
          </cell>
          <cell r="E860">
            <v>6</v>
          </cell>
          <cell r="F860">
            <v>354754</v>
          </cell>
          <cell r="G860">
            <v>59126</v>
          </cell>
        </row>
        <row r="861">
          <cell r="C861" t="str">
            <v>Ole Miss</v>
          </cell>
          <cell r="D861" t="str">
            <v>Ole Miss2013</v>
          </cell>
          <cell r="E861">
            <v>7</v>
          </cell>
          <cell r="F861">
            <v>415750</v>
          </cell>
          <cell r="G861">
            <v>59393</v>
          </cell>
        </row>
        <row r="862">
          <cell r="C862" t="str">
            <v>Oregon</v>
          </cell>
          <cell r="D862" t="str">
            <v>Oregon2013</v>
          </cell>
          <cell r="E862">
            <v>7</v>
          </cell>
          <cell r="F862">
            <v>403617</v>
          </cell>
          <cell r="G862">
            <v>57660</v>
          </cell>
        </row>
        <row r="863">
          <cell r="C863" t="str">
            <v>Oregon State</v>
          </cell>
          <cell r="D863" t="str">
            <v>Oregon State2013</v>
          </cell>
          <cell r="E863">
            <v>6</v>
          </cell>
          <cell r="F863">
            <v>257784</v>
          </cell>
          <cell r="G863">
            <v>42964</v>
          </cell>
        </row>
        <row r="864">
          <cell r="C864" t="str">
            <v>Penn State</v>
          </cell>
          <cell r="D864" t="str">
            <v>Penn State2013</v>
          </cell>
          <cell r="E864">
            <v>7</v>
          </cell>
          <cell r="F864">
            <v>676112</v>
          </cell>
          <cell r="G864">
            <v>96587</v>
          </cell>
        </row>
        <row r="865">
          <cell r="C865" t="str">
            <v>Pittsburgh</v>
          </cell>
          <cell r="D865" t="str">
            <v>Pittsburgh2013</v>
          </cell>
          <cell r="E865">
            <v>7</v>
          </cell>
          <cell r="F865">
            <v>348188</v>
          </cell>
          <cell r="G865">
            <v>49741</v>
          </cell>
        </row>
        <row r="866">
          <cell r="C866" t="str">
            <v>Purdue</v>
          </cell>
          <cell r="D866" t="str">
            <v>Purdue2013</v>
          </cell>
          <cell r="E866">
            <v>7</v>
          </cell>
          <cell r="F866">
            <v>342673</v>
          </cell>
          <cell r="G866">
            <v>48953</v>
          </cell>
        </row>
        <row r="867">
          <cell r="C867" t="str">
            <v>Rice</v>
          </cell>
          <cell r="D867" t="str">
            <v>Rice2013</v>
          </cell>
          <cell r="E867">
            <v>6</v>
          </cell>
          <cell r="F867">
            <v>112711</v>
          </cell>
          <cell r="G867">
            <v>18785</v>
          </cell>
        </row>
        <row r="868">
          <cell r="C868" t="str">
            <v>Rutgers</v>
          </cell>
          <cell r="D868" t="str">
            <v>Rutgers2013</v>
          </cell>
          <cell r="E868">
            <v>7</v>
          </cell>
          <cell r="F868">
            <v>325846</v>
          </cell>
          <cell r="G868">
            <v>46549</v>
          </cell>
        </row>
        <row r="869">
          <cell r="C869" t="str">
            <v>San Diego State</v>
          </cell>
          <cell r="D869" t="str">
            <v>San Diego State2013</v>
          </cell>
          <cell r="E869">
            <v>6</v>
          </cell>
          <cell r="F869">
            <v>199344</v>
          </cell>
          <cell r="G869">
            <v>33224</v>
          </cell>
        </row>
        <row r="870">
          <cell r="C870" t="str">
            <v>San Jose State</v>
          </cell>
          <cell r="D870" t="str">
            <v>San Jose State2013</v>
          </cell>
          <cell r="E870">
            <v>6</v>
          </cell>
          <cell r="F870">
            <v>98174</v>
          </cell>
          <cell r="G870">
            <v>16362</v>
          </cell>
        </row>
        <row r="871">
          <cell r="C871" t="str">
            <v>SMU</v>
          </cell>
          <cell r="D871" t="str">
            <v>SMU2013</v>
          </cell>
          <cell r="E871">
            <v>6</v>
          </cell>
          <cell r="F871">
            <v>112347</v>
          </cell>
          <cell r="G871">
            <v>18725</v>
          </cell>
        </row>
        <row r="872">
          <cell r="C872" t="str">
            <v>South Alabama</v>
          </cell>
          <cell r="D872" t="str">
            <v>South Alabama2013</v>
          </cell>
          <cell r="E872">
            <v>6</v>
          </cell>
          <cell r="F872">
            <v>95555</v>
          </cell>
          <cell r="G872">
            <v>15926</v>
          </cell>
        </row>
        <row r="873">
          <cell r="C873" t="str">
            <v>South Carolina</v>
          </cell>
          <cell r="D873" t="str">
            <v>South Carolina2013</v>
          </cell>
          <cell r="E873">
            <v>7</v>
          </cell>
          <cell r="F873">
            <v>576805</v>
          </cell>
          <cell r="G873">
            <v>82401</v>
          </cell>
        </row>
        <row r="874">
          <cell r="C874" t="str">
            <v>South Florida</v>
          </cell>
          <cell r="D874" t="str">
            <v>South Florida2013</v>
          </cell>
          <cell r="E874">
            <v>7</v>
          </cell>
          <cell r="F874">
            <v>242911</v>
          </cell>
          <cell r="G874">
            <v>34702</v>
          </cell>
        </row>
        <row r="875">
          <cell r="C875" t="str">
            <v>USC</v>
          </cell>
          <cell r="D875" t="str">
            <v>USC2013</v>
          </cell>
          <cell r="E875">
            <v>7</v>
          </cell>
          <cell r="F875">
            <v>511885</v>
          </cell>
          <cell r="G875">
            <v>73126</v>
          </cell>
        </row>
        <row r="876">
          <cell r="C876" t="str">
            <v>Southern Mississippi</v>
          </cell>
          <cell r="D876" t="str">
            <v>Southern Mississippi2013</v>
          </cell>
          <cell r="E876">
            <v>5</v>
          </cell>
          <cell r="F876">
            <v>113759</v>
          </cell>
          <cell r="G876">
            <v>22752</v>
          </cell>
        </row>
        <row r="877">
          <cell r="C877" t="str">
            <v>Stanford</v>
          </cell>
          <cell r="D877" t="str">
            <v>Stanford2013</v>
          </cell>
          <cell r="E877">
            <v>7</v>
          </cell>
          <cell r="F877">
            <v>355081</v>
          </cell>
          <cell r="G877">
            <v>50726</v>
          </cell>
        </row>
        <row r="878">
          <cell r="C878" t="str">
            <v>Syracuse</v>
          </cell>
          <cell r="D878" t="str">
            <v>Syracuse2013</v>
          </cell>
          <cell r="E878">
            <v>6</v>
          </cell>
          <cell r="F878">
            <v>229661</v>
          </cell>
          <cell r="G878">
            <v>38277</v>
          </cell>
        </row>
        <row r="879">
          <cell r="C879" t="str">
            <v>TCU</v>
          </cell>
          <cell r="D879" t="str">
            <v>TCU2013</v>
          </cell>
          <cell r="E879">
            <v>6</v>
          </cell>
          <cell r="F879">
            <v>261587</v>
          </cell>
          <cell r="G879">
            <v>43598</v>
          </cell>
        </row>
        <row r="880">
          <cell r="C880" t="str">
            <v>Temple</v>
          </cell>
          <cell r="D880" t="str">
            <v>Temple2013</v>
          </cell>
          <cell r="E880">
            <v>6</v>
          </cell>
          <cell r="F880">
            <v>134836</v>
          </cell>
          <cell r="G880">
            <v>22473</v>
          </cell>
        </row>
        <row r="881">
          <cell r="C881" t="str">
            <v>Tennessee</v>
          </cell>
          <cell r="D881" t="str">
            <v>Tennessee2013</v>
          </cell>
          <cell r="E881">
            <v>7</v>
          </cell>
          <cell r="F881">
            <v>669087</v>
          </cell>
          <cell r="G881">
            <v>95584</v>
          </cell>
        </row>
        <row r="882">
          <cell r="C882" t="str">
            <v>Texas</v>
          </cell>
          <cell r="D882" t="str">
            <v>Texas2013</v>
          </cell>
          <cell r="E882">
            <v>6</v>
          </cell>
          <cell r="F882">
            <v>593857</v>
          </cell>
          <cell r="G882">
            <v>98976</v>
          </cell>
        </row>
        <row r="883">
          <cell r="C883" t="str">
            <v>Texas A&amp;M</v>
          </cell>
          <cell r="D883" t="str">
            <v>Texas A&amp;M2013</v>
          </cell>
          <cell r="E883">
            <v>8</v>
          </cell>
          <cell r="F883">
            <v>697003</v>
          </cell>
          <cell r="G883">
            <v>87125</v>
          </cell>
        </row>
        <row r="884">
          <cell r="C884" t="str">
            <v>Texas State</v>
          </cell>
          <cell r="D884" t="str">
            <v>Texas State2013</v>
          </cell>
          <cell r="E884">
            <v>6</v>
          </cell>
          <cell r="F884">
            <v>108371</v>
          </cell>
          <cell r="G884">
            <v>18062</v>
          </cell>
        </row>
        <row r="885">
          <cell r="C885" t="str">
            <v>Texas Tech</v>
          </cell>
          <cell r="D885" t="str">
            <v>Texas Tech2013</v>
          </cell>
          <cell r="E885">
            <v>6</v>
          </cell>
          <cell r="F885">
            <v>347597</v>
          </cell>
          <cell r="G885">
            <v>57933</v>
          </cell>
        </row>
        <row r="886">
          <cell r="C886" t="str">
            <v>Toledo</v>
          </cell>
          <cell r="D886" t="str">
            <v>Toledo2013</v>
          </cell>
          <cell r="E886">
            <v>6</v>
          </cell>
          <cell r="F886">
            <v>110803</v>
          </cell>
          <cell r="G886">
            <v>18467</v>
          </cell>
        </row>
        <row r="887">
          <cell r="C887" t="str">
            <v>Troy</v>
          </cell>
          <cell r="D887" t="str">
            <v>Troy2013</v>
          </cell>
          <cell r="E887">
            <v>5</v>
          </cell>
          <cell r="F887">
            <v>94529</v>
          </cell>
          <cell r="G887">
            <v>18906</v>
          </cell>
        </row>
        <row r="888">
          <cell r="C888" t="str">
            <v>Tulane</v>
          </cell>
          <cell r="D888" t="str">
            <v>Tulane2013</v>
          </cell>
          <cell r="E888">
            <v>6</v>
          </cell>
          <cell r="F888">
            <v>118482</v>
          </cell>
          <cell r="G888">
            <v>19747</v>
          </cell>
        </row>
        <row r="889">
          <cell r="C889" t="str">
            <v>Tulsa</v>
          </cell>
          <cell r="D889" t="str">
            <v>Tulsa2013</v>
          </cell>
          <cell r="E889">
            <v>6</v>
          </cell>
          <cell r="F889">
            <v>119356</v>
          </cell>
          <cell r="G889">
            <v>19893</v>
          </cell>
        </row>
        <row r="890">
          <cell r="C890" t="str">
            <v>UAB</v>
          </cell>
          <cell r="D890" t="str">
            <v>UAB2013</v>
          </cell>
          <cell r="E890">
            <v>5</v>
          </cell>
          <cell r="F890">
            <v>52739</v>
          </cell>
          <cell r="G890">
            <v>10548</v>
          </cell>
        </row>
        <row r="891">
          <cell r="C891" t="str">
            <v>UCF</v>
          </cell>
          <cell r="D891" t="str">
            <v>UCF2013</v>
          </cell>
          <cell r="E891">
            <v>6</v>
          </cell>
          <cell r="F891">
            <v>252505</v>
          </cell>
          <cell r="G891">
            <v>42084</v>
          </cell>
        </row>
        <row r="892">
          <cell r="C892" t="str">
            <v>School</v>
          </cell>
          <cell r="D892" t="str">
            <v>School2013</v>
          </cell>
          <cell r="E892" t="str">
            <v>G</v>
          </cell>
          <cell r="F892" t="str">
            <v>Attendance</v>
          </cell>
          <cell r="G892" t="str">
            <v>Average</v>
          </cell>
        </row>
        <row r="893">
          <cell r="C893" t="str">
            <v>UCLA</v>
          </cell>
          <cell r="D893" t="str">
            <v>UCLA2013</v>
          </cell>
          <cell r="E893">
            <v>6</v>
          </cell>
          <cell r="F893">
            <v>421711</v>
          </cell>
          <cell r="G893">
            <v>70285</v>
          </cell>
        </row>
        <row r="894">
          <cell r="C894" t="str">
            <v>UConn</v>
          </cell>
          <cell r="D894" t="str">
            <v>UConn2013</v>
          </cell>
          <cell r="E894">
            <v>7</v>
          </cell>
          <cell r="F894">
            <v>216523</v>
          </cell>
          <cell r="G894">
            <v>30932</v>
          </cell>
        </row>
        <row r="895">
          <cell r="C895" t="str">
            <v>UNLV</v>
          </cell>
          <cell r="D895" t="str">
            <v>UNLV2013</v>
          </cell>
          <cell r="E895">
            <v>7</v>
          </cell>
          <cell r="F895">
            <v>120486</v>
          </cell>
          <cell r="G895">
            <v>17212</v>
          </cell>
        </row>
        <row r="896">
          <cell r="C896" t="str">
            <v>Utah</v>
          </cell>
          <cell r="D896" t="str">
            <v>Utah2013</v>
          </cell>
          <cell r="E896">
            <v>7</v>
          </cell>
          <cell r="F896">
            <v>316361</v>
          </cell>
          <cell r="G896">
            <v>45194</v>
          </cell>
        </row>
        <row r="897">
          <cell r="C897" t="str">
            <v>Utah State</v>
          </cell>
          <cell r="D897" t="str">
            <v>Utah State2013</v>
          </cell>
          <cell r="E897">
            <v>6</v>
          </cell>
          <cell r="F897">
            <v>139576</v>
          </cell>
          <cell r="G897">
            <v>23263</v>
          </cell>
        </row>
        <row r="898">
          <cell r="C898" t="str">
            <v>UTEP</v>
          </cell>
          <cell r="D898" t="str">
            <v>UTEP2013</v>
          </cell>
          <cell r="E898">
            <v>5</v>
          </cell>
          <cell r="F898">
            <v>141877</v>
          </cell>
          <cell r="G898">
            <v>28375</v>
          </cell>
        </row>
        <row r="899">
          <cell r="C899" t="str">
            <v>Vanderbilt</v>
          </cell>
          <cell r="D899" t="str">
            <v>Vanderbilt2013</v>
          </cell>
          <cell r="E899">
            <v>7</v>
          </cell>
          <cell r="F899">
            <v>249728</v>
          </cell>
          <cell r="G899">
            <v>35675</v>
          </cell>
        </row>
        <row r="900">
          <cell r="C900" t="str">
            <v>Virginia</v>
          </cell>
          <cell r="D900" t="str">
            <v>Virginia2013</v>
          </cell>
          <cell r="E900">
            <v>8</v>
          </cell>
          <cell r="F900">
            <v>370234</v>
          </cell>
          <cell r="G900">
            <v>46279</v>
          </cell>
        </row>
        <row r="901">
          <cell r="C901" t="str">
            <v>Virginia Tech</v>
          </cell>
          <cell r="D901" t="str">
            <v>Virginia Tech2013</v>
          </cell>
          <cell r="E901">
            <v>6</v>
          </cell>
          <cell r="F901">
            <v>383993</v>
          </cell>
          <cell r="G901">
            <v>63999</v>
          </cell>
        </row>
        <row r="902">
          <cell r="C902" t="str">
            <v>School</v>
          </cell>
          <cell r="D902" t="str">
            <v>School2013</v>
          </cell>
          <cell r="E902" t="str">
            <v>G</v>
          </cell>
          <cell r="F902" t="str">
            <v>Attendance</v>
          </cell>
          <cell r="G902" t="str">
            <v>Average</v>
          </cell>
        </row>
        <row r="903">
          <cell r="C903" t="str">
            <v>Wake Forest</v>
          </cell>
          <cell r="D903" t="str">
            <v>Wake Forest2013</v>
          </cell>
          <cell r="E903">
            <v>6</v>
          </cell>
          <cell r="F903">
            <v>170484</v>
          </cell>
          <cell r="G903">
            <v>28414</v>
          </cell>
        </row>
        <row r="904">
          <cell r="C904" t="str">
            <v>Washington</v>
          </cell>
          <cell r="D904" t="str">
            <v>Washington2013</v>
          </cell>
          <cell r="E904">
            <v>7</v>
          </cell>
          <cell r="F904">
            <v>481384</v>
          </cell>
          <cell r="G904">
            <v>68769</v>
          </cell>
        </row>
        <row r="905">
          <cell r="C905" t="str">
            <v>Washington State</v>
          </cell>
          <cell r="D905" t="str">
            <v>Washington State2013</v>
          </cell>
          <cell r="E905">
            <v>6</v>
          </cell>
          <cell r="F905">
            <v>178427</v>
          </cell>
          <cell r="G905">
            <v>29738</v>
          </cell>
        </row>
        <row r="906">
          <cell r="C906" t="str">
            <v>West Virginia</v>
          </cell>
          <cell r="D906" t="str">
            <v>West Virginia2013</v>
          </cell>
          <cell r="E906">
            <v>6</v>
          </cell>
          <cell r="F906">
            <v>317459</v>
          </cell>
          <cell r="G906">
            <v>52910</v>
          </cell>
        </row>
        <row r="907">
          <cell r="C907" t="str">
            <v>Western Kentucky</v>
          </cell>
          <cell r="D907" t="str">
            <v>Western Kentucky2013</v>
          </cell>
          <cell r="E907">
            <v>5</v>
          </cell>
          <cell r="F907">
            <v>91672</v>
          </cell>
          <cell r="G907">
            <v>18334</v>
          </cell>
        </row>
        <row r="908">
          <cell r="C908" t="str">
            <v>Western Michigan</v>
          </cell>
          <cell r="D908" t="str">
            <v>Western Michigan2013</v>
          </cell>
          <cell r="E908">
            <v>5</v>
          </cell>
          <cell r="F908">
            <v>86733</v>
          </cell>
          <cell r="G908">
            <v>17347</v>
          </cell>
        </row>
        <row r="909">
          <cell r="C909" t="str">
            <v>Wisconsin</v>
          </cell>
          <cell r="D909" t="str">
            <v>Wisconsin2013</v>
          </cell>
          <cell r="E909">
            <v>7</v>
          </cell>
          <cell r="F909">
            <v>552378</v>
          </cell>
          <cell r="G909">
            <v>78911</v>
          </cell>
        </row>
        <row r="910">
          <cell r="C910" t="str">
            <v>Wyoming</v>
          </cell>
          <cell r="D910" t="str">
            <v>Wyoming2013</v>
          </cell>
          <cell r="E910">
            <v>6</v>
          </cell>
          <cell r="F910">
            <v>116854</v>
          </cell>
          <cell r="G910">
            <v>19476</v>
          </cell>
        </row>
        <row r="911">
          <cell r="C911" t="str">
            <v>Air Force</v>
          </cell>
          <cell r="D911" t="str">
            <v>Air Force2012</v>
          </cell>
          <cell r="E911">
            <v>6</v>
          </cell>
          <cell r="F911">
            <v>192087</v>
          </cell>
          <cell r="G911">
            <v>32015</v>
          </cell>
        </row>
        <row r="912">
          <cell r="C912" t="str">
            <v>Akron</v>
          </cell>
          <cell r="D912" t="str">
            <v>Akron2012</v>
          </cell>
          <cell r="E912">
            <v>6</v>
          </cell>
          <cell r="F912">
            <v>55652</v>
          </cell>
          <cell r="G912">
            <v>9275</v>
          </cell>
        </row>
        <row r="913">
          <cell r="C913" t="str">
            <v>Alabama</v>
          </cell>
          <cell r="D913" t="str">
            <v>Alabama2012</v>
          </cell>
          <cell r="E913">
            <v>7</v>
          </cell>
          <cell r="F913">
            <v>712052</v>
          </cell>
          <cell r="G913">
            <v>101722</v>
          </cell>
        </row>
        <row r="914">
          <cell r="C914" t="str">
            <v>UAB</v>
          </cell>
          <cell r="D914" t="str">
            <v>UAB2012</v>
          </cell>
          <cell r="E914">
            <v>6</v>
          </cell>
          <cell r="F914">
            <v>91623</v>
          </cell>
          <cell r="G914">
            <v>15271</v>
          </cell>
        </row>
        <row r="915">
          <cell r="C915" t="str">
            <v>Arizona</v>
          </cell>
          <cell r="D915" t="str">
            <v>Arizona2012</v>
          </cell>
          <cell r="E915">
            <v>8</v>
          </cell>
          <cell r="F915">
            <v>383451</v>
          </cell>
          <cell r="G915">
            <v>47931</v>
          </cell>
        </row>
        <row r="916">
          <cell r="C916" t="str">
            <v>Arizona State</v>
          </cell>
          <cell r="D916" t="str">
            <v>Arizona State2012</v>
          </cell>
          <cell r="E916">
            <v>6</v>
          </cell>
          <cell r="F916">
            <v>341007</v>
          </cell>
          <cell r="G916">
            <v>56835</v>
          </cell>
        </row>
        <row r="917">
          <cell r="C917" t="str">
            <v>Arkansas</v>
          </cell>
          <cell r="D917" t="str">
            <v>Arkansas2012</v>
          </cell>
          <cell r="E917">
            <v>7</v>
          </cell>
          <cell r="F917">
            <v>476321</v>
          </cell>
          <cell r="G917">
            <v>68046</v>
          </cell>
        </row>
        <row r="918">
          <cell r="C918" t="str">
            <v>Arkansas State</v>
          </cell>
          <cell r="D918" t="str">
            <v>Arkansas State2012</v>
          </cell>
          <cell r="E918">
            <v>6</v>
          </cell>
          <cell r="F918">
            <v>158389</v>
          </cell>
          <cell r="G918">
            <v>26398</v>
          </cell>
        </row>
        <row r="919">
          <cell r="C919" t="str">
            <v>Army</v>
          </cell>
          <cell r="D919" t="str">
            <v>Army2012</v>
          </cell>
          <cell r="E919">
            <v>7</v>
          </cell>
          <cell r="F919">
            <v>225432</v>
          </cell>
          <cell r="G919">
            <v>32205</v>
          </cell>
        </row>
        <row r="920">
          <cell r="C920" t="str">
            <v>Auburn</v>
          </cell>
          <cell r="D920" t="str">
            <v>Auburn2012</v>
          </cell>
          <cell r="E920">
            <v>7</v>
          </cell>
          <cell r="F920">
            <v>578521</v>
          </cell>
          <cell r="G920">
            <v>82646</v>
          </cell>
        </row>
        <row r="921">
          <cell r="C921" t="str">
            <v>Ball State</v>
          </cell>
          <cell r="D921" t="str">
            <v>Ball State2012</v>
          </cell>
          <cell r="E921">
            <v>5</v>
          </cell>
          <cell r="F921">
            <v>64649</v>
          </cell>
          <cell r="G921">
            <v>12930</v>
          </cell>
        </row>
        <row r="922">
          <cell r="C922" t="str">
            <v>Baylor</v>
          </cell>
          <cell r="D922" t="str">
            <v>Baylor2012</v>
          </cell>
          <cell r="E922">
            <v>6</v>
          </cell>
          <cell r="F922">
            <v>247165</v>
          </cell>
          <cell r="G922">
            <v>41194</v>
          </cell>
        </row>
        <row r="923">
          <cell r="C923" t="str">
            <v>Boise State</v>
          </cell>
          <cell r="D923" t="str">
            <v>Boise State2012</v>
          </cell>
          <cell r="E923">
            <v>6</v>
          </cell>
          <cell r="F923">
            <v>212425</v>
          </cell>
          <cell r="G923">
            <v>35404</v>
          </cell>
        </row>
        <row r="924">
          <cell r="C924" t="str">
            <v>Boston College</v>
          </cell>
          <cell r="D924" t="str">
            <v>Boston College2012</v>
          </cell>
          <cell r="E924">
            <v>6</v>
          </cell>
          <cell r="F924">
            <v>222118</v>
          </cell>
          <cell r="G924">
            <v>37020</v>
          </cell>
        </row>
        <row r="925">
          <cell r="C925" t="str">
            <v>Bowling Green</v>
          </cell>
          <cell r="D925" t="str">
            <v>Bowling Green2012</v>
          </cell>
          <cell r="E925">
            <v>6</v>
          </cell>
          <cell r="F925">
            <v>94625</v>
          </cell>
          <cell r="G925">
            <v>15771</v>
          </cell>
        </row>
        <row r="926">
          <cell r="C926" t="str">
            <v>Brigham Young</v>
          </cell>
          <cell r="D926" t="str">
            <v>Brigham Young2012</v>
          </cell>
          <cell r="E926">
            <v>6</v>
          </cell>
          <cell r="F926">
            <v>366965</v>
          </cell>
          <cell r="G926">
            <v>61161</v>
          </cell>
        </row>
        <row r="927">
          <cell r="C927" t="str">
            <v>Buffalo</v>
          </cell>
          <cell r="D927" t="str">
            <v>Buffalo2012</v>
          </cell>
          <cell r="E927">
            <v>6</v>
          </cell>
          <cell r="F927">
            <v>79451</v>
          </cell>
          <cell r="G927">
            <v>13242</v>
          </cell>
        </row>
        <row r="928">
          <cell r="C928" t="str">
            <v>California</v>
          </cell>
          <cell r="D928" t="str">
            <v>California2012</v>
          </cell>
          <cell r="E928">
            <v>7</v>
          </cell>
          <cell r="F928">
            <v>391130</v>
          </cell>
          <cell r="G928">
            <v>55876</v>
          </cell>
        </row>
        <row r="929">
          <cell r="C929" t="str">
            <v>UCF</v>
          </cell>
          <cell r="D929" t="str">
            <v>UCF2012</v>
          </cell>
          <cell r="E929">
            <v>6</v>
          </cell>
          <cell r="F929">
            <v>207646</v>
          </cell>
          <cell r="G929">
            <v>34608</v>
          </cell>
        </row>
        <row r="930">
          <cell r="C930" t="str">
            <v>Central Michigan</v>
          </cell>
          <cell r="D930" t="str">
            <v>Central Michigan2012</v>
          </cell>
          <cell r="E930">
            <v>7</v>
          </cell>
          <cell r="F930">
            <v>112249</v>
          </cell>
          <cell r="G930">
            <v>16036</v>
          </cell>
        </row>
        <row r="931">
          <cell r="C931" t="str">
            <v>Cincinnati</v>
          </cell>
          <cell r="D931" t="str">
            <v>Cincinnati2012</v>
          </cell>
          <cell r="E931">
            <v>7</v>
          </cell>
          <cell r="F931">
            <v>203965</v>
          </cell>
          <cell r="G931">
            <v>29138</v>
          </cell>
        </row>
        <row r="932">
          <cell r="C932" t="str">
            <v>Clemson</v>
          </cell>
          <cell r="D932" t="str">
            <v>Clemson2012</v>
          </cell>
          <cell r="E932">
            <v>7</v>
          </cell>
          <cell r="F932">
            <v>569988</v>
          </cell>
          <cell r="G932">
            <v>81427</v>
          </cell>
        </row>
        <row r="933">
          <cell r="C933" t="str">
            <v>Colorado</v>
          </cell>
          <cell r="D933" t="str">
            <v>Colorado2012</v>
          </cell>
          <cell r="E933">
            <v>6</v>
          </cell>
          <cell r="F933">
            <v>272235</v>
          </cell>
          <cell r="G933">
            <v>45373</v>
          </cell>
        </row>
        <row r="934">
          <cell r="C934" t="str">
            <v>Colorado State</v>
          </cell>
          <cell r="D934" t="str">
            <v>Colorado State2012</v>
          </cell>
          <cell r="E934">
            <v>6</v>
          </cell>
          <cell r="F934">
            <v>115501</v>
          </cell>
          <cell r="G934">
            <v>19250</v>
          </cell>
        </row>
        <row r="935">
          <cell r="C935" t="str">
            <v>UConn</v>
          </cell>
          <cell r="D935" t="str">
            <v>UConn2012</v>
          </cell>
          <cell r="E935">
            <v>6</v>
          </cell>
          <cell r="F935">
            <v>208032</v>
          </cell>
          <cell r="G935">
            <v>34672</v>
          </cell>
        </row>
        <row r="936">
          <cell r="C936" t="str">
            <v>Duke</v>
          </cell>
          <cell r="D936" t="str">
            <v>Duke2012</v>
          </cell>
          <cell r="E936">
            <v>7</v>
          </cell>
          <cell r="F936">
            <v>197190</v>
          </cell>
          <cell r="G936">
            <v>28170</v>
          </cell>
        </row>
        <row r="937">
          <cell r="C937" t="str">
            <v>East Carolina</v>
          </cell>
          <cell r="D937" t="str">
            <v>East Carolina2012</v>
          </cell>
          <cell r="E937">
            <v>6</v>
          </cell>
          <cell r="F937">
            <v>282076</v>
          </cell>
          <cell r="G937">
            <v>47013</v>
          </cell>
        </row>
        <row r="938">
          <cell r="C938" t="str">
            <v>Eastern Michigan</v>
          </cell>
          <cell r="D938" t="str">
            <v>Eastern Michigan2012</v>
          </cell>
          <cell r="E938">
            <v>6</v>
          </cell>
          <cell r="F938">
            <v>23536</v>
          </cell>
          <cell r="G938">
            <v>3923</v>
          </cell>
        </row>
        <row r="939">
          <cell r="C939" t="str">
            <v>Florida</v>
          </cell>
          <cell r="D939" t="str">
            <v>Florida2012</v>
          </cell>
          <cell r="E939">
            <v>7</v>
          </cell>
          <cell r="F939">
            <v>613182</v>
          </cell>
          <cell r="G939">
            <v>87597</v>
          </cell>
        </row>
        <row r="940">
          <cell r="C940" t="str">
            <v>Florida Atlantic</v>
          </cell>
          <cell r="D940" t="str">
            <v>Florida Atlantic2012</v>
          </cell>
          <cell r="E940">
            <v>5</v>
          </cell>
          <cell r="F940">
            <v>67293</v>
          </cell>
          <cell r="G940">
            <v>13459</v>
          </cell>
        </row>
        <row r="941">
          <cell r="C941" t="str">
            <v>FIU</v>
          </cell>
          <cell r="D941" t="str">
            <v>FIU2012</v>
          </cell>
          <cell r="E941">
            <v>6</v>
          </cell>
          <cell r="F941">
            <v>81806</v>
          </cell>
          <cell r="G941">
            <v>13634</v>
          </cell>
        </row>
        <row r="942">
          <cell r="C942" t="str">
            <v>Florida State</v>
          </cell>
          <cell r="D942" t="str">
            <v>Florida State2012</v>
          </cell>
          <cell r="E942">
            <v>7</v>
          </cell>
          <cell r="F942">
            <v>529208</v>
          </cell>
          <cell r="G942">
            <v>75601</v>
          </cell>
        </row>
        <row r="943">
          <cell r="C943" t="str">
            <v>Fresno State</v>
          </cell>
          <cell r="D943" t="str">
            <v>Fresno State2012</v>
          </cell>
          <cell r="E943">
            <v>6</v>
          </cell>
          <cell r="F943">
            <v>185488</v>
          </cell>
          <cell r="G943">
            <v>30915</v>
          </cell>
        </row>
        <row r="944">
          <cell r="C944" t="str">
            <v>Georgia</v>
          </cell>
          <cell r="D944" t="str">
            <v>Georgia2012</v>
          </cell>
          <cell r="E944">
            <v>7</v>
          </cell>
          <cell r="F944">
            <v>648922</v>
          </cell>
          <cell r="G944">
            <v>92703</v>
          </cell>
        </row>
        <row r="945">
          <cell r="C945" t="str">
            <v>Georgia Tech</v>
          </cell>
          <cell r="D945" t="str">
            <v>Georgia Tech2012</v>
          </cell>
          <cell r="E945">
            <v>7</v>
          </cell>
          <cell r="F945">
            <v>307682</v>
          </cell>
          <cell r="G945">
            <v>43955</v>
          </cell>
        </row>
        <row r="946">
          <cell r="C946" t="str">
            <v>Hawaii</v>
          </cell>
          <cell r="D946" t="str">
            <v>Hawaii2012</v>
          </cell>
          <cell r="E946">
            <v>6</v>
          </cell>
          <cell r="F946">
            <v>180186</v>
          </cell>
          <cell r="G946">
            <v>30031</v>
          </cell>
        </row>
        <row r="947">
          <cell r="C947" t="str">
            <v>Houston</v>
          </cell>
          <cell r="D947" t="str">
            <v>Houston2012</v>
          </cell>
          <cell r="E947">
            <v>7</v>
          </cell>
          <cell r="F947">
            <v>190729</v>
          </cell>
          <cell r="G947">
            <v>27247</v>
          </cell>
        </row>
        <row r="948">
          <cell r="C948" t="str">
            <v>Idaho</v>
          </cell>
          <cell r="D948" t="str">
            <v>Idaho2012</v>
          </cell>
          <cell r="E948">
            <v>5</v>
          </cell>
          <cell r="F948">
            <v>62908</v>
          </cell>
          <cell r="G948">
            <v>12582</v>
          </cell>
        </row>
        <row r="949">
          <cell r="C949" t="str">
            <v>Illinois</v>
          </cell>
          <cell r="D949" t="str">
            <v>Illinois2012</v>
          </cell>
          <cell r="E949">
            <v>7</v>
          </cell>
          <cell r="F949">
            <v>318950</v>
          </cell>
          <cell r="G949">
            <v>45564</v>
          </cell>
        </row>
        <row r="950">
          <cell r="C950" t="str">
            <v>Indiana</v>
          </cell>
          <cell r="D950" t="str">
            <v>Indiana2012</v>
          </cell>
          <cell r="E950">
            <v>6</v>
          </cell>
          <cell r="F950">
            <v>268813</v>
          </cell>
          <cell r="G950">
            <v>44802</v>
          </cell>
        </row>
        <row r="951">
          <cell r="C951" t="str">
            <v>Iowa</v>
          </cell>
          <cell r="D951" t="str">
            <v>Iowa2012</v>
          </cell>
          <cell r="E951">
            <v>7</v>
          </cell>
          <cell r="F951">
            <v>493315</v>
          </cell>
          <cell r="G951">
            <v>70474</v>
          </cell>
        </row>
        <row r="952">
          <cell r="C952" t="str">
            <v>Iowa State</v>
          </cell>
          <cell r="D952" t="str">
            <v>Iowa State2012</v>
          </cell>
          <cell r="E952">
            <v>7</v>
          </cell>
          <cell r="F952">
            <v>386917</v>
          </cell>
          <cell r="G952">
            <v>55274</v>
          </cell>
        </row>
        <row r="953">
          <cell r="C953" t="str">
            <v>Kansas</v>
          </cell>
          <cell r="D953" t="str">
            <v>Kansas2012</v>
          </cell>
          <cell r="E953">
            <v>6</v>
          </cell>
          <cell r="F953">
            <v>247971</v>
          </cell>
          <cell r="G953">
            <v>41329</v>
          </cell>
        </row>
        <row r="954">
          <cell r="C954" t="str">
            <v>Kansas State</v>
          </cell>
          <cell r="D954" t="str">
            <v>Kansas State2012</v>
          </cell>
          <cell r="E954">
            <v>7</v>
          </cell>
          <cell r="F954">
            <v>351943</v>
          </cell>
          <cell r="G954">
            <v>50278</v>
          </cell>
        </row>
        <row r="955">
          <cell r="C955" t="str">
            <v>Kent State</v>
          </cell>
          <cell r="D955" t="str">
            <v>Kent State2012</v>
          </cell>
          <cell r="E955">
            <v>5</v>
          </cell>
          <cell r="F955">
            <v>89401</v>
          </cell>
          <cell r="G955">
            <v>17880</v>
          </cell>
        </row>
        <row r="956">
          <cell r="C956" t="str">
            <v>Kentucky</v>
          </cell>
          <cell r="D956" t="str">
            <v>Kentucky2012</v>
          </cell>
          <cell r="E956">
            <v>7</v>
          </cell>
          <cell r="F956">
            <v>347838</v>
          </cell>
          <cell r="G956">
            <v>49691</v>
          </cell>
        </row>
        <row r="957">
          <cell r="C957" t="str">
            <v>Louisiana</v>
          </cell>
          <cell r="D957" t="str">
            <v>Louisiana2012</v>
          </cell>
          <cell r="E957">
            <v>6</v>
          </cell>
          <cell r="F957">
            <v>137190</v>
          </cell>
          <cell r="G957">
            <v>22865</v>
          </cell>
        </row>
        <row r="958">
          <cell r="C958" t="str">
            <v>Louisiana-Monroe</v>
          </cell>
          <cell r="D958" t="str">
            <v>Louisiana-Monroe2012</v>
          </cell>
          <cell r="E958">
            <v>6</v>
          </cell>
          <cell r="F958">
            <v>149884</v>
          </cell>
          <cell r="G958">
            <v>24981</v>
          </cell>
        </row>
        <row r="959">
          <cell r="C959" t="str">
            <v>LSU</v>
          </cell>
          <cell r="D959" t="str">
            <v>LSU2012</v>
          </cell>
          <cell r="E959">
            <v>8</v>
          </cell>
          <cell r="F959">
            <v>741005</v>
          </cell>
          <cell r="G959">
            <v>92626</v>
          </cell>
        </row>
        <row r="960">
          <cell r="C960" t="str">
            <v>Louisiana Tech</v>
          </cell>
          <cell r="D960" t="str">
            <v>Louisiana Tech2012</v>
          </cell>
          <cell r="E960">
            <v>6</v>
          </cell>
          <cell r="F960">
            <v>155045</v>
          </cell>
          <cell r="G960">
            <v>25841</v>
          </cell>
        </row>
        <row r="961">
          <cell r="C961" t="str">
            <v>Louisville</v>
          </cell>
          <cell r="D961" t="str">
            <v>Louisville2012</v>
          </cell>
          <cell r="E961">
            <v>7</v>
          </cell>
          <cell r="F961">
            <v>349938</v>
          </cell>
          <cell r="G961">
            <v>49991</v>
          </cell>
        </row>
        <row r="962">
          <cell r="C962" t="str">
            <v>Marshall</v>
          </cell>
          <cell r="D962" t="str">
            <v>Marshall2012</v>
          </cell>
          <cell r="E962">
            <v>6</v>
          </cell>
          <cell r="F962">
            <v>149377</v>
          </cell>
          <cell r="G962">
            <v>24896</v>
          </cell>
        </row>
        <row r="963">
          <cell r="C963" t="str">
            <v>Maryland</v>
          </cell>
          <cell r="D963" t="str">
            <v>Maryland2012</v>
          </cell>
          <cell r="E963">
            <v>6</v>
          </cell>
          <cell r="F963">
            <v>216135</v>
          </cell>
          <cell r="G963">
            <v>36023</v>
          </cell>
        </row>
        <row r="964">
          <cell r="C964" t="str">
            <v>School</v>
          </cell>
          <cell r="D964" t="str">
            <v>School2012</v>
          </cell>
          <cell r="E964" t="str">
            <v>G</v>
          </cell>
          <cell r="F964" t="str">
            <v>Attendance</v>
          </cell>
          <cell r="G964" t="str">
            <v>Average</v>
          </cell>
        </row>
        <row r="965">
          <cell r="C965" t="str">
            <v>Memphis</v>
          </cell>
          <cell r="D965" t="str">
            <v>Memphis2012</v>
          </cell>
          <cell r="E965">
            <v>6</v>
          </cell>
          <cell r="F965">
            <v>146227</v>
          </cell>
          <cell r="G965">
            <v>24371</v>
          </cell>
        </row>
        <row r="966">
          <cell r="C966" t="str">
            <v>Miami (FL)</v>
          </cell>
          <cell r="D966" t="str">
            <v>Miami (FL)2012</v>
          </cell>
          <cell r="E966">
            <v>6</v>
          </cell>
          <cell r="F966">
            <v>286315</v>
          </cell>
          <cell r="G966">
            <v>47719</v>
          </cell>
        </row>
        <row r="967">
          <cell r="C967" t="str">
            <v>Miami (OH)</v>
          </cell>
          <cell r="D967" t="str">
            <v>Miami (OH)2012</v>
          </cell>
          <cell r="E967">
            <v>5</v>
          </cell>
          <cell r="F967">
            <v>76665</v>
          </cell>
          <cell r="G967">
            <v>15333</v>
          </cell>
        </row>
        <row r="968">
          <cell r="C968" t="str">
            <v>Michigan</v>
          </cell>
          <cell r="D968" t="str">
            <v>Michigan2012</v>
          </cell>
          <cell r="E968">
            <v>6</v>
          </cell>
          <cell r="F968">
            <v>673511</v>
          </cell>
          <cell r="G968">
            <v>112252</v>
          </cell>
        </row>
        <row r="969">
          <cell r="C969" t="str">
            <v>Michigan State</v>
          </cell>
          <cell r="D969" t="str">
            <v>Michigan State2012</v>
          </cell>
          <cell r="E969">
            <v>7</v>
          </cell>
          <cell r="F969">
            <v>527671</v>
          </cell>
          <cell r="G969">
            <v>75382</v>
          </cell>
        </row>
        <row r="970">
          <cell r="C970" t="str">
            <v>Middle Tennessee</v>
          </cell>
          <cell r="D970" t="str">
            <v>Middle Tennessee2012</v>
          </cell>
          <cell r="E970">
            <v>5</v>
          </cell>
          <cell r="F970">
            <v>88691</v>
          </cell>
          <cell r="G970">
            <v>17738</v>
          </cell>
        </row>
        <row r="971">
          <cell r="C971" t="str">
            <v>Minnesota</v>
          </cell>
          <cell r="D971" t="str">
            <v>Minnesota2012</v>
          </cell>
          <cell r="E971">
            <v>7</v>
          </cell>
          <cell r="F971">
            <v>326456</v>
          </cell>
          <cell r="G971">
            <v>46637</v>
          </cell>
        </row>
        <row r="972">
          <cell r="C972" t="str">
            <v>Mississippi State</v>
          </cell>
          <cell r="D972" t="str">
            <v>Mississippi State2012</v>
          </cell>
          <cell r="E972">
            <v>7</v>
          </cell>
          <cell r="F972">
            <v>389396</v>
          </cell>
          <cell r="G972">
            <v>55628</v>
          </cell>
        </row>
        <row r="973">
          <cell r="C973" t="str">
            <v>Missouri</v>
          </cell>
          <cell r="D973" t="str">
            <v>Missouri2012</v>
          </cell>
          <cell r="E973">
            <v>7</v>
          </cell>
          <cell r="F973">
            <v>472333</v>
          </cell>
          <cell r="G973">
            <v>67476</v>
          </cell>
        </row>
        <row r="974">
          <cell r="C974" t="str">
            <v>Navy</v>
          </cell>
          <cell r="D974" t="str">
            <v>Navy2012</v>
          </cell>
          <cell r="E974">
            <v>5</v>
          </cell>
          <cell r="F974">
            <v>161817</v>
          </cell>
          <cell r="G974">
            <v>32363</v>
          </cell>
        </row>
        <row r="975">
          <cell r="C975" t="str">
            <v>Nebraska</v>
          </cell>
          <cell r="D975" t="str">
            <v>Nebraska2012</v>
          </cell>
          <cell r="E975">
            <v>7</v>
          </cell>
          <cell r="F975">
            <v>598617</v>
          </cell>
          <cell r="G975">
            <v>85517</v>
          </cell>
        </row>
        <row r="976">
          <cell r="C976" t="str">
            <v>Nevada</v>
          </cell>
          <cell r="D976" t="str">
            <v>Nevada2012</v>
          </cell>
          <cell r="E976">
            <v>6</v>
          </cell>
          <cell r="F976">
            <v>140591</v>
          </cell>
          <cell r="G976">
            <v>23432</v>
          </cell>
        </row>
        <row r="977">
          <cell r="C977" t="str">
            <v>UNLV</v>
          </cell>
          <cell r="D977" t="str">
            <v>UNLV2012</v>
          </cell>
          <cell r="E977">
            <v>7</v>
          </cell>
          <cell r="F977">
            <v>106456</v>
          </cell>
          <cell r="G977">
            <v>15208</v>
          </cell>
        </row>
        <row r="978">
          <cell r="C978" t="str">
            <v>New Mexico</v>
          </cell>
          <cell r="D978" t="str">
            <v>New Mexico2012</v>
          </cell>
          <cell r="E978">
            <v>6</v>
          </cell>
          <cell r="F978">
            <v>133840</v>
          </cell>
          <cell r="G978">
            <v>22307</v>
          </cell>
        </row>
        <row r="979">
          <cell r="C979" t="str">
            <v>New Mexico State</v>
          </cell>
          <cell r="D979" t="str">
            <v>New Mexico State2012</v>
          </cell>
          <cell r="E979">
            <v>6</v>
          </cell>
          <cell r="F979">
            <v>85480</v>
          </cell>
          <cell r="G979">
            <v>14247</v>
          </cell>
        </row>
        <row r="980">
          <cell r="C980" t="str">
            <v>North Carolina</v>
          </cell>
          <cell r="D980" t="str">
            <v>North Carolina2012</v>
          </cell>
          <cell r="E980">
            <v>7</v>
          </cell>
          <cell r="F980">
            <v>352000</v>
          </cell>
          <cell r="G980">
            <v>50286</v>
          </cell>
        </row>
        <row r="981">
          <cell r="C981" t="str">
            <v>NC State</v>
          </cell>
          <cell r="D981" t="str">
            <v>NC State2012</v>
          </cell>
          <cell r="E981">
            <v>6</v>
          </cell>
          <cell r="F981">
            <v>324638</v>
          </cell>
          <cell r="G981">
            <v>54106</v>
          </cell>
        </row>
        <row r="982">
          <cell r="C982" t="str">
            <v>North Texas</v>
          </cell>
          <cell r="D982" t="str">
            <v>North Texas2012</v>
          </cell>
          <cell r="E982">
            <v>5</v>
          </cell>
          <cell r="F982">
            <v>94634</v>
          </cell>
          <cell r="G982">
            <v>18927</v>
          </cell>
        </row>
        <row r="983">
          <cell r="C983" t="str">
            <v>Northern Illinois</v>
          </cell>
          <cell r="D983" t="str">
            <v>Northern Illinois2012</v>
          </cell>
          <cell r="E983">
            <v>7</v>
          </cell>
          <cell r="F983">
            <v>146139</v>
          </cell>
          <cell r="G983">
            <v>20877</v>
          </cell>
        </row>
        <row r="984">
          <cell r="C984" t="str">
            <v>Northwestern</v>
          </cell>
          <cell r="D984" t="str">
            <v>Northwestern2012</v>
          </cell>
          <cell r="E984">
            <v>7</v>
          </cell>
          <cell r="F984">
            <v>249877</v>
          </cell>
          <cell r="G984">
            <v>35697</v>
          </cell>
        </row>
        <row r="985">
          <cell r="C985" t="str">
            <v>Notre Dame</v>
          </cell>
          <cell r="D985" t="str">
            <v>Notre Dame2012</v>
          </cell>
          <cell r="E985">
            <v>6</v>
          </cell>
          <cell r="F985">
            <v>484770</v>
          </cell>
          <cell r="G985">
            <v>80795</v>
          </cell>
        </row>
        <row r="986">
          <cell r="C986" t="str">
            <v>Ohio</v>
          </cell>
          <cell r="D986" t="str">
            <v>Ohio2012</v>
          </cell>
          <cell r="E986">
            <v>6</v>
          </cell>
          <cell r="F986">
            <v>131063</v>
          </cell>
          <cell r="G986">
            <v>21844</v>
          </cell>
        </row>
        <row r="987">
          <cell r="C987" t="str">
            <v>Ohio State</v>
          </cell>
          <cell r="D987" t="str">
            <v>Ohio State2012</v>
          </cell>
          <cell r="E987">
            <v>8</v>
          </cell>
          <cell r="F987">
            <v>842637</v>
          </cell>
          <cell r="G987">
            <v>105330</v>
          </cell>
        </row>
        <row r="988">
          <cell r="C988" t="str">
            <v>Oklahoma</v>
          </cell>
          <cell r="D988" t="str">
            <v>Oklahoma2012</v>
          </cell>
          <cell r="E988">
            <v>6</v>
          </cell>
          <cell r="F988">
            <v>511460</v>
          </cell>
          <cell r="G988">
            <v>85243</v>
          </cell>
        </row>
        <row r="989">
          <cell r="C989" t="str">
            <v>Oklahoma State</v>
          </cell>
          <cell r="D989" t="str">
            <v>Oklahoma State2012</v>
          </cell>
          <cell r="E989">
            <v>7</v>
          </cell>
          <cell r="F989">
            <v>395897</v>
          </cell>
          <cell r="G989">
            <v>56557</v>
          </cell>
        </row>
        <row r="990">
          <cell r="C990" t="str">
            <v>Ole Miss</v>
          </cell>
          <cell r="D990" t="str">
            <v>Ole Miss2012</v>
          </cell>
          <cell r="E990">
            <v>7</v>
          </cell>
          <cell r="F990">
            <v>399462</v>
          </cell>
          <cell r="G990">
            <v>57066</v>
          </cell>
        </row>
        <row r="991">
          <cell r="C991" t="str">
            <v>Oregon</v>
          </cell>
          <cell r="D991" t="str">
            <v>Oregon2012</v>
          </cell>
          <cell r="E991">
            <v>7</v>
          </cell>
          <cell r="F991">
            <v>402429</v>
          </cell>
          <cell r="G991">
            <v>57490</v>
          </cell>
        </row>
        <row r="992">
          <cell r="C992" t="str">
            <v>Oregon State</v>
          </cell>
          <cell r="D992" t="str">
            <v>Oregon State2012</v>
          </cell>
          <cell r="E992">
            <v>7</v>
          </cell>
          <cell r="F992">
            <v>303971</v>
          </cell>
          <cell r="G992">
            <v>43424</v>
          </cell>
        </row>
        <row r="993">
          <cell r="C993" t="str">
            <v>Penn State</v>
          </cell>
          <cell r="D993" t="str">
            <v>Penn State2012</v>
          </cell>
          <cell r="E993">
            <v>7</v>
          </cell>
          <cell r="F993">
            <v>677108</v>
          </cell>
          <cell r="G993">
            <v>96730</v>
          </cell>
        </row>
        <row r="994">
          <cell r="C994" t="str">
            <v>Pittsburgh</v>
          </cell>
          <cell r="D994" t="str">
            <v>Pittsburgh2012</v>
          </cell>
          <cell r="E994">
            <v>6</v>
          </cell>
          <cell r="F994">
            <v>248964</v>
          </cell>
          <cell r="G994">
            <v>41494</v>
          </cell>
        </row>
        <row r="995">
          <cell r="C995" t="str">
            <v>Purdue</v>
          </cell>
          <cell r="D995" t="str">
            <v>Purdue2012</v>
          </cell>
          <cell r="E995">
            <v>7</v>
          </cell>
          <cell r="F995">
            <v>305118</v>
          </cell>
          <cell r="G995">
            <v>43588</v>
          </cell>
        </row>
        <row r="996">
          <cell r="C996" t="str">
            <v>Rice</v>
          </cell>
          <cell r="D996" t="str">
            <v>Rice2012</v>
          </cell>
          <cell r="E996">
            <v>5</v>
          </cell>
          <cell r="F996">
            <v>101623</v>
          </cell>
          <cell r="G996">
            <v>20325</v>
          </cell>
        </row>
        <row r="997">
          <cell r="C997" t="str">
            <v>Rutgers</v>
          </cell>
          <cell r="D997" t="str">
            <v>Rutgers2012</v>
          </cell>
          <cell r="E997">
            <v>6</v>
          </cell>
          <cell r="F997">
            <v>295129</v>
          </cell>
          <cell r="G997">
            <v>49188</v>
          </cell>
        </row>
        <row r="998">
          <cell r="C998" t="str">
            <v>San Diego State</v>
          </cell>
          <cell r="D998" t="str">
            <v>San Diego State2012</v>
          </cell>
          <cell r="E998">
            <v>8</v>
          </cell>
          <cell r="F998">
            <v>247029</v>
          </cell>
          <cell r="G998">
            <v>30879</v>
          </cell>
        </row>
        <row r="999">
          <cell r="C999" t="str">
            <v>San Jose State</v>
          </cell>
          <cell r="D999" t="str">
            <v>San Jose State2012</v>
          </cell>
          <cell r="E999">
            <v>6</v>
          </cell>
          <cell r="F999">
            <v>64732</v>
          </cell>
          <cell r="G999">
            <v>10789</v>
          </cell>
        </row>
        <row r="1000">
          <cell r="C1000" t="str">
            <v>SMU</v>
          </cell>
          <cell r="D1000" t="str">
            <v>SMU2012</v>
          </cell>
          <cell r="E1000">
            <v>7</v>
          </cell>
          <cell r="F1000">
            <v>149042</v>
          </cell>
          <cell r="G1000">
            <v>21292</v>
          </cell>
        </row>
        <row r="1001">
          <cell r="C1001" t="str">
            <v>South Carolina</v>
          </cell>
          <cell r="D1001" t="str">
            <v>South Carolina2012</v>
          </cell>
          <cell r="E1001">
            <v>7</v>
          </cell>
          <cell r="F1001">
            <v>560008</v>
          </cell>
          <cell r="G1001">
            <v>80001</v>
          </cell>
        </row>
        <row r="1002">
          <cell r="C1002" t="str">
            <v>South Florida</v>
          </cell>
          <cell r="D1002" t="str">
            <v>South Florida2012</v>
          </cell>
          <cell r="E1002">
            <v>6</v>
          </cell>
          <cell r="F1002">
            <v>264780</v>
          </cell>
          <cell r="G1002">
            <v>44130</v>
          </cell>
        </row>
        <row r="1003">
          <cell r="C1003" t="str">
            <v>USC</v>
          </cell>
          <cell r="D1003" t="str">
            <v>USC2012</v>
          </cell>
          <cell r="E1003">
            <v>6</v>
          </cell>
          <cell r="F1003">
            <v>527670</v>
          </cell>
          <cell r="G1003">
            <v>87945</v>
          </cell>
        </row>
        <row r="1004">
          <cell r="C1004" t="str">
            <v>Southern Mississippi</v>
          </cell>
          <cell r="D1004" t="str">
            <v>Southern Mississippi2012</v>
          </cell>
          <cell r="E1004">
            <v>6</v>
          </cell>
          <cell r="F1004">
            <v>154503</v>
          </cell>
          <cell r="G1004">
            <v>25751</v>
          </cell>
        </row>
        <row r="1005">
          <cell r="C1005" t="str">
            <v>Stanford</v>
          </cell>
          <cell r="D1005" t="str">
            <v>Stanford2012</v>
          </cell>
          <cell r="E1005">
            <v>7</v>
          </cell>
          <cell r="F1005">
            <v>303402</v>
          </cell>
          <cell r="G1005">
            <v>43343</v>
          </cell>
        </row>
        <row r="1006">
          <cell r="C1006" t="str">
            <v>Syracuse</v>
          </cell>
          <cell r="D1006" t="str">
            <v>Syracuse2012</v>
          </cell>
          <cell r="E1006">
            <v>5</v>
          </cell>
          <cell r="F1006">
            <v>189763</v>
          </cell>
          <cell r="G1006">
            <v>37953</v>
          </cell>
        </row>
        <row r="1007">
          <cell r="C1007" t="str">
            <v>Temple</v>
          </cell>
          <cell r="D1007" t="str">
            <v>Temple2012</v>
          </cell>
          <cell r="E1007">
            <v>6</v>
          </cell>
          <cell r="F1007">
            <v>159481</v>
          </cell>
          <cell r="G1007">
            <v>26580</v>
          </cell>
        </row>
        <row r="1008">
          <cell r="C1008" t="str">
            <v>Tennessee</v>
          </cell>
          <cell r="D1008" t="str">
            <v>Tennessee2012</v>
          </cell>
          <cell r="E1008">
            <v>7</v>
          </cell>
          <cell r="F1008">
            <v>629752</v>
          </cell>
          <cell r="G1008">
            <v>89965</v>
          </cell>
        </row>
        <row r="1009">
          <cell r="C1009" t="str">
            <v>Texas</v>
          </cell>
          <cell r="D1009" t="str">
            <v>Texas2012</v>
          </cell>
          <cell r="E1009">
            <v>6</v>
          </cell>
          <cell r="F1009">
            <v>605304</v>
          </cell>
          <cell r="G1009">
            <v>100884</v>
          </cell>
        </row>
        <row r="1010">
          <cell r="C1010" t="str">
            <v>Texas A&amp;M</v>
          </cell>
          <cell r="D1010" t="str">
            <v>Texas A&amp;M2012</v>
          </cell>
          <cell r="E1010">
            <v>6</v>
          </cell>
          <cell r="F1010">
            <v>522083</v>
          </cell>
          <cell r="G1010">
            <v>87014</v>
          </cell>
        </row>
        <row r="1011">
          <cell r="C1011" t="str">
            <v>TCU</v>
          </cell>
          <cell r="D1011" t="str">
            <v>TCU2012</v>
          </cell>
          <cell r="E1011">
            <v>6</v>
          </cell>
          <cell r="F1011">
            <v>276281</v>
          </cell>
          <cell r="G1011">
            <v>46047</v>
          </cell>
        </row>
        <row r="1012">
          <cell r="C1012" t="str">
            <v>UTEP</v>
          </cell>
          <cell r="D1012" t="str">
            <v>UTEP2012</v>
          </cell>
          <cell r="E1012">
            <v>6</v>
          </cell>
          <cell r="F1012">
            <v>176244</v>
          </cell>
          <cell r="G1012">
            <v>29374</v>
          </cell>
        </row>
        <row r="1013">
          <cell r="C1013" t="str">
            <v>Texas Tech</v>
          </cell>
          <cell r="D1013" t="str">
            <v>Texas Tech2012</v>
          </cell>
          <cell r="E1013">
            <v>6</v>
          </cell>
          <cell r="F1013">
            <v>343251</v>
          </cell>
          <cell r="G1013">
            <v>57209</v>
          </cell>
        </row>
        <row r="1014">
          <cell r="C1014" t="str">
            <v>Toledo</v>
          </cell>
          <cell r="D1014" t="str">
            <v>Toledo2012</v>
          </cell>
          <cell r="E1014">
            <v>6</v>
          </cell>
          <cell r="F1014">
            <v>123309</v>
          </cell>
          <cell r="G1014">
            <v>20552</v>
          </cell>
        </row>
        <row r="1015">
          <cell r="C1015" t="str">
            <v>Troy</v>
          </cell>
          <cell r="D1015" t="str">
            <v>Troy2012</v>
          </cell>
          <cell r="E1015">
            <v>6</v>
          </cell>
          <cell r="F1015">
            <v>125709</v>
          </cell>
          <cell r="G1015">
            <v>20952</v>
          </cell>
        </row>
        <row r="1016">
          <cell r="C1016" t="str">
            <v>Tulane</v>
          </cell>
          <cell r="D1016" t="str">
            <v>Tulane2012</v>
          </cell>
          <cell r="E1016">
            <v>7</v>
          </cell>
          <cell r="F1016">
            <v>126593</v>
          </cell>
          <cell r="G1016">
            <v>18085</v>
          </cell>
        </row>
        <row r="1017">
          <cell r="C1017" t="str">
            <v>Tulsa</v>
          </cell>
          <cell r="D1017" t="str">
            <v>Tulsa2012</v>
          </cell>
          <cell r="E1017">
            <v>7</v>
          </cell>
          <cell r="F1017">
            <v>140143</v>
          </cell>
          <cell r="G1017">
            <v>20020</v>
          </cell>
        </row>
        <row r="1018">
          <cell r="C1018" t="str">
            <v>School</v>
          </cell>
          <cell r="D1018" t="str">
            <v>School2012</v>
          </cell>
          <cell r="E1018" t="str">
            <v>G</v>
          </cell>
          <cell r="F1018" t="str">
            <v>Attendance</v>
          </cell>
          <cell r="G1018" t="str">
            <v>Average</v>
          </cell>
        </row>
        <row r="1019">
          <cell r="C1019" t="str">
            <v>UCLA</v>
          </cell>
          <cell r="D1019" t="str">
            <v>UCLA2012</v>
          </cell>
          <cell r="E1019">
            <v>7</v>
          </cell>
          <cell r="F1019">
            <v>479370</v>
          </cell>
          <cell r="G1019">
            <v>68481</v>
          </cell>
        </row>
        <row r="1020">
          <cell r="C1020" t="str">
            <v>Utah</v>
          </cell>
          <cell r="D1020" t="str">
            <v>Utah2012</v>
          </cell>
          <cell r="E1020">
            <v>6</v>
          </cell>
          <cell r="F1020">
            <v>272080</v>
          </cell>
          <cell r="G1020">
            <v>45347</v>
          </cell>
        </row>
        <row r="1021">
          <cell r="C1021" t="str">
            <v>Utah State</v>
          </cell>
          <cell r="D1021" t="str">
            <v>Utah State2012</v>
          </cell>
          <cell r="E1021">
            <v>6</v>
          </cell>
          <cell r="F1021">
            <v>120321</v>
          </cell>
          <cell r="G1021">
            <v>20054</v>
          </cell>
        </row>
        <row r="1022">
          <cell r="C1022" t="str">
            <v>Vanderbilt</v>
          </cell>
          <cell r="D1022" t="str">
            <v>Vanderbilt2012</v>
          </cell>
          <cell r="E1022">
            <v>6</v>
          </cell>
          <cell r="F1022">
            <v>227161</v>
          </cell>
          <cell r="G1022">
            <v>37860</v>
          </cell>
        </row>
        <row r="1023">
          <cell r="C1023" t="str">
            <v>Virginia</v>
          </cell>
          <cell r="D1023" t="str">
            <v>Virginia2012</v>
          </cell>
          <cell r="E1023">
            <v>7</v>
          </cell>
          <cell r="F1023">
            <v>326548</v>
          </cell>
          <cell r="G1023">
            <v>46650</v>
          </cell>
        </row>
        <row r="1024">
          <cell r="C1024" t="str">
            <v>Virginia Tech</v>
          </cell>
          <cell r="D1024" t="str">
            <v>Virginia Tech2012</v>
          </cell>
          <cell r="E1024">
            <v>6</v>
          </cell>
          <cell r="F1024">
            <v>393792</v>
          </cell>
          <cell r="G1024">
            <v>65632</v>
          </cell>
        </row>
        <row r="1025">
          <cell r="C1025" t="str">
            <v>Wake Forest</v>
          </cell>
          <cell r="D1025" t="str">
            <v>Wake Forest2012</v>
          </cell>
          <cell r="E1025">
            <v>7</v>
          </cell>
          <cell r="F1025">
            <v>202387</v>
          </cell>
          <cell r="G1025">
            <v>28912</v>
          </cell>
        </row>
        <row r="1026">
          <cell r="C1026" t="str">
            <v>Washington</v>
          </cell>
          <cell r="D1026" t="str">
            <v>Washington2012</v>
          </cell>
          <cell r="E1026">
            <v>6</v>
          </cell>
          <cell r="F1026">
            <v>351699</v>
          </cell>
          <cell r="G1026">
            <v>58617</v>
          </cell>
        </row>
        <row r="1027">
          <cell r="C1027" t="str">
            <v>Washington State</v>
          </cell>
          <cell r="D1027" t="str">
            <v>Washington State2012</v>
          </cell>
          <cell r="E1027">
            <v>5</v>
          </cell>
          <cell r="F1027">
            <v>151259</v>
          </cell>
          <cell r="G1027">
            <v>30252</v>
          </cell>
        </row>
        <row r="1028">
          <cell r="C1028" t="str">
            <v>West Virginia</v>
          </cell>
          <cell r="D1028" t="str">
            <v>West Virginia2012</v>
          </cell>
          <cell r="E1028">
            <v>7</v>
          </cell>
          <cell r="F1028">
            <v>391409</v>
          </cell>
          <cell r="G1028">
            <v>55916</v>
          </cell>
        </row>
        <row r="1029">
          <cell r="C1029" t="str">
            <v>School</v>
          </cell>
          <cell r="D1029" t="str">
            <v>School2012</v>
          </cell>
          <cell r="E1029" t="str">
            <v>G</v>
          </cell>
          <cell r="F1029" t="str">
            <v>Attendance</v>
          </cell>
          <cell r="G1029" t="str">
            <v>Average</v>
          </cell>
        </row>
        <row r="1030">
          <cell r="C1030" t="str">
            <v>Western Kentucky</v>
          </cell>
          <cell r="D1030" t="str">
            <v>Western Kentucky2012</v>
          </cell>
          <cell r="E1030">
            <v>6</v>
          </cell>
          <cell r="F1030">
            <v>104488</v>
          </cell>
          <cell r="G1030">
            <v>17415</v>
          </cell>
        </row>
        <row r="1031">
          <cell r="C1031" t="str">
            <v>Western Michigan</v>
          </cell>
          <cell r="D1031" t="str">
            <v>Western Michigan2012</v>
          </cell>
          <cell r="E1031">
            <v>6</v>
          </cell>
          <cell r="F1031">
            <v>87475</v>
          </cell>
          <cell r="G1031">
            <v>14579</v>
          </cell>
        </row>
        <row r="1032">
          <cell r="C1032" t="str">
            <v>Wisconsin</v>
          </cell>
          <cell r="D1032" t="str">
            <v>Wisconsin2012</v>
          </cell>
          <cell r="E1032">
            <v>7</v>
          </cell>
          <cell r="F1032">
            <v>560039</v>
          </cell>
          <cell r="G1032">
            <v>80006</v>
          </cell>
        </row>
        <row r="1033">
          <cell r="C1033" t="str">
            <v>Wyoming</v>
          </cell>
          <cell r="D1033" t="str">
            <v>Wyoming2012</v>
          </cell>
          <cell r="E1033">
            <v>6</v>
          </cell>
          <cell r="F1033">
            <v>117327</v>
          </cell>
          <cell r="G1033">
            <v>19555</v>
          </cell>
        </row>
        <row r="1034">
          <cell r="C1034" t="str">
            <v>Washington</v>
          </cell>
          <cell r="D1034" t="str">
            <v>Washington2012</v>
          </cell>
          <cell r="E1034">
            <v>7</v>
          </cell>
          <cell r="F1034">
            <v>437715</v>
          </cell>
          <cell r="G1034">
            <v>62531</v>
          </cell>
        </row>
        <row r="1035">
          <cell r="C1035" t="str">
            <v>Washington State</v>
          </cell>
          <cell r="D1035" t="str">
            <v>Washington State2012</v>
          </cell>
          <cell r="E1035">
            <v>6</v>
          </cell>
          <cell r="F1035">
            <v>172746</v>
          </cell>
          <cell r="G1035">
            <v>28791</v>
          </cell>
        </row>
        <row r="1036">
          <cell r="C1036" t="str">
            <v>West Virginia</v>
          </cell>
          <cell r="D1036" t="str">
            <v>West Virginia2012</v>
          </cell>
          <cell r="E1036">
            <v>7</v>
          </cell>
          <cell r="F1036">
            <v>395726</v>
          </cell>
          <cell r="G1036">
            <v>56532</v>
          </cell>
        </row>
        <row r="1037">
          <cell r="C1037" t="str">
            <v>Western Kentucky</v>
          </cell>
          <cell r="D1037" t="str">
            <v>Western Kentucky2012</v>
          </cell>
          <cell r="E1037">
            <v>7</v>
          </cell>
          <cell r="F1037">
            <v>116461</v>
          </cell>
          <cell r="G1037">
            <v>16637</v>
          </cell>
        </row>
        <row r="1038">
          <cell r="C1038" t="str">
            <v>Western Michigan</v>
          </cell>
          <cell r="D1038" t="str">
            <v>Western Michigan2012</v>
          </cell>
          <cell r="E1038">
            <v>5</v>
          </cell>
          <cell r="F1038">
            <v>99926</v>
          </cell>
          <cell r="G1038">
            <v>19985</v>
          </cell>
        </row>
        <row r="1039">
          <cell r="C1039" t="str">
            <v>Wisconsin</v>
          </cell>
          <cell r="D1039" t="str">
            <v>Wisconsin2012</v>
          </cell>
          <cell r="E1039">
            <v>7</v>
          </cell>
          <cell r="F1039">
            <v>558692</v>
          </cell>
          <cell r="G1039">
            <v>79813</v>
          </cell>
        </row>
        <row r="1040">
          <cell r="C1040" t="str">
            <v>Wyoming</v>
          </cell>
          <cell r="D1040" t="str">
            <v>Wyoming2012</v>
          </cell>
          <cell r="E1040">
            <v>6</v>
          </cell>
          <cell r="F1040">
            <v>132974</v>
          </cell>
          <cell r="G1040">
            <v>22162</v>
          </cell>
        </row>
        <row r="1041">
          <cell r="C1041" t="str">
            <v>Air Force</v>
          </cell>
          <cell r="D1041" t="str">
            <v>Air Force2011</v>
          </cell>
          <cell r="E1041">
            <v>7</v>
          </cell>
          <cell r="F1041">
            <v>247122</v>
          </cell>
          <cell r="G1041">
            <v>35303</v>
          </cell>
        </row>
        <row r="1042">
          <cell r="C1042" t="str">
            <v>Akron</v>
          </cell>
          <cell r="D1042" t="str">
            <v>Akron2011</v>
          </cell>
          <cell r="E1042">
            <v>6</v>
          </cell>
          <cell r="F1042">
            <v>94405</v>
          </cell>
          <cell r="G1042">
            <v>15734</v>
          </cell>
        </row>
        <row r="1043">
          <cell r="C1043" t="str">
            <v>Alabama</v>
          </cell>
          <cell r="D1043" t="str">
            <v>Alabama2011</v>
          </cell>
          <cell r="E1043">
            <v>7</v>
          </cell>
          <cell r="F1043">
            <v>712747</v>
          </cell>
          <cell r="G1043">
            <v>101821</v>
          </cell>
        </row>
        <row r="1044">
          <cell r="C1044" t="str">
            <v>Arizona</v>
          </cell>
          <cell r="D1044" t="str">
            <v>Arizona2011</v>
          </cell>
          <cell r="E1044">
            <v>6</v>
          </cell>
          <cell r="F1044">
            <v>293716</v>
          </cell>
          <cell r="G1044">
            <v>48953</v>
          </cell>
        </row>
        <row r="1045">
          <cell r="C1045" t="str">
            <v>Arizona State</v>
          </cell>
          <cell r="D1045" t="str">
            <v>Arizona State2011</v>
          </cell>
          <cell r="E1045">
            <v>7</v>
          </cell>
          <cell r="F1045">
            <v>413051</v>
          </cell>
          <cell r="G1045">
            <v>59007</v>
          </cell>
        </row>
        <row r="1046">
          <cell r="C1046" t="str">
            <v>Arkansas</v>
          </cell>
          <cell r="D1046" t="str">
            <v>Arkansas2011</v>
          </cell>
          <cell r="E1046">
            <v>7</v>
          </cell>
          <cell r="F1046">
            <v>468933</v>
          </cell>
          <cell r="G1046">
            <v>66990</v>
          </cell>
        </row>
        <row r="1047">
          <cell r="C1047" t="str">
            <v>Arkansas State</v>
          </cell>
          <cell r="D1047" t="str">
            <v>Arkansas State2011</v>
          </cell>
          <cell r="E1047">
            <v>6</v>
          </cell>
          <cell r="F1047">
            <v>127541</v>
          </cell>
          <cell r="G1047">
            <v>21257</v>
          </cell>
        </row>
        <row r="1048">
          <cell r="C1048" t="str">
            <v>Army</v>
          </cell>
          <cell r="D1048" t="str">
            <v>Army2011</v>
          </cell>
          <cell r="E1048">
            <v>4</v>
          </cell>
          <cell r="F1048">
            <v>133278</v>
          </cell>
          <cell r="G1048">
            <v>33320</v>
          </cell>
        </row>
        <row r="1049">
          <cell r="C1049" t="str">
            <v>Auburn</v>
          </cell>
          <cell r="D1049" t="str">
            <v>Auburn2011</v>
          </cell>
          <cell r="E1049">
            <v>7</v>
          </cell>
          <cell r="F1049">
            <v>600541</v>
          </cell>
          <cell r="G1049">
            <v>85792</v>
          </cell>
        </row>
        <row r="1050">
          <cell r="C1050" t="str">
            <v>Ball State</v>
          </cell>
          <cell r="D1050" t="str">
            <v>Ball State2011</v>
          </cell>
          <cell r="E1050">
            <v>6</v>
          </cell>
          <cell r="F1050">
            <v>90383</v>
          </cell>
          <cell r="G1050">
            <v>15064</v>
          </cell>
        </row>
        <row r="1051">
          <cell r="C1051" t="str">
            <v>Baylor</v>
          </cell>
          <cell r="D1051" t="str">
            <v>Baylor2011</v>
          </cell>
          <cell r="E1051">
            <v>7</v>
          </cell>
          <cell r="F1051">
            <v>289574</v>
          </cell>
          <cell r="G1051">
            <v>41368</v>
          </cell>
        </row>
        <row r="1052">
          <cell r="C1052" t="str">
            <v>Boise State</v>
          </cell>
          <cell r="D1052" t="str">
            <v>Boise State2011</v>
          </cell>
          <cell r="E1052">
            <v>6</v>
          </cell>
          <cell r="F1052">
            <v>204110</v>
          </cell>
          <cell r="G1052">
            <v>34018</v>
          </cell>
        </row>
        <row r="1053">
          <cell r="C1053" t="str">
            <v>Boston College</v>
          </cell>
          <cell r="D1053" t="str">
            <v>Boston College2011</v>
          </cell>
          <cell r="E1053">
            <v>6</v>
          </cell>
          <cell r="F1053">
            <v>214255</v>
          </cell>
          <cell r="G1053">
            <v>35709</v>
          </cell>
        </row>
        <row r="1054">
          <cell r="C1054" t="str">
            <v>Bowling Green</v>
          </cell>
          <cell r="D1054" t="str">
            <v>Bowling Green2011</v>
          </cell>
          <cell r="E1054">
            <v>6</v>
          </cell>
          <cell r="F1054">
            <v>90039</v>
          </cell>
          <cell r="G1054">
            <v>15007</v>
          </cell>
        </row>
        <row r="1055">
          <cell r="C1055" t="str">
            <v>Buffalo</v>
          </cell>
          <cell r="D1055" t="str">
            <v>Buffalo2011</v>
          </cell>
          <cell r="E1055">
            <v>6</v>
          </cell>
          <cell r="F1055">
            <v>108118</v>
          </cell>
          <cell r="G1055">
            <v>18020</v>
          </cell>
        </row>
        <row r="1056">
          <cell r="C1056" t="str">
            <v>Brigham Young</v>
          </cell>
          <cell r="D1056" t="str">
            <v>Brigham Young2011</v>
          </cell>
          <cell r="E1056">
            <v>7</v>
          </cell>
          <cell r="F1056">
            <v>421858</v>
          </cell>
          <cell r="G1056">
            <v>60265</v>
          </cell>
        </row>
        <row r="1057">
          <cell r="C1057" t="str">
            <v>California</v>
          </cell>
          <cell r="D1057" t="str">
            <v>California2011</v>
          </cell>
          <cell r="E1057">
            <v>5</v>
          </cell>
          <cell r="F1057">
            <v>188285</v>
          </cell>
          <cell r="G1057">
            <v>37657</v>
          </cell>
        </row>
        <row r="1058">
          <cell r="C1058" t="str">
            <v>Central Michigan</v>
          </cell>
          <cell r="D1058" t="str">
            <v>Central Michigan2011</v>
          </cell>
          <cell r="E1058">
            <v>5</v>
          </cell>
          <cell r="F1058">
            <v>76456</v>
          </cell>
          <cell r="G1058">
            <v>15291</v>
          </cell>
        </row>
        <row r="1059">
          <cell r="C1059" t="str">
            <v>Cincinnati</v>
          </cell>
          <cell r="D1059" t="str">
            <v>Cincinnati2011</v>
          </cell>
          <cell r="E1059">
            <v>6</v>
          </cell>
          <cell r="F1059">
            <v>193757</v>
          </cell>
          <cell r="G1059">
            <v>32293</v>
          </cell>
        </row>
        <row r="1060">
          <cell r="C1060" t="str">
            <v>Clemson</v>
          </cell>
          <cell r="D1060" t="str">
            <v>Clemson2011</v>
          </cell>
          <cell r="E1060">
            <v>7</v>
          </cell>
          <cell r="F1060">
            <v>545713</v>
          </cell>
          <cell r="G1060">
            <v>77959</v>
          </cell>
        </row>
        <row r="1061">
          <cell r="C1061" t="str">
            <v>Colorado</v>
          </cell>
          <cell r="D1061" t="str">
            <v>Colorado2011</v>
          </cell>
          <cell r="E1061">
            <v>5</v>
          </cell>
          <cell r="F1061">
            <v>251777</v>
          </cell>
          <cell r="G1061">
            <v>50355</v>
          </cell>
        </row>
        <row r="1062">
          <cell r="C1062" t="str">
            <v>Colorado State</v>
          </cell>
          <cell r="D1062" t="str">
            <v>Colorado State2011</v>
          </cell>
          <cell r="E1062">
            <v>6</v>
          </cell>
          <cell r="F1062">
            <v>131202</v>
          </cell>
          <cell r="G1062">
            <v>21867</v>
          </cell>
        </row>
        <row r="1063">
          <cell r="C1063" t="str">
            <v>UConn</v>
          </cell>
          <cell r="D1063" t="str">
            <v>UConn2011</v>
          </cell>
          <cell r="E1063">
            <v>7</v>
          </cell>
          <cell r="F1063">
            <v>256676</v>
          </cell>
          <cell r="G1063">
            <v>36668</v>
          </cell>
        </row>
        <row r="1064">
          <cell r="C1064" t="str">
            <v>Duke</v>
          </cell>
          <cell r="D1064" t="str">
            <v>Duke2011</v>
          </cell>
          <cell r="E1064">
            <v>7</v>
          </cell>
          <cell r="F1064">
            <v>170748</v>
          </cell>
          <cell r="G1064">
            <v>24393</v>
          </cell>
        </row>
        <row r="1065">
          <cell r="C1065" t="str">
            <v>East Carolina</v>
          </cell>
          <cell r="D1065" t="str">
            <v>East Carolina2011</v>
          </cell>
          <cell r="E1065">
            <v>6</v>
          </cell>
          <cell r="F1065">
            <v>300069</v>
          </cell>
          <cell r="G1065">
            <v>50012</v>
          </cell>
        </row>
        <row r="1066">
          <cell r="C1066" t="str">
            <v>Eastern Michigan</v>
          </cell>
          <cell r="D1066" t="str">
            <v>Eastern Michigan2011</v>
          </cell>
          <cell r="E1066">
            <v>6</v>
          </cell>
          <cell r="F1066">
            <v>25599</v>
          </cell>
          <cell r="G1066">
            <v>4267</v>
          </cell>
        </row>
        <row r="1067">
          <cell r="C1067" t="str">
            <v>FIU</v>
          </cell>
          <cell r="D1067" t="str">
            <v>FIU2011</v>
          </cell>
          <cell r="E1067">
            <v>6</v>
          </cell>
          <cell r="F1067">
            <v>110465</v>
          </cell>
          <cell r="G1067">
            <v>18411</v>
          </cell>
        </row>
        <row r="1068">
          <cell r="C1068" t="str">
            <v>Florida Atlantic</v>
          </cell>
          <cell r="D1068" t="str">
            <v>Florida Atlantic2011</v>
          </cell>
          <cell r="E1068">
            <v>5</v>
          </cell>
          <cell r="F1068">
            <v>87824</v>
          </cell>
          <cell r="G1068">
            <v>17565</v>
          </cell>
        </row>
        <row r="1069">
          <cell r="C1069" t="str">
            <v>Florida</v>
          </cell>
          <cell r="D1069" t="str">
            <v>Florida2011</v>
          </cell>
          <cell r="E1069">
            <v>7</v>
          </cell>
          <cell r="F1069">
            <v>623429</v>
          </cell>
          <cell r="G1069">
            <v>89061</v>
          </cell>
        </row>
        <row r="1070">
          <cell r="C1070" t="str">
            <v>Florida State</v>
          </cell>
          <cell r="D1070" t="str">
            <v>Florida State2011</v>
          </cell>
          <cell r="E1070">
            <v>7</v>
          </cell>
          <cell r="F1070">
            <v>544893</v>
          </cell>
          <cell r="G1070">
            <v>77842</v>
          </cell>
        </row>
        <row r="1071">
          <cell r="C1071" t="str">
            <v>Fresno State</v>
          </cell>
          <cell r="D1071" t="str">
            <v>Fresno State2011</v>
          </cell>
          <cell r="E1071">
            <v>6</v>
          </cell>
          <cell r="F1071">
            <v>175787</v>
          </cell>
          <cell r="G1071">
            <v>29298</v>
          </cell>
        </row>
        <row r="1072">
          <cell r="C1072" t="str">
            <v>Georgia</v>
          </cell>
          <cell r="D1072" t="str">
            <v>Georgia2011</v>
          </cell>
          <cell r="E1072">
            <v>6</v>
          </cell>
          <cell r="F1072">
            <v>555676</v>
          </cell>
          <cell r="G1072">
            <v>92613</v>
          </cell>
        </row>
        <row r="1073">
          <cell r="C1073" t="str">
            <v>Georgia Tech</v>
          </cell>
          <cell r="D1073" t="str">
            <v>Georgia Tech2011</v>
          </cell>
          <cell r="E1073">
            <v>7</v>
          </cell>
          <cell r="F1073">
            <v>337622</v>
          </cell>
          <cell r="G1073">
            <v>48232</v>
          </cell>
        </row>
        <row r="1074">
          <cell r="C1074" t="str">
            <v>Hawaii</v>
          </cell>
          <cell r="D1074" t="str">
            <v>Hawaii2011</v>
          </cell>
          <cell r="E1074">
            <v>7</v>
          </cell>
          <cell r="F1074">
            <v>222493</v>
          </cell>
          <cell r="G1074">
            <v>31785</v>
          </cell>
        </row>
        <row r="1075">
          <cell r="C1075" t="str">
            <v>Houston</v>
          </cell>
          <cell r="D1075" t="str">
            <v>Houston2011</v>
          </cell>
          <cell r="E1075">
            <v>7</v>
          </cell>
          <cell r="F1075">
            <v>222114</v>
          </cell>
          <cell r="G1075">
            <v>31731</v>
          </cell>
        </row>
        <row r="1076">
          <cell r="C1076" t="str">
            <v>Idaho</v>
          </cell>
          <cell r="D1076" t="str">
            <v>Idaho2011</v>
          </cell>
          <cell r="E1076">
            <v>6</v>
          </cell>
          <cell r="F1076">
            <v>71877</v>
          </cell>
          <cell r="G1076">
            <v>11980</v>
          </cell>
        </row>
        <row r="1077">
          <cell r="C1077" t="str">
            <v>Illinois</v>
          </cell>
          <cell r="D1077" t="str">
            <v>Illinois2011</v>
          </cell>
          <cell r="E1077">
            <v>8</v>
          </cell>
          <cell r="F1077">
            <v>396380</v>
          </cell>
          <cell r="G1077">
            <v>49548</v>
          </cell>
        </row>
        <row r="1078">
          <cell r="C1078" t="str">
            <v>Indiana</v>
          </cell>
          <cell r="D1078" t="str">
            <v>Indiana2011</v>
          </cell>
          <cell r="E1078">
            <v>6</v>
          </cell>
          <cell r="F1078">
            <v>248282</v>
          </cell>
          <cell r="G1078">
            <v>41380</v>
          </cell>
        </row>
        <row r="1079">
          <cell r="C1079" t="str">
            <v>Iowa</v>
          </cell>
          <cell r="D1079" t="str">
            <v>Iowa2011</v>
          </cell>
          <cell r="E1079">
            <v>7</v>
          </cell>
          <cell r="F1079">
            <v>494095</v>
          </cell>
          <cell r="G1079">
            <v>70585</v>
          </cell>
        </row>
        <row r="1080">
          <cell r="C1080" t="str">
            <v>Iowa State</v>
          </cell>
          <cell r="D1080" t="str">
            <v>Iowa State2011</v>
          </cell>
          <cell r="E1080">
            <v>6</v>
          </cell>
          <cell r="F1080">
            <v>321880</v>
          </cell>
          <cell r="G1080">
            <v>53647</v>
          </cell>
        </row>
        <row r="1081">
          <cell r="C1081" t="str">
            <v>Kansas</v>
          </cell>
          <cell r="D1081" t="str">
            <v>Kansas2011</v>
          </cell>
          <cell r="E1081">
            <v>6</v>
          </cell>
          <cell r="F1081">
            <v>253698</v>
          </cell>
          <cell r="G1081">
            <v>42283</v>
          </cell>
        </row>
        <row r="1082">
          <cell r="C1082" t="str">
            <v>Kansas State</v>
          </cell>
          <cell r="D1082" t="str">
            <v>Kansas State2011</v>
          </cell>
          <cell r="E1082">
            <v>7</v>
          </cell>
          <cell r="F1082">
            <v>343209</v>
          </cell>
          <cell r="G1082">
            <v>49030</v>
          </cell>
        </row>
        <row r="1083">
          <cell r="C1083" t="str">
            <v>Kent State</v>
          </cell>
          <cell r="D1083" t="str">
            <v>Kent State2011</v>
          </cell>
          <cell r="E1083">
            <v>6</v>
          </cell>
          <cell r="F1083">
            <v>69520</v>
          </cell>
          <cell r="G1083">
            <v>11587</v>
          </cell>
        </row>
        <row r="1084">
          <cell r="C1084" t="str">
            <v>Kentucky</v>
          </cell>
          <cell r="D1084" t="str">
            <v>Kentucky2011</v>
          </cell>
          <cell r="E1084">
            <v>7</v>
          </cell>
          <cell r="F1084">
            <v>420052</v>
          </cell>
          <cell r="G1084">
            <v>60007</v>
          </cell>
        </row>
        <row r="1085">
          <cell r="C1085" t="str">
            <v>Louisiana</v>
          </cell>
          <cell r="D1085" t="str">
            <v>Louisiana2011</v>
          </cell>
          <cell r="E1085">
            <v>5</v>
          </cell>
          <cell r="F1085">
            <v>145854</v>
          </cell>
          <cell r="G1085">
            <v>29171</v>
          </cell>
        </row>
        <row r="1086">
          <cell r="C1086" t="str">
            <v>Louisiana-Monroe</v>
          </cell>
          <cell r="D1086" t="str">
            <v>Louisiana-Monroe2011</v>
          </cell>
          <cell r="E1086">
            <v>5</v>
          </cell>
          <cell r="F1086">
            <v>77561</v>
          </cell>
          <cell r="G1086">
            <v>15512</v>
          </cell>
        </row>
        <row r="1087">
          <cell r="C1087" t="str">
            <v>Louisiana Tech</v>
          </cell>
          <cell r="D1087" t="str">
            <v>Louisiana Tech2011</v>
          </cell>
          <cell r="E1087">
            <v>5</v>
          </cell>
          <cell r="F1087">
            <v>107592</v>
          </cell>
          <cell r="G1087">
            <v>21518</v>
          </cell>
        </row>
        <row r="1088">
          <cell r="C1088" t="str">
            <v>Louisville</v>
          </cell>
          <cell r="D1088" t="str">
            <v>Louisville2011</v>
          </cell>
          <cell r="E1088">
            <v>6</v>
          </cell>
          <cell r="F1088">
            <v>291225</v>
          </cell>
          <cell r="G1088">
            <v>48538</v>
          </cell>
        </row>
        <row r="1089">
          <cell r="C1089" t="str">
            <v>LSU</v>
          </cell>
          <cell r="D1089" t="str">
            <v>LSU2011</v>
          </cell>
          <cell r="E1089">
            <v>6</v>
          </cell>
          <cell r="F1089">
            <v>557210</v>
          </cell>
          <cell r="G1089">
            <v>92868</v>
          </cell>
        </row>
        <row r="1090">
          <cell r="C1090" t="str">
            <v>Marshall</v>
          </cell>
          <cell r="D1090" t="str">
            <v>Marshall2011</v>
          </cell>
          <cell r="E1090">
            <v>5</v>
          </cell>
          <cell r="F1090">
            <v>129371</v>
          </cell>
          <cell r="G1090">
            <v>25874</v>
          </cell>
        </row>
        <row r="1091">
          <cell r="C1091" t="str">
            <v>Maryland</v>
          </cell>
          <cell r="D1091" t="str">
            <v>Maryland2011</v>
          </cell>
          <cell r="E1091">
            <v>7</v>
          </cell>
          <cell r="F1091">
            <v>296484</v>
          </cell>
          <cell r="G1091">
            <v>42355</v>
          </cell>
        </row>
        <row r="1092">
          <cell r="C1092" t="str">
            <v>Memphis</v>
          </cell>
          <cell r="D1092" t="str">
            <v>Memphis2011</v>
          </cell>
          <cell r="E1092">
            <v>6</v>
          </cell>
          <cell r="F1092">
            <v>120470</v>
          </cell>
          <cell r="G1092">
            <v>20078</v>
          </cell>
        </row>
        <row r="1093">
          <cell r="C1093" t="str">
            <v>Miami (FL)</v>
          </cell>
          <cell r="D1093" t="str">
            <v>Miami (FL)2011</v>
          </cell>
          <cell r="E1093">
            <v>7</v>
          </cell>
          <cell r="F1093">
            <v>340576</v>
          </cell>
          <cell r="G1093">
            <v>48654</v>
          </cell>
        </row>
        <row r="1094">
          <cell r="C1094" t="str">
            <v>School</v>
          </cell>
          <cell r="D1094" t="str">
            <v>School2011</v>
          </cell>
          <cell r="E1094" t="str">
            <v>G</v>
          </cell>
          <cell r="F1094" t="str">
            <v>Attendance</v>
          </cell>
          <cell r="G1094" t="str">
            <v>Average</v>
          </cell>
        </row>
        <row r="1095">
          <cell r="C1095" t="str">
            <v>Miami (OH)</v>
          </cell>
          <cell r="D1095" t="str">
            <v>Miami (OH)2011</v>
          </cell>
          <cell r="E1095">
            <v>6</v>
          </cell>
          <cell r="F1095">
            <v>97043</v>
          </cell>
          <cell r="G1095">
            <v>16174</v>
          </cell>
        </row>
        <row r="1096">
          <cell r="C1096" t="str">
            <v>Michigan</v>
          </cell>
          <cell r="D1096" t="str">
            <v>Michigan2011</v>
          </cell>
          <cell r="E1096">
            <v>8</v>
          </cell>
          <cell r="F1096">
            <v>897431</v>
          </cell>
          <cell r="G1096">
            <v>112179</v>
          </cell>
        </row>
        <row r="1097">
          <cell r="C1097" t="str">
            <v>Michigan State</v>
          </cell>
          <cell r="D1097" t="str">
            <v>Michigan State2011</v>
          </cell>
          <cell r="E1097">
            <v>7</v>
          </cell>
          <cell r="F1097">
            <v>518545</v>
          </cell>
          <cell r="G1097">
            <v>74078</v>
          </cell>
        </row>
        <row r="1098">
          <cell r="C1098" t="str">
            <v>Middle Tennessee</v>
          </cell>
          <cell r="D1098" t="str">
            <v>Middle Tennessee2011</v>
          </cell>
          <cell r="E1098">
            <v>6</v>
          </cell>
          <cell r="F1098">
            <v>110440</v>
          </cell>
          <cell r="G1098">
            <v>18407</v>
          </cell>
        </row>
        <row r="1099">
          <cell r="C1099" t="str">
            <v>Minnesota</v>
          </cell>
          <cell r="D1099" t="str">
            <v>Minnesota2011</v>
          </cell>
          <cell r="E1099">
            <v>7</v>
          </cell>
          <cell r="F1099">
            <v>333996</v>
          </cell>
          <cell r="G1099">
            <v>47714</v>
          </cell>
        </row>
        <row r="1100">
          <cell r="C1100" t="str">
            <v>Mississippi State</v>
          </cell>
          <cell r="D1100" t="str">
            <v>Mississippi State2011</v>
          </cell>
          <cell r="E1100">
            <v>6</v>
          </cell>
          <cell r="F1100">
            <v>335695</v>
          </cell>
          <cell r="G1100">
            <v>55949</v>
          </cell>
        </row>
        <row r="1101">
          <cell r="C1101" t="str">
            <v>Missouri</v>
          </cell>
          <cell r="D1101" t="str">
            <v>Missouri2011</v>
          </cell>
          <cell r="E1101">
            <v>6</v>
          </cell>
          <cell r="F1101">
            <v>372571</v>
          </cell>
          <cell r="G1101">
            <v>62095</v>
          </cell>
        </row>
        <row r="1102">
          <cell r="C1102" t="str">
            <v>Navy</v>
          </cell>
          <cell r="D1102" t="str">
            <v>Navy2011</v>
          </cell>
          <cell r="E1102">
            <v>5</v>
          </cell>
          <cell r="F1102">
            <v>173056</v>
          </cell>
          <cell r="G1102">
            <v>34611</v>
          </cell>
        </row>
        <row r="1103">
          <cell r="C1103" t="str">
            <v>Nebraska</v>
          </cell>
          <cell r="D1103" t="str">
            <v>Nebraska2011</v>
          </cell>
          <cell r="E1103">
            <v>7</v>
          </cell>
          <cell r="F1103">
            <v>596871</v>
          </cell>
          <cell r="G1103">
            <v>85267</v>
          </cell>
        </row>
        <row r="1104">
          <cell r="C1104" t="str">
            <v>Nevada</v>
          </cell>
          <cell r="D1104" t="str">
            <v>Nevada2011</v>
          </cell>
          <cell r="E1104">
            <v>6</v>
          </cell>
          <cell r="F1104">
            <v>94653</v>
          </cell>
          <cell r="G1104">
            <v>15776</v>
          </cell>
        </row>
        <row r="1105">
          <cell r="C1105" t="str">
            <v>New Mexico</v>
          </cell>
          <cell r="D1105" t="str">
            <v>New Mexico2011</v>
          </cell>
          <cell r="E1105">
            <v>6</v>
          </cell>
          <cell r="F1105">
            <v>120160</v>
          </cell>
          <cell r="G1105">
            <v>20027</v>
          </cell>
        </row>
        <row r="1106">
          <cell r="C1106" t="str">
            <v>New Mexico State</v>
          </cell>
          <cell r="D1106" t="str">
            <v>New Mexico State2011</v>
          </cell>
          <cell r="E1106">
            <v>6</v>
          </cell>
          <cell r="F1106">
            <v>90830</v>
          </cell>
          <cell r="G1106">
            <v>15138</v>
          </cell>
        </row>
        <row r="1107">
          <cell r="C1107" t="str">
            <v>North Carolina</v>
          </cell>
          <cell r="D1107" t="str">
            <v>North Carolina2011</v>
          </cell>
          <cell r="E1107">
            <v>7</v>
          </cell>
          <cell r="F1107">
            <v>392000</v>
          </cell>
          <cell r="G1107">
            <v>56000</v>
          </cell>
        </row>
        <row r="1108">
          <cell r="C1108" t="str">
            <v>NC State</v>
          </cell>
          <cell r="D1108" t="str">
            <v>NC State2011</v>
          </cell>
          <cell r="E1108">
            <v>7</v>
          </cell>
          <cell r="F1108">
            <v>394008</v>
          </cell>
          <cell r="G1108">
            <v>56287</v>
          </cell>
        </row>
        <row r="1109">
          <cell r="C1109" t="str">
            <v>North Texas</v>
          </cell>
          <cell r="D1109" t="str">
            <v>North Texas2011</v>
          </cell>
          <cell r="E1109">
            <v>6</v>
          </cell>
          <cell r="F1109">
            <v>113186</v>
          </cell>
          <cell r="G1109">
            <v>18864</v>
          </cell>
        </row>
        <row r="1110">
          <cell r="C1110" t="str">
            <v>Northern Illinois</v>
          </cell>
          <cell r="D1110" t="str">
            <v>Northern Illinois2011</v>
          </cell>
          <cell r="E1110">
            <v>7</v>
          </cell>
          <cell r="F1110">
            <v>132323</v>
          </cell>
          <cell r="G1110">
            <v>18903</v>
          </cell>
        </row>
        <row r="1111">
          <cell r="C1111" t="str">
            <v>Northwestern</v>
          </cell>
          <cell r="D1111" t="str">
            <v>Northwestern2011</v>
          </cell>
          <cell r="E1111">
            <v>6</v>
          </cell>
          <cell r="F1111">
            <v>200649</v>
          </cell>
          <cell r="G1111">
            <v>33442</v>
          </cell>
        </row>
        <row r="1112">
          <cell r="C1112" t="str">
            <v>Notre Dame</v>
          </cell>
          <cell r="D1112" t="str">
            <v>Notre Dame2011</v>
          </cell>
          <cell r="E1112">
            <v>6</v>
          </cell>
          <cell r="F1112">
            <v>484770</v>
          </cell>
          <cell r="G1112">
            <v>80795</v>
          </cell>
        </row>
        <row r="1113">
          <cell r="C1113" t="str">
            <v>Ohio</v>
          </cell>
          <cell r="D1113" t="str">
            <v>Ohio2011</v>
          </cell>
          <cell r="E1113">
            <v>6</v>
          </cell>
          <cell r="F1113">
            <v>119345</v>
          </cell>
          <cell r="G1113">
            <v>19891</v>
          </cell>
        </row>
        <row r="1114">
          <cell r="C1114" t="str">
            <v>Ohio State</v>
          </cell>
          <cell r="D1114" t="str">
            <v>Ohio State2011</v>
          </cell>
          <cell r="E1114">
            <v>7</v>
          </cell>
          <cell r="F1114">
            <v>736618</v>
          </cell>
          <cell r="G1114">
            <v>105231</v>
          </cell>
        </row>
        <row r="1115">
          <cell r="C1115" t="str">
            <v>Oklahoma</v>
          </cell>
          <cell r="D1115" t="str">
            <v>Oklahoma2011</v>
          </cell>
          <cell r="E1115">
            <v>6</v>
          </cell>
          <cell r="F1115">
            <v>510967</v>
          </cell>
          <cell r="G1115">
            <v>85161</v>
          </cell>
        </row>
        <row r="1116">
          <cell r="C1116" t="str">
            <v>Oklahoma State</v>
          </cell>
          <cell r="D1116" t="str">
            <v>Oklahoma State2011</v>
          </cell>
          <cell r="E1116">
            <v>6</v>
          </cell>
          <cell r="F1116">
            <v>343376</v>
          </cell>
          <cell r="G1116">
            <v>57229</v>
          </cell>
        </row>
        <row r="1117">
          <cell r="C1117" t="str">
            <v>Ole Miss</v>
          </cell>
          <cell r="D1117" t="str">
            <v>Ole Miss2011</v>
          </cell>
          <cell r="E1117">
            <v>7</v>
          </cell>
          <cell r="F1117">
            <v>395413</v>
          </cell>
          <cell r="G1117">
            <v>56488</v>
          </cell>
        </row>
        <row r="1118">
          <cell r="C1118" t="str">
            <v>Oregon</v>
          </cell>
          <cell r="D1118" t="str">
            <v>Oregon2011</v>
          </cell>
          <cell r="E1118">
            <v>8</v>
          </cell>
          <cell r="F1118">
            <v>474753</v>
          </cell>
          <cell r="G1118">
            <v>59344</v>
          </cell>
        </row>
        <row r="1119">
          <cell r="C1119" t="str">
            <v>Oregon State</v>
          </cell>
          <cell r="D1119" t="str">
            <v>Oregon State2011</v>
          </cell>
          <cell r="E1119">
            <v>6</v>
          </cell>
          <cell r="F1119">
            <v>254521</v>
          </cell>
          <cell r="G1119">
            <v>42420</v>
          </cell>
        </row>
        <row r="1120">
          <cell r="C1120" t="str">
            <v>Penn State</v>
          </cell>
          <cell r="D1120" t="str">
            <v>Penn State2011</v>
          </cell>
          <cell r="E1120">
            <v>7</v>
          </cell>
          <cell r="F1120">
            <v>709991</v>
          </cell>
          <cell r="G1120">
            <v>101427</v>
          </cell>
        </row>
        <row r="1121">
          <cell r="C1121" t="str">
            <v>Pittsburgh</v>
          </cell>
          <cell r="D1121" t="str">
            <v>Pittsburgh2011</v>
          </cell>
          <cell r="E1121">
            <v>8</v>
          </cell>
          <cell r="F1121">
            <v>368022</v>
          </cell>
          <cell r="G1121">
            <v>46003</v>
          </cell>
        </row>
        <row r="1122">
          <cell r="C1122" t="str">
            <v>Purdue</v>
          </cell>
          <cell r="D1122" t="str">
            <v>Purdue2011</v>
          </cell>
          <cell r="E1122">
            <v>7</v>
          </cell>
          <cell r="F1122">
            <v>316574</v>
          </cell>
          <cell r="G1122">
            <v>45225</v>
          </cell>
        </row>
        <row r="1123">
          <cell r="C1123" t="str">
            <v>Rice</v>
          </cell>
          <cell r="D1123" t="str">
            <v>Rice2011</v>
          </cell>
          <cell r="E1123">
            <v>5</v>
          </cell>
          <cell r="F1123">
            <v>86643</v>
          </cell>
          <cell r="G1123">
            <v>17329</v>
          </cell>
        </row>
        <row r="1124">
          <cell r="C1124" t="str">
            <v>Rutgers</v>
          </cell>
          <cell r="D1124" t="str">
            <v>Rutgers2011</v>
          </cell>
          <cell r="E1124">
            <v>7</v>
          </cell>
          <cell r="F1124">
            <v>306327</v>
          </cell>
          <cell r="G1124">
            <v>43761</v>
          </cell>
        </row>
        <row r="1125">
          <cell r="C1125" t="str">
            <v>San Diego State</v>
          </cell>
          <cell r="D1125" t="str">
            <v>San Diego State2011</v>
          </cell>
          <cell r="E1125">
            <v>7</v>
          </cell>
          <cell r="F1125">
            <v>279056</v>
          </cell>
          <cell r="G1125">
            <v>39865</v>
          </cell>
        </row>
        <row r="1126">
          <cell r="C1126" t="str">
            <v>San Jose State</v>
          </cell>
          <cell r="D1126" t="str">
            <v>San Jose State2011</v>
          </cell>
          <cell r="E1126">
            <v>5</v>
          </cell>
          <cell r="F1126">
            <v>91072</v>
          </cell>
          <cell r="G1126">
            <v>18214</v>
          </cell>
        </row>
        <row r="1127">
          <cell r="C1127" t="str">
            <v>SMU</v>
          </cell>
          <cell r="D1127" t="str">
            <v>SMU2011</v>
          </cell>
          <cell r="E1127">
            <v>6</v>
          </cell>
          <cell r="F1127">
            <v>125364</v>
          </cell>
          <cell r="G1127">
            <v>20894</v>
          </cell>
        </row>
        <row r="1128">
          <cell r="C1128" t="str">
            <v>South Carolina</v>
          </cell>
          <cell r="D1128" t="str">
            <v>South Carolina2011</v>
          </cell>
          <cell r="E1128">
            <v>7</v>
          </cell>
          <cell r="F1128">
            <v>553915</v>
          </cell>
          <cell r="G1128">
            <v>79131</v>
          </cell>
        </row>
        <row r="1129">
          <cell r="C1129" t="str">
            <v>South Florida</v>
          </cell>
          <cell r="D1129" t="str">
            <v>South Florida2011</v>
          </cell>
          <cell r="E1129">
            <v>7</v>
          </cell>
          <cell r="F1129">
            <v>311848</v>
          </cell>
          <cell r="G1129">
            <v>44550</v>
          </cell>
        </row>
        <row r="1130">
          <cell r="C1130" t="str">
            <v>USC</v>
          </cell>
          <cell r="D1130" t="str">
            <v>USC2011</v>
          </cell>
          <cell r="E1130">
            <v>7</v>
          </cell>
          <cell r="F1130">
            <v>523644</v>
          </cell>
          <cell r="G1130">
            <v>74806</v>
          </cell>
        </row>
        <row r="1131">
          <cell r="C1131" t="str">
            <v>Southern Mississippi</v>
          </cell>
          <cell r="D1131" t="str">
            <v>Southern Mississippi2011</v>
          </cell>
          <cell r="E1131">
            <v>6</v>
          </cell>
          <cell r="F1131">
            <v>170402</v>
          </cell>
          <cell r="G1131">
            <v>28400</v>
          </cell>
        </row>
        <row r="1132">
          <cell r="C1132" t="str">
            <v>Stanford</v>
          </cell>
          <cell r="D1132" t="str">
            <v>Stanford2011</v>
          </cell>
          <cell r="E1132">
            <v>7</v>
          </cell>
          <cell r="F1132">
            <v>349976</v>
          </cell>
          <cell r="G1132">
            <v>49997</v>
          </cell>
        </row>
        <row r="1133">
          <cell r="C1133" t="str">
            <v>Syracuse</v>
          </cell>
          <cell r="D1133" t="str">
            <v>Syracuse2011</v>
          </cell>
          <cell r="E1133">
            <v>7</v>
          </cell>
          <cell r="F1133">
            <v>283528</v>
          </cell>
          <cell r="G1133">
            <v>40504</v>
          </cell>
        </row>
        <row r="1134">
          <cell r="C1134" t="str">
            <v>TCU</v>
          </cell>
          <cell r="D1134" t="str">
            <v>TCU2011</v>
          </cell>
          <cell r="E1134">
            <v>6</v>
          </cell>
          <cell r="F1134">
            <v>202115</v>
          </cell>
          <cell r="G1134">
            <v>33686</v>
          </cell>
        </row>
        <row r="1135">
          <cell r="C1135" t="str">
            <v>Temple</v>
          </cell>
          <cell r="D1135" t="str">
            <v>Temple2011</v>
          </cell>
          <cell r="E1135">
            <v>7</v>
          </cell>
          <cell r="F1135">
            <v>196420</v>
          </cell>
          <cell r="G1135">
            <v>28060</v>
          </cell>
        </row>
        <row r="1136">
          <cell r="C1136" t="str">
            <v>Tennessee</v>
          </cell>
          <cell r="D1136" t="str">
            <v>Tennessee2011</v>
          </cell>
          <cell r="E1136">
            <v>8</v>
          </cell>
          <cell r="F1136">
            <v>757136</v>
          </cell>
          <cell r="G1136">
            <v>94642</v>
          </cell>
        </row>
        <row r="1137">
          <cell r="C1137" t="str">
            <v>Texas</v>
          </cell>
          <cell r="D1137" t="str">
            <v>Texas2011</v>
          </cell>
          <cell r="E1137">
            <v>6</v>
          </cell>
          <cell r="F1137">
            <v>603142</v>
          </cell>
          <cell r="G1137">
            <v>100524</v>
          </cell>
        </row>
        <row r="1138">
          <cell r="C1138" t="str">
            <v>Texas A&amp;M</v>
          </cell>
          <cell r="D1138" t="str">
            <v>Texas A&amp;M2011</v>
          </cell>
          <cell r="E1138">
            <v>7</v>
          </cell>
          <cell r="F1138">
            <v>610283</v>
          </cell>
          <cell r="G1138">
            <v>87183</v>
          </cell>
        </row>
        <row r="1139">
          <cell r="C1139" t="str">
            <v>Texas Tech</v>
          </cell>
          <cell r="D1139" t="str">
            <v>Texas Tech2011</v>
          </cell>
          <cell r="E1139">
            <v>6</v>
          </cell>
          <cell r="F1139">
            <v>332081</v>
          </cell>
          <cell r="G1139">
            <v>55347</v>
          </cell>
        </row>
        <row r="1140">
          <cell r="C1140" t="str">
            <v>Toledo</v>
          </cell>
          <cell r="D1140" t="str">
            <v>Toledo2011</v>
          </cell>
          <cell r="E1140">
            <v>6</v>
          </cell>
          <cell r="F1140">
            <v>132941</v>
          </cell>
          <cell r="G1140">
            <v>22157</v>
          </cell>
        </row>
        <row r="1141">
          <cell r="C1141" t="str">
            <v>Troy</v>
          </cell>
          <cell r="D1141" t="str">
            <v>Troy2011</v>
          </cell>
          <cell r="E1141">
            <v>5</v>
          </cell>
          <cell r="F1141">
            <v>89492</v>
          </cell>
          <cell r="G1141">
            <v>17898</v>
          </cell>
        </row>
        <row r="1142">
          <cell r="C1142" t="str">
            <v>Tulane</v>
          </cell>
          <cell r="D1142" t="str">
            <v>Tulane2011</v>
          </cell>
          <cell r="E1142">
            <v>6</v>
          </cell>
          <cell r="F1142">
            <v>118357</v>
          </cell>
          <cell r="G1142">
            <v>19726</v>
          </cell>
        </row>
        <row r="1143">
          <cell r="C1143" t="str">
            <v>Tulsa</v>
          </cell>
          <cell r="D1143" t="str">
            <v>Tulsa2011</v>
          </cell>
          <cell r="E1143">
            <v>6</v>
          </cell>
          <cell r="F1143">
            <v>135245</v>
          </cell>
          <cell r="G1143">
            <v>22541</v>
          </cell>
        </row>
        <row r="1144">
          <cell r="C1144" t="str">
            <v>UAB</v>
          </cell>
          <cell r="D1144" t="str">
            <v>UAB2011</v>
          </cell>
          <cell r="E1144">
            <v>5</v>
          </cell>
          <cell r="F1144">
            <v>82893</v>
          </cell>
          <cell r="G1144">
            <v>16579</v>
          </cell>
        </row>
        <row r="1145">
          <cell r="C1145" t="str">
            <v>UCF</v>
          </cell>
          <cell r="D1145" t="str">
            <v>UCF2011</v>
          </cell>
          <cell r="E1145">
            <v>6</v>
          </cell>
          <cell r="F1145">
            <v>205695</v>
          </cell>
          <cell r="G1145">
            <v>34283</v>
          </cell>
        </row>
        <row r="1146">
          <cell r="C1146" t="str">
            <v>UCLA</v>
          </cell>
          <cell r="D1146" t="str">
            <v>UCLA2011</v>
          </cell>
          <cell r="E1146">
            <v>6</v>
          </cell>
          <cell r="F1146">
            <v>339861</v>
          </cell>
          <cell r="G1146">
            <v>56644</v>
          </cell>
        </row>
        <row r="1147">
          <cell r="C1147" t="str">
            <v>UNLV</v>
          </cell>
          <cell r="D1147" t="str">
            <v>UNLV2011</v>
          </cell>
          <cell r="E1147">
            <v>5</v>
          </cell>
          <cell r="F1147">
            <v>105995</v>
          </cell>
          <cell r="G1147">
            <v>21199</v>
          </cell>
        </row>
        <row r="1148">
          <cell r="C1148" t="str">
            <v>School</v>
          </cell>
          <cell r="D1148" t="str">
            <v>School2011</v>
          </cell>
          <cell r="E1148" t="str">
            <v>G</v>
          </cell>
          <cell r="F1148" t="str">
            <v>Attendance</v>
          </cell>
          <cell r="G1148" t="str">
            <v>Average</v>
          </cell>
        </row>
        <row r="1149">
          <cell r="C1149" t="str">
            <v>Utah</v>
          </cell>
          <cell r="D1149" t="str">
            <v>Utah2011</v>
          </cell>
          <cell r="E1149">
            <v>6</v>
          </cell>
          <cell r="F1149">
            <v>270894</v>
          </cell>
          <cell r="G1149">
            <v>45149</v>
          </cell>
        </row>
        <row r="1150">
          <cell r="C1150" t="str">
            <v>Utah State</v>
          </cell>
          <cell r="D1150" t="str">
            <v>Utah State2011</v>
          </cell>
          <cell r="E1150">
            <v>6</v>
          </cell>
          <cell r="F1150">
            <v>104813</v>
          </cell>
          <cell r="G1150">
            <v>17469</v>
          </cell>
        </row>
        <row r="1151">
          <cell r="C1151" t="str">
            <v>UTEP</v>
          </cell>
          <cell r="D1151" t="str">
            <v>UTEP2011</v>
          </cell>
          <cell r="E1151">
            <v>6</v>
          </cell>
          <cell r="F1151">
            <v>158986</v>
          </cell>
          <cell r="G1151">
            <v>26498</v>
          </cell>
        </row>
        <row r="1152">
          <cell r="C1152" t="str">
            <v>Vanderbilt</v>
          </cell>
          <cell r="D1152" t="str">
            <v>Vanderbilt2011</v>
          </cell>
          <cell r="E1152">
            <v>7</v>
          </cell>
          <cell r="F1152">
            <v>230112</v>
          </cell>
          <cell r="G1152">
            <v>32873</v>
          </cell>
        </row>
        <row r="1153">
          <cell r="C1153" t="str">
            <v>Virginia</v>
          </cell>
          <cell r="D1153" t="str">
            <v>Virginia2011</v>
          </cell>
          <cell r="E1153">
            <v>7</v>
          </cell>
          <cell r="F1153">
            <v>335582</v>
          </cell>
          <cell r="G1153">
            <v>47940</v>
          </cell>
        </row>
        <row r="1154">
          <cell r="C1154" t="str">
            <v>Virginia Tech</v>
          </cell>
          <cell r="D1154" t="str">
            <v>Virginia Tech2011</v>
          </cell>
          <cell r="E1154">
            <v>6</v>
          </cell>
          <cell r="F1154">
            <v>397398</v>
          </cell>
          <cell r="G1154">
            <v>66233</v>
          </cell>
        </row>
        <row r="1155">
          <cell r="C1155" t="str">
            <v>Wake Forest</v>
          </cell>
          <cell r="D1155" t="str">
            <v>Wake Forest2011</v>
          </cell>
          <cell r="E1155">
            <v>7</v>
          </cell>
          <cell r="F1155">
            <v>223769</v>
          </cell>
          <cell r="G1155">
            <v>31967</v>
          </cell>
        </row>
        <row r="1156">
          <cell r="C1156" t="str">
            <v>School</v>
          </cell>
          <cell r="D1156" t="str">
            <v>School2011</v>
          </cell>
          <cell r="E1156" t="str">
            <v>G</v>
          </cell>
          <cell r="F1156" t="str">
            <v>Attendance</v>
          </cell>
          <cell r="G1156" t="str">
            <v>Average</v>
          </cell>
        </row>
        <row r="1157">
          <cell r="C1157" t="str">
            <v>Washington</v>
          </cell>
          <cell r="D1157" t="str">
            <v>Washington2011</v>
          </cell>
          <cell r="E1157">
            <v>7</v>
          </cell>
          <cell r="F1157">
            <v>437715</v>
          </cell>
          <cell r="G1157">
            <v>62531</v>
          </cell>
        </row>
        <row r="1158">
          <cell r="C1158" t="str">
            <v>Washington State</v>
          </cell>
          <cell r="D1158" t="str">
            <v>Washington State2011</v>
          </cell>
          <cell r="E1158">
            <v>6</v>
          </cell>
          <cell r="F1158">
            <v>172746</v>
          </cell>
          <cell r="G1158">
            <v>28791</v>
          </cell>
        </row>
        <row r="1159">
          <cell r="C1159" t="str">
            <v>West Virginia</v>
          </cell>
          <cell r="D1159" t="str">
            <v>West Virginia2011</v>
          </cell>
          <cell r="E1159">
            <v>7</v>
          </cell>
          <cell r="F1159">
            <v>395726</v>
          </cell>
          <cell r="G1159">
            <v>56532</v>
          </cell>
        </row>
        <row r="1160">
          <cell r="C1160" t="str">
            <v>Western Kentucky</v>
          </cell>
          <cell r="D1160" t="str">
            <v>Western Kentucky2011</v>
          </cell>
          <cell r="E1160">
            <v>7</v>
          </cell>
          <cell r="F1160">
            <v>116461</v>
          </cell>
          <cell r="G1160">
            <v>16637</v>
          </cell>
        </row>
        <row r="1161">
          <cell r="C1161" t="str">
            <v>Western Michigan</v>
          </cell>
          <cell r="D1161" t="str">
            <v>Western Michigan2011</v>
          </cell>
          <cell r="E1161">
            <v>5</v>
          </cell>
          <cell r="F1161">
            <v>99926</v>
          </cell>
          <cell r="G1161">
            <v>19985</v>
          </cell>
        </row>
        <row r="1162">
          <cell r="C1162" t="str">
            <v>Wisconsin</v>
          </cell>
          <cell r="D1162" t="str">
            <v>Wisconsin2011</v>
          </cell>
          <cell r="E1162">
            <v>7</v>
          </cell>
          <cell r="F1162">
            <v>558692</v>
          </cell>
          <cell r="G1162">
            <v>79813</v>
          </cell>
        </row>
        <row r="1163">
          <cell r="C1163" t="str">
            <v>Wyoming</v>
          </cell>
          <cell r="D1163" t="str">
            <v>Wyoming2011</v>
          </cell>
          <cell r="E1163">
            <v>6</v>
          </cell>
          <cell r="F1163">
            <v>132974</v>
          </cell>
          <cell r="G1163">
            <v>22162</v>
          </cell>
        </row>
        <row r="1164">
          <cell r="C1164" t="str">
            <v>Air Force</v>
          </cell>
          <cell r="D1164" t="str">
            <v>Air Force2010</v>
          </cell>
          <cell r="E1164">
            <v>6</v>
          </cell>
          <cell r="F1164">
            <v>240560</v>
          </cell>
          <cell r="G1164">
            <v>40093</v>
          </cell>
        </row>
        <row r="1165">
          <cell r="C1165" t="str">
            <v>Akron</v>
          </cell>
          <cell r="D1165" t="str">
            <v>Akron2010</v>
          </cell>
          <cell r="E1165">
            <v>6</v>
          </cell>
          <cell r="F1165">
            <v>61108</v>
          </cell>
          <cell r="G1165">
            <v>10185</v>
          </cell>
        </row>
        <row r="1166">
          <cell r="C1166" t="str">
            <v>Alabama</v>
          </cell>
          <cell r="D1166" t="str">
            <v>Alabama2010</v>
          </cell>
          <cell r="E1166">
            <v>7</v>
          </cell>
          <cell r="F1166">
            <v>712747</v>
          </cell>
          <cell r="G1166">
            <v>101821</v>
          </cell>
        </row>
        <row r="1167">
          <cell r="C1167" t="str">
            <v>Arizona</v>
          </cell>
          <cell r="D1167" t="str">
            <v>Arizona2010</v>
          </cell>
          <cell r="E1167">
            <v>7</v>
          </cell>
          <cell r="F1167">
            <v>387857</v>
          </cell>
          <cell r="G1167">
            <v>55408</v>
          </cell>
        </row>
        <row r="1168">
          <cell r="C1168" t="str">
            <v>Arizona State</v>
          </cell>
          <cell r="D1168" t="str">
            <v>Arizona State2010</v>
          </cell>
          <cell r="E1168">
            <v>6</v>
          </cell>
          <cell r="F1168">
            <v>287657</v>
          </cell>
          <cell r="G1168">
            <v>47943</v>
          </cell>
        </row>
        <row r="1169">
          <cell r="C1169" t="str">
            <v>Arkansas</v>
          </cell>
          <cell r="D1169" t="str">
            <v>Arkansas2010</v>
          </cell>
          <cell r="E1169">
            <v>6</v>
          </cell>
          <cell r="F1169">
            <v>413591</v>
          </cell>
          <cell r="G1169">
            <v>68932</v>
          </cell>
        </row>
        <row r="1170">
          <cell r="C1170" t="str">
            <v>Arkansas State</v>
          </cell>
          <cell r="D1170" t="str">
            <v>Arkansas State2010</v>
          </cell>
          <cell r="E1170">
            <v>5</v>
          </cell>
          <cell r="F1170">
            <v>86969</v>
          </cell>
          <cell r="G1170">
            <v>17394</v>
          </cell>
        </row>
        <row r="1171">
          <cell r="C1171" t="str">
            <v>Army</v>
          </cell>
          <cell r="D1171" t="str">
            <v>Army2010</v>
          </cell>
          <cell r="E1171">
            <v>5</v>
          </cell>
          <cell r="F1171">
            <v>158334</v>
          </cell>
          <cell r="G1171">
            <v>31667</v>
          </cell>
        </row>
        <row r="1172">
          <cell r="C1172" t="str">
            <v>Auburn</v>
          </cell>
          <cell r="D1172" t="str">
            <v>Auburn2010</v>
          </cell>
          <cell r="E1172">
            <v>8</v>
          </cell>
          <cell r="F1172">
            <v>688692</v>
          </cell>
          <cell r="G1172">
            <v>86087</v>
          </cell>
        </row>
        <row r="1173">
          <cell r="C1173" t="str">
            <v>Ball State</v>
          </cell>
          <cell r="D1173" t="str">
            <v>Ball State2010</v>
          </cell>
          <cell r="E1173">
            <v>6</v>
          </cell>
          <cell r="F1173">
            <v>53683</v>
          </cell>
          <cell r="G1173">
            <v>8947</v>
          </cell>
        </row>
        <row r="1174">
          <cell r="C1174" t="str">
            <v>Baylor</v>
          </cell>
          <cell r="D1174" t="str">
            <v>Baylor2010</v>
          </cell>
          <cell r="E1174">
            <v>6</v>
          </cell>
          <cell r="F1174">
            <v>240259</v>
          </cell>
          <cell r="G1174">
            <v>40043</v>
          </cell>
        </row>
        <row r="1175">
          <cell r="C1175" t="str">
            <v>Boise State</v>
          </cell>
          <cell r="D1175" t="str">
            <v>Boise State2010</v>
          </cell>
          <cell r="E1175">
            <v>6</v>
          </cell>
          <cell r="F1175">
            <v>199611</v>
          </cell>
          <cell r="G1175">
            <v>33269</v>
          </cell>
        </row>
        <row r="1176">
          <cell r="C1176" t="str">
            <v>Boston College</v>
          </cell>
          <cell r="D1176" t="str">
            <v>Boston College2010</v>
          </cell>
          <cell r="E1176">
            <v>7</v>
          </cell>
          <cell r="F1176">
            <v>268585</v>
          </cell>
          <cell r="G1176">
            <v>38369</v>
          </cell>
        </row>
        <row r="1177">
          <cell r="C1177" t="str">
            <v>Bowling Green</v>
          </cell>
          <cell r="D1177" t="str">
            <v>Bowling Green2010</v>
          </cell>
          <cell r="E1177">
            <v>5</v>
          </cell>
          <cell r="F1177">
            <v>66532</v>
          </cell>
          <cell r="G1177">
            <v>13306</v>
          </cell>
        </row>
        <row r="1178">
          <cell r="C1178" t="str">
            <v>Buffalo</v>
          </cell>
          <cell r="D1178" t="str">
            <v>Buffalo2010</v>
          </cell>
          <cell r="E1178">
            <v>6</v>
          </cell>
          <cell r="F1178">
            <v>77883</v>
          </cell>
          <cell r="G1178">
            <v>12981</v>
          </cell>
        </row>
        <row r="1179">
          <cell r="C1179" t="str">
            <v>Brigham Young</v>
          </cell>
          <cell r="D1179" t="str">
            <v>Brigham Young2010</v>
          </cell>
          <cell r="E1179">
            <v>6</v>
          </cell>
          <cell r="F1179">
            <v>368283</v>
          </cell>
          <cell r="G1179">
            <v>61381</v>
          </cell>
        </row>
        <row r="1180">
          <cell r="C1180" t="str">
            <v>California</v>
          </cell>
          <cell r="D1180" t="str">
            <v>California2010</v>
          </cell>
          <cell r="E1180">
            <v>7</v>
          </cell>
          <cell r="F1180">
            <v>405112</v>
          </cell>
          <cell r="G1180">
            <v>57873</v>
          </cell>
        </row>
        <row r="1181">
          <cell r="C1181" t="str">
            <v>Central Michigan</v>
          </cell>
          <cell r="D1181" t="str">
            <v>Central Michigan2010</v>
          </cell>
          <cell r="E1181">
            <v>5</v>
          </cell>
          <cell r="F1181">
            <v>102238</v>
          </cell>
          <cell r="G1181">
            <v>20448</v>
          </cell>
        </row>
        <row r="1182">
          <cell r="C1182" t="str">
            <v>Cincinnati</v>
          </cell>
          <cell r="D1182" t="str">
            <v>Cincinnati2010</v>
          </cell>
          <cell r="E1182">
            <v>7</v>
          </cell>
          <cell r="F1182">
            <v>245472</v>
          </cell>
          <cell r="G1182">
            <v>35067</v>
          </cell>
        </row>
        <row r="1183">
          <cell r="C1183" t="str">
            <v>Clemson</v>
          </cell>
          <cell r="D1183" t="str">
            <v>Clemson2010</v>
          </cell>
          <cell r="E1183">
            <v>7</v>
          </cell>
          <cell r="F1183">
            <v>542280</v>
          </cell>
          <cell r="G1183">
            <v>77469</v>
          </cell>
        </row>
        <row r="1184">
          <cell r="C1184" t="str">
            <v>Colorado</v>
          </cell>
          <cell r="D1184" t="str">
            <v>Colorado2010</v>
          </cell>
          <cell r="E1184">
            <v>6</v>
          </cell>
          <cell r="F1184">
            <v>281182</v>
          </cell>
          <cell r="G1184">
            <v>46864</v>
          </cell>
        </row>
        <row r="1185">
          <cell r="C1185" t="str">
            <v>Colorado State</v>
          </cell>
          <cell r="D1185" t="str">
            <v>Colorado State2010</v>
          </cell>
          <cell r="E1185">
            <v>5</v>
          </cell>
          <cell r="F1185">
            <v>111998</v>
          </cell>
          <cell r="G1185">
            <v>22400</v>
          </cell>
        </row>
        <row r="1186">
          <cell r="C1186" t="str">
            <v>UConn</v>
          </cell>
          <cell r="D1186" t="str">
            <v>UConn2010</v>
          </cell>
          <cell r="E1186">
            <v>6</v>
          </cell>
          <cell r="F1186">
            <v>229488</v>
          </cell>
          <cell r="G1186">
            <v>38248</v>
          </cell>
        </row>
        <row r="1187">
          <cell r="C1187" t="str">
            <v>Duke</v>
          </cell>
          <cell r="D1187" t="str">
            <v>Duke2010</v>
          </cell>
          <cell r="E1187">
            <v>7</v>
          </cell>
          <cell r="F1187">
            <v>201248</v>
          </cell>
          <cell r="G1187">
            <v>28750</v>
          </cell>
        </row>
        <row r="1188">
          <cell r="C1188" t="str">
            <v>East Carolina</v>
          </cell>
          <cell r="D1188" t="str">
            <v>East Carolina2010</v>
          </cell>
          <cell r="E1188">
            <v>6</v>
          </cell>
          <cell r="F1188">
            <v>297987</v>
          </cell>
          <cell r="G1188">
            <v>49665</v>
          </cell>
        </row>
        <row r="1189">
          <cell r="C1189" t="str">
            <v>Eastern Michigan</v>
          </cell>
          <cell r="D1189" t="str">
            <v>Eastern Michigan2010</v>
          </cell>
          <cell r="E1189">
            <v>5</v>
          </cell>
          <cell r="F1189">
            <v>79426</v>
          </cell>
          <cell r="G1189">
            <v>15885</v>
          </cell>
        </row>
        <row r="1190">
          <cell r="C1190" t="str">
            <v>FIU</v>
          </cell>
          <cell r="D1190" t="str">
            <v>FIU2010</v>
          </cell>
          <cell r="E1190">
            <v>6</v>
          </cell>
          <cell r="F1190">
            <v>118848</v>
          </cell>
          <cell r="G1190">
            <v>19808</v>
          </cell>
        </row>
        <row r="1191">
          <cell r="C1191" t="str">
            <v>Florida Atlantic</v>
          </cell>
          <cell r="D1191" t="str">
            <v>Florida Atlantic2010</v>
          </cell>
          <cell r="E1191">
            <v>4</v>
          </cell>
          <cell r="F1191">
            <v>56098</v>
          </cell>
          <cell r="G1191">
            <v>14025</v>
          </cell>
        </row>
        <row r="1192">
          <cell r="C1192" t="str">
            <v>Florida</v>
          </cell>
          <cell r="D1192" t="str">
            <v>Florida2010</v>
          </cell>
          <cell r="E1192">
            <v>7</v>
          </cell>
          <cell r="F1192">
            <v>633579</v>
          </cell>
          <cell r="G1192">
            <v>90511</v>
          </cell>
        </row>
        <row r="1193">
          <cell r="C1193" t="str">
            <v>Florida State</v>
          </cell>
          <cell r="D1193" t="str">
            <v>Florida State2010</v>
          </cell>
          <cell r="E1193">
            <v>7</v>
          </cell>
          <cell r="F1193">
            <v>498890</v>
          </cell>
          <cell r="G1193">
            <v>71270</v>
          </cell>
        </row>
        <row r="1194">
          <cell r="C1194" t="str">
            <v>Fresno State</v>
          </cell>
          <cell r="D1194" t="str">
            <v>Fresno State2010</v>
          </cell>
          <cell r="E1194">
            <v>7</v>
          </cell>
          <cell r="F1194">
            <v>238841</v>
          </cell>
          <cell r="G1194">
            <v>34120</v>
          </cell>
        </row>
        <row r="1195">
          <cell r="C1195" t="str">
            <v>Georgia</v>
          </cell>
          <cell r="D1195" t="str">
            <v>Georgia2010</v>
          </cell>
          <cell r="E1195">
            <v>6</v>
          </cell>
          <cell r="F1195">
            <v>556476</v>
          </cell>
          <cell r="G1195">
            <v>92746</v>
          </cell>
        </row>
        <row r="1196">
          <cell r="C1196" t="str">
            <v>Georgia Tech</v>
          </cell>
          <cell r="D1196" t="str">
            <v>Georgia Tech2010</v>
          </cell>
          <cell r="E1196">
            <v>6</v>
          </cell>
          <cell r="F1196">
            <v>278696</v>
          </cell>
          <cell r="G1196">
            <v>46449</v>
          </cell>
        </row>
        <row r="1197">
          <cell r="C1197" t="str">
            <v>Hawaii</v>
          </cell>
          <cell r="D1197" t="str">
            <v>Hawaii2010</v>
          </cell>
          <cell r="E1197">
            <v>8</v>
          </cell>
          <cell r="F1197">
            <v>298486</v>
          </cell>
          <cell r="G1197">
            <v>37311</v>
          </cell>
        </row>
        <row r="1198">
          <cell r="C1198" t="str">
            <v>Houston</v>
          </cell>
          <cell r="D1198" t="str">
            <v>Houston2010</v>
          </cell>
          <cell r="E1198">
            <v>6</v>
          </cell>
          <cell r="F1198">
            <v>190366</v>
          </cell>
          <cell r="G1198">
            <v>31728</v>
          </cell>
        </row>
        <row r="1199">
          <cell r="C1199" t="str">
            <v>Idaho</v>
          </cell>
          <cell r="D1199" t="str">
            <v>Idaho2010</v>
          </cell>
          <cell r="E1199">
            <v>6</v>
          </cell>
          <cell r="F1199">
            <v>76379</v>
          </cell>
          <cell r="G1199">
            <v>12730</v>
          </cell>
        </row>
        <row r="1200">
          <cell r="C1200" t="str">
            <v>Illinois</v>
          </cell>
          <cell r="D1200" t="str">
            <v>Illinois2010</v>
          </cell>
          <cell r="E1200">
            <v>6</v>
          </cell>
          <cell r="F1200">
            <v>325126</v>
          </cell>
          <cell r="G1200">
            <v>54188</v>
          </cell>
        </row>
        <row r="1201">
          <cell r="C1201" t="str">
            <v>Indiana</v>
          </cell>
          <cell r="D1201" t="str">
            <v>Indiana2010</v>
          </cell>
          <cell r="E1201">
            <v>6</v>
          </cell>
          <cell r="F1201">
            <v>251718</v>
          </cell>
          <cell r="G1201">
            <v>41953</v>
          </cell>
        </row>
        <row r="1202">
          <cell r="C1202" t="str">
            <v>Iowa</v>
          </cell>
          <cell r="D1202" t="str">
            <v>Iowa2010</v>
          </cell>
          <cell r="E1202">
            <v>7</v>
          </cell>
          <cell r="F1202">
            <v>494095</v>
          </cell>
          <cell r="G1202">
            <v>70585</v>
          </cell>
        </row>
        <row r="1203">
          <cell r="C1203" t="str">
            <v>Iowa State</v>
          </cell>
          <cell r="D1203" t="str">
            <v>Iowa State2010</v>
          </cell>
          <cell r="E1203">
            <v>7</v>
          </cell>
          <cell r="F1203">
            <v>317767</v>
          </cell>
          <cell r="G1203">
            <v>45395</v>
          </cell>
        </row>
        <row r="1204">
          <cell r="C1204" t="str">
            <v>Kansas</v>
          </cell>
          <cell r="D1204" t="str">
            <v>Kansas2010</v>
          </cell>
          <cell r="E1204">
            <v>7</v>
          </cell>
          <cell r="F1204">
            <v>313955</v>
          </cell>
          <cell r="G1204">
            <v>44851</v>
          </cell>
        </row>
        <row r="1205">
          <cell r="C1205" t="str">
            <v>Kansas State</v>
          </cell>
          <cell r="D1205" t="str">
            <v>Kansas State2010</v>
          </cell>
          <cell r="E1205">
            <v>6</v>
          </cell>
          <cell r="F1205">
            <v>298897</v>
          </cell>
          <cell r="G1205">
            <v>49816</v>
          </cell>
        </row>
        <row r="1206">
          <cell r="C1206" t="str">
            <v>Kent State</v>
          </cell>
          <cell r="D1206" t="str">
            <v>Kent State2010</v>
          </cell>
          <cell r="E1206">
            <v>6</v>
          </cell>
          <cell r="F1206">
            <v>96911</v>
          </cell>
          <cell r="G1206">
            <v>16152</v>
          </cell>
        </row>
        <row r="1207">
          <cell r="C1207" t="str">
            <v>Kentucky</v>
          </cell>
          <cell r="D1207" t="str">
            <v>Kentucky2010</v>
          </cell>
          <cell r="E1207">
            <v>7</v>
          </cell>
          <cell r="F1207">
            <v>462488</v>
          </cell>
          <cell r="G1207">
            <v>66070</v>
          </cell>
        </row>
        <row r="1208">
          <cell r="C1208" t="str">
            <v>Louisiana</v>
          </cell>
          <cell r="D1208" t="str">
            <v>Louisiana2010</v>
          </cell>
          <cell r="E1208">
            <v>5</v>
          </cell>
          <cell r="F1208">
            <v>86915</v>
          </cell>
          <cell r="G1208">
            <v>17383</v>
          </cell>
        </row>
        <row r="1209">
          <cell r="C1209" t="str">
            <v>Louisiana-Monroe</v>
          </cell>
          <cell r="D1209" t="str">
            <v>Louisiana-Monroe2010</v>
          </cell>
          <cell r="E1209">
            <v>6</v>
          </cell>
          <cell r="F1209">
            <v>125603</v>
          </cell>
          <cell r="G1209">
            <v>20934</v>
          </cell>
        </row>
        <row r="1210">
          <cell r="C1210" t="str">
            <v>Louisiana Tech</v>
          </cell>
          <cell r="D1210" t="str">
            <v>Louisiana Tech2010</v>
          </cell>
          <cell r="E1210">
            <v>6</v>
          </cell>
          <cell r="F1210">
            <v>116908</v>
          </cell>
          <cell r="G1210">
            <v>19485</v>
          </cell>
        </row>
        <row r="1211">
          <cell r="C1211" t="str">
            <v>Louisville</v>
          </cell>
          <cell r="D1211" t="str">
            <v>Louisville2010</v>
          </cell>
          <cell r="E1211">
            <v>7</v>
          </cell>
          <cell r="F1211">
            <v>354537</v>
          </cell>
          <cell r="G1211">
            <v>50648</v>
          </cell>
        </row>
        <row r="1212">
          <cell r="C1212" t="str">
            <v>LSU</v>
          </cell>
          <cell r="D1212" t="str">
            <v>LSU2010</v>
          </cell>
          <cell r="E1212">
            <v>7</v>
          </cell>
          <cell r="F1212">
            <v>649023</v>
          </cell>
          <cell r="G1212">
            <v>92718</v>
          </cell>
        </row>
        <row r="1213">
          <cell r="C1213" t="str">
            <v>Marshall</v>
          </cell>
          <cell r="D1213" t="str">
            <v>Marshall2010</v>
          </cell>
          <cell r="E1213">
            <v>6</v>
          </cell>
          <cell r="F1213">
            <v>162276</v>
          </cell>
          <cell r="G1213">
            <v>27046</v>
          </cell>
        </row>
        <row r="1214">
          <cell r="C1214" t="str">
            <v>Maryland</v>
          </cell>
          <cell r="D1214" t="str">
            <v>Maryland2010</v>
          </cell>
          <cell r="E1214">
            <v>6</v>
          </cell>
          <cell r="F1214">
            <v>235007</v>
          </cell>
          <cell r="G1214">
            <v>39168</v>
          </cell>
        </row>
        <row r="1215">
          <cell r="C1215" t="str">
            <v>Memphis</v>
          </cell>
          <cell r="D1215" t="str">
            <v>Memphis2010</v>
          </cell>
          <cell r="E1215">
            <v>6</v>
          </cell>
          <cell r="F1215">
            <v>143509</v>
          </cell>
          <cell r="G1215">
            <v>23918</v>
          </cell>
        </row>
        <row r="1216">
          <cell r="C1216" t="str">
            <v>Miami (FL)</v>
          </cell>
          <cell r="D1216" t="str">
            <v>Miami (FL)2010</v>
          </cell>
          <cell r="E1216">
            <v>6</v>
          </cell>
          <cell r="F1216">
            <v>315452</v>
          </cell>
          <cell r="G1216">
            <v>52575</v>
          </cell>
        </row>
        <row r="1217">
          <cell r="C1217" t="str">
            <v>School</v>
          </cell>
          <cell r="D1217" t="str">
            <v>School2010</v>
          </cell>
          <cell r="E1217" t="str">
            <v>G</v>
          </cell>
          <cell r="F1217" t="str">
            <v>Attendance</v>
          </cell>
          <cell r="G1217" t="str">
            <v>Average</v>
          </cell>
        </row>
        <row r="1218">
          <cell r="C1218" t="str">
            <v>Miami (OH)</v>
          </cell>
          <cell r="D1218" t="str">
            <v>Miami (OH)2010</v>
          </cell>
          <cell r="E1218">
            <v>5</v>
          </cell>
          <cell r="F1218">
            <v>77593</v>
          </cell>
          <cell r="G1218">
            <v>15519</v>
          </cell>
        </row>
        <row r="1219">
          <cell r="C1219" t="str">
            <v>Michigan</v>
          </cell>
          <cell r="D1219" t="str">
            <v>Michigan2010</v>
          </cell>
          <cell r="E1219">
            <v>7</v>
          </cell>
          <cell r="F1219">
            <v>782776</v>
          </cell>
          <cell r="G1219">
            <v>111825</v>
          </cell>
        </row>
        <row r="1220">
          <cell r="C1220" t="str">
            <v>Michigan State</v>
          </cell>
          <cell r="D1220" t="str">
            <v>Michigan State2010</v>
          </cell>
          <cell r="E1220">
            <v>7</v>
          </cell>
          <cell r="F1220">
            <v>514894</v>
          </cell>
          <cell r="G1220">
            <v>73556</v>
          </cell>
        </row>
        <row r="1221">
          <cell r="C1221" t="str">
            <v>Middle Tennessee</v>
          </cell>
          <cell r="D1221" t="str">
            <v>Middle Tennessee2010</v>
          </cell>
          <cell r="E1221">
            <v>6</v>
          </cell>
          <cell r="F1221">
            <v>114143</v>
          </cell>
          <cell r="G1221">
            <v>19024</v>
          </cell>
        </row>
        <row r="1222">
          <cell r="C1222" t="str">
            <v>Minnesota</v>
          </cell>
          <cell r="D1222" t="str">
            <v>Minnesota2010</v>
          </cell>
          <cell r="E1222">
            <v>7</v>
          </cell>
          <cell r="F1222">
            <v>346593</v>
          </cell>
          <cell r="G1222">
            <v>49513</v>
          </cell>
        </row>
        <row r="1223">
          <cell r="C1223" t="str">
            <v>Ole Miss</v>
          </cell>
          <cell r="D1223" t="str">
            <v>Ole Miss2010</v>
          </cell>
          <cell r="E1223">
            <v>7</v>
          </cell>
          <cell r="F1223">
            <v>391289</v>
          </cell>
          <cell r="G1223">
            <v>55898</v>
          </cell>
        </row>
        <row r="1224">
          <cell r="C1224" t="str">
            <v>Mississippi State</v>
          </cell>
          <cell r="D1224" t="str">
            <v>Mississippi State2010</v>
          </cell>
          <cell r="E1224">
            <v>7</v>
          </cell>
          <cell r="F1224">
            <v>384995</v>
          </cell>
          <cell r="G1224">
            <v>54999</v>
          </cell>
        </row>
        <row r="1225">
          <cell r="C1225" t="str">
            <v>Missouri</v>
          </cell>
          <cell r="D1225" t="str">
            <v>Missouri2010</v>
          </cell>
          <cell r="E1225">
            <v>6</v>
          </cell>
          <cell r="F1225">
            <v>369240</v>
          </cell>
          <cell r="G1225">
            <v>61540</v>
          </cell>
        </row>
        <row r="1226">
          <cell r="C1226" t="str">
            <v>Navy</v>
          </cell>
          <cell r="D1226" t="str">
            <v>Navy2010</v>
          </cell>
          <cell r="E1226">
            <v>5</v>
          </cell>
          <cell r="F1226">
            <v>163266</v>
          </cell>
          <cell r="G1226">
            <v>32653</v>
          </cell>
        </row>
        <row r="1227">
          <cell r="C1227" t="str">
            <v>Nebraska</v>
          </cell>
          <cell r="D1227" t="str">
            <v>Nebraska2010</v>
          </cell>
          <cell r="E1227">
            <v>7</v>
          </cell>
          <cell r="F1227">
            <v>599648</v>
          </cell>
          <cell r="G1227">
            <v>85664</v>
          </cell>
        </row>
        <row r="1228">
          <cell r="C1228" t="str">
            <v>Nevada</v>
          </cell>
          <cell r="D1228" t="str">
            <v>Nevada2010</v>
          </cell>
          <cell r="E1228">
            <v>7</v>
          </cell>
          <cell r="F1228">
            <v>137032</v>
          </cell>
          <cell r="G1228">
            <v>19576</v>
          </cell>
        </row>
        <row r="1229">
          <cell r="C1229" t="str">
            <v>New Mexico</v>
          </cell>
          <cell r="D1229" t="str">
            <v>New Mexico2010</v>
          </cell>
          <cell r="E1229">
            <v>6</v>
          </cell>
          <cell r="F1229">
            <v>125330</v>
          </cell>
          <cell r="G1229">
            <v>20888</v>
          </cell>
        </row>
        <row r="1230">
          <cell r="C1230" t="str">
            <v>New Mexico State</v>
          </cell>
          <cell r="D1230" t="str">
            <v>New Mexico State2010</v>
          </cell>
          <cell r="E1230">
            <v>6</v>
          </cell>
          <cell r="F1230">
            <v>95433</v>
          </cell>
          <cell r="G1230">
            <v>15906</v>
          </cell>
        </row>
        <row r="1231">
          <cell r="C1231" t="str">
            <v>North Carolina</v>
          </cell>
          <cell r="D1231" t="str">
            <v>North Carolina2010</v>
          </cell>
          <cell r="E1231">
            <v>6</v>
          </cell>
          <cell r="F1231">
            <v>349500</v>
          </cell>
          <cell r="G1231">
            <v>58250</v>
          </cell>
        </row>
        <row r="1232">
          <cell r="C1232" t="str">
            <v>NC State</v>
          </cell>
          <cell r="D1232" t="str">
            <v>NC State2010</v>
          </cell>
          <cell r="E1232">
            <v>6</v>
          </cell>
          <cell r="F1232">
            <v>341261</v>
          </cell>
          <cell r="G1232">
            <v>56877</v>
          </cell>
        </row>
        <row r="1233">
          <cell r="C1233" t="str">
            <v>North Texas</v>
          </cell>
          <cell r="D1233" t="str">
            <v>North Texas2010</v>
          </cell>
          <cell r="E1233">
            <v>6</v>
          </cell>
          <cell r="F1233">
            <v>106306</v>
          </cell>
          <cell r="G1233">
            <v>17718</v>
          </cell>
        </row>
        <row r="1234">
          <cell r="C1234" t="str">
            <v>Northern Illinois</v>
          </cell>
          <cell r="D1234" t="str">
            <v>Northern Illinois2010</v>
          </cell>
          <cell r="E1234">
            <v>5</v>
          </cell>
          <cell r="F1234">
            <v>88801</v>
          </cell>
          <cell r="G1234">
            <v>17760</v>
          </cell>
        </row>
        <row r="1235">
          <cell r="C1235" t="str">
            <v>Northwestern</v>
          </cell>
          <cell r="D1235" t="str">
            <v>Northwestern2010</v>
          </cell>
          <cell r="E1235">
            <v>6</v>
          </cell>
          <cell r="F1235">
            <v>218696</v>
          </cell>
          <cell r="G1235">
            <v>36449</v>
          </cell>
        </row>
        <row r="1236">
          <cell r="C1236" t="str">
            <v>Notre Dame</v>
          </cell>
          <cell r="D1236" t="str">
            <v>Notre Dame2010</v>
          </cell>
          <cell r="E1236">
            <v>7</v>
          </cell>
          <cell r="F1236">
            <v>565565</v>
          </cell>
          <cell r="G1236">
            <v>80795</v>
          </cell>
        </row>
        <row r="1237">
          <cell r="C1237" t="str">
            <v>Ohio</v>
          </cell>
          <cell r="D1237" t="str">
            <v>Ohio2010</v>
          </cell>
          <cell r="E1237">
            <v>6</v>
          </cell>
          <cell r="F1237">
            <v>114277</v>
          </cell>
          <cell r="G1237">
            <v>19046</v>
          </cell>
        </row>
        <row r="1238">
          <cell r="C1238" t="str">
            <v>Ohio State</v>
          </cell>
          <cell r="D1238" t="str">
            <v>Ohio State2010</v>
          </cell>
          <cell r="E1238">
            <v>8</v>
          </cell>
          <cell r="F1238">
            <v>842221</v>
          </cell>
          <cell r="G1238">
            <v>105278</v>
          </cell>
        </row>
        <row r="1239">
          <cell r="C1239" t="str">
            <v>Oklahoma</v>
          </cell>
          <cell r="D1239" t="str">
            <v>Oklahoma2010</v>
          </cell>
          <cell r="E1239">
            <v>6</v>
          </cell>
          <cell r="F1239">
            <v>508426</v>
          </cell>
          <cell r="G1239">
            <v>84738</v>
          </cell>
        </row>
        <row r="1240">
          <cell r="C1240" t="str">
            <v>Oklahoma State</v>
          </cell>
          <cell r="D1240" t="str">
            <v>Oklahoma State2010</v>
          </cell>
          <cell r="E1240">
            <v>7</v>
          </cell>
          <cell r="F1240">
            <v>355684</v>
          </cell>
          <cell r="G1240">
            <v>50812</v>
          </cell>
        </row>
        <row r="1241">
          <cell r="C1241" t="str">
            <v>Oregon</v>
          </cell>
          <cell r="D1241" t="str">
            <v>Oregon2010</v>
          </cell>
          <cell r="E1241">
            <v>6</v>
          </cell>
          <cell r="F1241">
            <v>356387</v>
          </cell>
          <cell r="G1241">
            <v>59398</v>
          </cell>
        </row>
        <row r="1242">
          <cell r="C1242" t="str">
            <v>Oregon State</v>
          </cell>
          <cell r="D1242" t="str">
            <v>Oregon State2010</v>
          </cell>
          <cell r="E1242">
            <v>6</v>
          </cell>
          <cell r="F1242">
            <v>273054</v>
          </cell>
          <cell r="G1242">
            <v>45509</v>
          </cell>
        </row>
        <row r="1243">
          <cell r="C1243" t="str">
            <v>Penn State</v>
          </cell>
          <cell r="D1243" t="str">
            <v>Penn State2010</v>
          </cell>
          <cell r="E1243">
            <v>7</v>
          </cell>
          <cell r="F1243">
            <v>729636</v>
          </cell>
          <cell r="G1243">
            <v>104234</v>
          </cell>
        </row>
        <row r="1244">
          <cell r="C1244" t="str">
            <v>Pittsburgh</v>
          </cell>
          <cell r="D1244" t="str">
            <v>Pittsburgh2010</v>
          </cell>
          <cell r="E1244">
            <v>6</v>
          </cell>
          <cell r="F1244">
            <v>312991</v>
          </cell>
          <cell r="G1244">
            <v>52165</v>
          </cell>
        </row>
        <row r="1245">
          <cell r="C1245" t="str">
            <v>Purdue</v>
          </cell>
          <cell r="D1245" t="str">
            <v>Purdue2010</v>
          </cell>
          <cell r="E1245">
            <v>7</v>
          </cell>
          <cell r="F1245">
            <v>336443</v>
          </cell>
          <cell r="G1245">
            <v>48063</v>
          </cell>
        </row>
        <row r="1246">
          <cell r="C1246" t="str">
            <v>Rice</v>
          </cell>
          <cell r="D1246" t="str">
            <v>Rice2010</v>
          </cell>
          <cell r="E1246">
            <v>7</v>
          </cell>
          <cell r="F1246">
            <v>178994</v>
          </cell>
          <cell r="G1246">
            <v>25571</v>
          </cell>
        </row>
        <row r="1247">
          <cell r="C1247" t="str">
            <v>Rutgers</v>
          </cell>
          <cell r="D1247" t="str">
            <v>Rutgers2010</v>
          </cell>
          <cell r="E1247">
            <v>7</v>
          </cell>
          <cell r="F1247">
            <v>323368</v>
          </cell>
          <cell r="G1247">
            <v>46195</v>
          </cell>
        </row>
        <row r="1248">
          <cell r="C1248" t="str">
            <v>San Diego State</v>
          </cell>
          <cell r="D1248" t="str">
            <v>San Diego State2010</v>
          </cell>
          <cell r="E1248">
            <v>7</v>
          </cell>
          <cell r="F1248">
            <v>238930</v>
          </cell>
          <cell r="G1248">
            <v>34133</v>
          </cell>
        </row>
        <row r="1249">
          <cell r="C1249" t="str">
            <v>San Jose State</v>
          </cell>
          <cell r="D1249" t="str">
            <v>San Jose State2010</v>
          </cell>
          <cell r="E1249">
            <v>6</v>
          </cell>
          <cell r="F1249">
            <v>86842</v>
          </cell>
          <cell r="G1249">
            <v>14474</v>
          </cell>
        </row>
        <row r="1250">
          <cell r="C1250" t="str">
            <v>SMU</v>
          </cell>
          <cell r="D1250" t="str">
            <v>SMU2010</v>
          </cell>
          <cell r="E1250">
            <v>7</v>
          </cell>
          <cell r="F1250">
            <v>164602</v>
          </cell>
          <cell r="G1250">
            <v>23515</v>
          </cell>
        </row>
        <row r="1251">
          <cell r="C1251" t="str">
            <v>South Carolina</v>
          </cell>
          <cell r="D1251" t="str">
            <v>South Carolina2010</v>
          </cell>
          <cell r="E1251">
            <v>7</v>
          </cell>
          <cell r="F1251">
            <v>536675</v>
          </cell>
          <cell r="G1251">
            <v>76668</v>
          </cell>
        </row>
        <row r="1252">
          <cell r="C1252" t="str">
            <v>South Florida</v>
          </cell>
          <cell r="D1252" t="str">
            <v>South Florida2010</v>
          </cell>
          <cell r="E1252">
            <v>7</v>
          </cell>
          <cell r="F1252">
            <v>285946</v>
          </cell>
          <cell r="G1252">
            <v>40849</v>
          </cell>
        </row>
        <row r="1253">
          <cell r="C1253" t="str">
            <v>USC</v>
          </cell>
          <cell r="D1253" t="str">
            <v>USC2010</v>
          </cell>
          <cell r="E1253">
            <v>6</v>
          </cell>
          <cell r="F1253">
            <v>479444</v>
          </cell>
          <cell r="G1253">
            <v>79907</v>
          </cell>
        </row>
        <row r="1254">
          <cell r="C1254" t="str">
            <v>Southern Mississippi</v>
          </cell>
          <cell r="D1254" t="str">
            <v>Southern Mississippi2010</v>
          </cell>
          <cell r="E1254">
            <v>6</v>
          </cell>
          <cell r="F1254">
            <v>176400</v>
          </cell>
          <cell r="G1254">
            <v>29400</v>
          </cell>
        </row>
        <row r="1255">
          <cell r="C1255" t="str">
            <v>Stanford</v>
          </cell>
          <cell r="D1255" t="str">
            <v>Stanford2010</v>
          </cell>
          <cell r="E1255">
            <v>6</v>
          </cell>
          <cell r="F1255">
            <v>240254</v>
          </cell>
          <cell r="G1255">
            <v>40042</v>
          </cell>
        </row>
        <row r="1256">
          <cell r="C1256" t="str">
            <v>Syracuse</v>
          </cell>
          <cell r="D1256" t="str">
            <v>Syracuse2010</v>
          </cell>
          <cell r="E1256">
            <v>6</v>
          </cell>
          <cell r="F1256">
            <v>240385</v>
          </cell>
          <cell r="G1256">
            <v>40064</v>
          </cell>
        </row>
        <row r="1257">
          <cell r="C1257" t="str">
            <v>TCU</v>
          </cell>
          <cell r="D1257" t="str">
            <v>TCU2010</v>
          </cell>
          <cell r="E1257">
            <v>6</v>
          </cell>
          <cell r="F1257">
            <v>254797</v>
          </cell>
          <cell r="G1257">
            <v>42466</v>
          </cell>
        </row>
        <row r="1258">
          <cell r="C1258" t="str">
            <v>Temple</v>
          </cell>
          <cell r="D1258" t="str">
            <v>Temple2010</v>
          </cell>
          <cell r="E1258">
            <v>6</v>
          </cell>
          <cell r="F1258">
            <v>123088</v>
          </cell>
          <cell r="G1258">
            <v>20515</v>
          </cell>
        </row>
        <row r="1259">
          <cell r="C1259" t="str">
            <v>Tennessee</v>
          </cell>
          <cell r="D1259" t="str">
            <v>Tennessee2010</v>
          </cell>
          <cell r="E1259">
            <v>7</v>
          </cell>
          <cell r="F1259">
            <v>698465</v>
          </cell>
          <cell r="G1259">
            <v>99781</v>
          </cell>
        </row>
        <row r="1260">
          <cell r="C1260" t="str">
            <v>Texas</v>
          </cell>
          <cell r="D1260" t="str">
            <v>Texas2010</v>
          </cell>
          <cell r="E1260">
            <v>7</v>
          </cell>
          <cell r="F1260">
            <v>704580</v>
          </cell>
          <cell r="G1260">
            <v>100654</v>
          </cell>
        </row>
        <row r="1261">
          <cell r="C1261" t="str">
            <v>Texas A&amp;M</v>
          </cell>
          <cell r="D1261" t="str">
            <v>Texas A&amp;M2010</v>
          </cell>
          <cell r="E1261">
            <v>7</v>
          </cell>
          <cell r="F1261">
            <v>577338</v>
          </cell>
          <cell r="G1261">
            <v>82477</v>
          </cell>
        </row>
        <row r="1262">
          <cell r="C1262" t="str">
            <v>Texas Tech</v>
          </cell>
          <cell r="D1262" t="str">
            <v>Texas Tech2010</v>
          </cell>
          <cell r="E1262">
            <v>6</v>
          </cell>
          <cell r="F1262">
            <v>342647</v>
          </cell>
          <cell r="G1262">
            <v>57108</v>
          </cell>
        </row>
        <row r="1263">
          <cell r="C1263" t="str">
            <v>Toledo</v>
          </cell>
          <cell r="D1263" t="str">
            <v>Toledo2010</v>
          </cell>
          <cell r="E1263">
            <v>6</v>
          </cell>
          <cell r="F1263">
            <v>116000</v>
          </cell>
          <cell r="G1263">
            <v>19333</v>
          </cell>
        </row>
        <row r="1264">
          <cell r="C1264" t="str">
            <v>Troy</v>
          </cell>
          <cell r="D1264" t="str">
            <v>Troy2010</v>
          </cell>
          <cell r="E1264">
            <v>5</v>
          </cell>
          <cell r="F1264">
            <v>94736</v>
          </cell>
          <cell r="G1264">
            <v>18947</v>
          </cell>
        </row>
        <row r="1265">
          <cell r="C1265" t="str">
            <v>Tulane</v>
          </cell>
          <cell r="D1265" t="str">
            <v>Tulane2010</v>
          </cell>
          <cell r="E1265">
            <v>7</v>
          </cell>
          <cell r="F1265">
            <v>162543</v>
          </cell>
          <cell r="G1265">
            <v>23220</v>
          </cell>
        </row>
        <row r="1266">
          <cell r="C1266" t="str">
            <v>Tulsa</v>
          </cell>
          <cell r="D1266" t="str">
            <v>Tulsa2010</v>
          </cell>
          <cell r="E1266">
            <v>6</v>
          </cell>
          <cell r="F1266">
            <v>122272</v>
          </cell>
          <cell r="G1266">
            <v>20379</v>
          </cell>
        </row>
        <row r="1267">
          <cell r="C1267" t="str">
            <v>UAB</v>
          </cell>
          <cell r="D1267" t="str">
            <v>UAB2010</v>
          </cell>
          <cell r="E1267">
            <v>6</v>
          </cell>
          <cell r="F1267">
            <v>110162</v>
          </cell>
          <cell r="G1267">
            <v>18360</v>
          </cell>
        </row>
        <row r="1268">
          <cell r="C1268" t="str">
            <v>UCF</v>
          </cell>
          <cell r="D1268" t="str">
            <v>UCF2010</v>
          </cell>
          <cell r="E1268">
            <v>7</v>
          </cell>
          <cell r="F1268">
            <v>277301</v>
          </cell>
          <cell r="G1268">
            <v>39614</v>
          </cell>
        </row>
        <row r="1269">
          <cell r="C1269" t="str">
            <v>UCLA</v>
          </cell>
          <cell r="D1269" t="str">
            <v>UCLA2010</v>
          </cell>
          <cell r="E1269">
            <v>6</v>
          </cell>
          <cell r="F1269">
            <v>362253</v>
          </cell>
          <cell r="G1269">
            <v>60376</v>
          </cell>
        </row>
        <row r="1270">
          <cell r="C1270" t="str">
            <v>UNLV</v>
          </cell>
          <cell r="D1270" t="str">
            <v>UNLV2010</v>
          </cell>
          <cell r="E1270">
            <v>6</v>
          </cell>
          <cell r="F1270">
            <v>123672</v>
          </cell>
          <cell r="G1270">
            <v>20612</v>
          </cell>
        </row>
        <row r="1271">
          <cell r="C1271" t="str">
            <v>School</v>
          </cell>
          <cell r="D1271" t="str">
            <v>School2010</v>
          </cell>
          <cell r="E1271" t="str">
            <v>G</v>
          </cell>
          <cell r="F1271" t="str">
            <v>Attendance</v>
          </cell>
          <cell r="G1271" t="str">
            <v>Average</v>
          </cell>
        </row>
        <row r="1272">
          <cell r="C1272" t="str">
            <v>Utah</v>
          </cell>
          <cell r="D1272" t="str">
            <v>Utah2010</v>
          </cell>
          <cell r="E1272">
            <v>6</v>
          </cell>
          <cell r="F1272">
            <v>272754</v>
          </cell>
          <cell r="G1272">
            <v>45459</v>
          </cell>
        </row>
        <row r="1273">
          <cell r="C1273" t="str">
            <v>Utah State</v>
          </cell>
          <cell r="D1273" t="str">
            <v>Utah State2010</v>
          </cell>
          <cell r="E1273">
            <v>6</v>
          </cell>
          <cell r="F1273">
            <v>107265</v>
          </cell>
          <cell r="G1273">
            <v>17878</v>
          </cell>
        </row>
        <row r="1274">
          <cell r="C1274" t="str">
            <v>UTEP</v>
          </cell>
          <cell r="D1274" t="str">
            <v>UTEP2010</v>
          </cell>
          <cell r="E1274">
            <v>6</v>
          </cell>
          <cell r="F1274">
            <v>176097</v>
          </cell>
          <cell r="G1274">
            <v>29350</v>
          </cell>
        </row>
        <row r="1275">
          <cell r="C1275" t="str">
            <v>Vanderbilt</v>
          </cell>
          <cell r="D1275" t="str">
            <v>Vanderbilt2010</v>
          </cell>
          <cell r="E1275">
            <v>7</v>
          </cell>
          <cell r="F1275">
            <v>232885</v>
          </cell>
          <cell r="G1275">
            <v>33269</v>
          </cell>
        </row>
        <row r="1276">
          <cell r="C1276" t="str">
            <v>Virginia</v>
          </cell>
          <cell r="D1276" t="str">
            <v>Virginia2010</v>
          </cell>
          <cell r="E1276">
            <v>7</v>
          </cell>
          <cell r="F1276">
            <v>318212</v>
          </cell>
          <cell r="G1276">
            <v>45459</v>
          </cell>
        </row>
        <row r="1277">
          <cell r="C1277" t="str">
            <v>Virginia Tech</v>
          </cell>
          <cell r="D1277" t="str">
            <v>Virginia Tech2010</v>
          </cell>
          <cell r="E1277">
            <v>7</v>
          </cell>
          <cell r="F1277">
            <v>463631</v>
          </cell>
          <cell r="G1277">
            <v>66233</v>
          </cell>
        </row>
        <row r="1278">
          <cell r="C1278" t="str">
            <v>Wake Forest</v>
          </cell>
          <cell r="D1278" t="str">
            <v>Wake Forest2010</v>
          </cell>
          <cell r="E1278">
            <v>6</v>
          </cell>
          <cell r="F1278">
            <v>182843</v>
          </cell>
          <cell r="G1278">
            <v>30474</v>
          </cell>
        </row>
        <row r="1279">
          <cell r="C1279" t="str">
            <v>School</v>
          </cell>
          <cell r="D1279" t="str">
            <v>School2010</v>
          </cell>
          <cell r="E1279" t="str">
            <v>G</v>
          </cell>
          <cell r="F1279" t="str">
            <v>Attendance</v>
          </cell>
          <cell r="G1279" t="str">
            <v>Average</v>
          </cell>
        </row>
        <row r="1280">
          <cell r="C1280" t="str">
            <v>Washington</v>
          </cell>
          <cell r="D1280" t="str">
            <v>Washington2010</v>
          </cell>
          <cell r="E1280">
            <v>6</v>
          </cell>
          <cell r="F1280">
            <v>397581</v>
          </cell>
          <cell r="G1280">
            <v>66264</v>
          </cell>
        </row>
        <row r="1281">
          <cell r="C1281" t="str">
            <v>Washington State</v>
          </cell>
          <cell r="D1281" t="str">
            <v>Washington State2010</v>
          </cell>
          <cell r="E1281">
            <v>6</v>
          </cell>
          <cell r="F1281">
            <v>147194</v>
          </cell>
          <cell r="G1281">
            <v>24532</v>
          </cell>
        </row>
        <row r="1282">
          <cell r="C1282" t="str">
            <v>West Virginia</v>
          </cell>
          <cell r="D1282" t="str">
            <v>West Virginia2010</v>
          </cell>
          <cell r="E1282">
            <v>7</v>
          </cell>
          <cell r="F1282">
            <v>394274</v>
          </cell>
          <cell r="G1282">
            <v>56325</v>
          </cell>
        </row>
        <row r="1283">
          <cell r="C1283" t="str">
            <v>Western Kentucky</v>
          </cell>
          <cell r="D1283" t="str">
            <v>Western Kentucky2010</v>
          </cell>
          <cell r="E1283">
            <v>5</v>
          </cell>
          <cell r="F1283">
            <v>72884</v>
          </cell>
          <cell r="G1283">
            <v>14577</v>
          </cell>
        </row>
        <row r="1284">
          <cell r="C1284" t="str">
            <v>Western Michigan</v>
          </cell>
          <cell r="D1284" t="str">
            <v>Western Michigan2010</v>
          </cell>
          <cell r="E1284">
            <v>6</v>
          </cell>
          <cell r="F1284">
            <v>85528</v>
          </cell>
          <cell r="G1284">
            <v>14255</v>
          </cell>
        </row>
        <row r="1285">
          <cell r="C1285" t="str">
            <v>Wisconsin</v>
          </cell>
          <cell r="D1285" t="str">
            <v>Wisconsin2010</v>
          </cell>
          <cell r="E1285">
            <v>7</v>
          </cell>
          <cell r="F1285">
            <v>559035</v>
          </cell>
          <cell r="G1285">
            <v>79862</v>
          </cell>
        </row>
        <row r="1286">
          <cell r="C1286" t="str">
            <v>Wyoming</v>
          </cell>
          <cell r="D1286" t="str">
            <v>Wyoming2010</v>
          </cell>
          <cell r="E1286">
            <v>6</v>
          </cell>
          <cell r="F1286">
            <v>124747</v>
          </cell>
          <cell r="G1286">
            <v>20791</v>
          </cell>
        </row>
      </sheetData>
      <sheetData sheetId="30"/>
      <sheetData sheetId="31">
        <row r="2">
          <cell r="B2" t="str">
            <v>Michigan</v>
          </cell>
          <cell r="C2" t="str">
            <v>Big Ten</v>
          </cell>
          <cell r="D2">
            <v>107601</v>
          </cell>
          <cell r="E2">
            <v>1927</v>
          </cell>
        </row>
        <row r="3">
          <cell r="B3" t="str">
            <v>Penn State</v>
          </cell>
          <cell r="C3" t="str">
            <v>Big Ten</v>
          </cell>
          <cell r="D3">
            <v>106572</v>
          </cell>
          <cell r="E3">
            <v>1960</v>
          </cell>
        </row>
        <row r="4">
          <cell r="B4" t="str">
            <v>Ohio State</v>
          </cell>
          <cell r="C4" t="str">
            <v>Big Ten</v>
          </cell>
          <cell r="D4">
            <v>104944</v>
          </cell>
          <cell r="E4">
            <v>1922</v>
          </cell>
        </row>
        <row r="5">
          <cell r="B5" t="str">
            <v>Texas A&amp;M</v>
          </cell>
          <cell r="C5" t="str">
            <v>SEC</v>
          </cell>
          <cell r="D5">
            <v>102733</v>
          </cell>
          <cell r="E5">
            <v>1904</v>
          </cell>
        </row>
        <row r="6">
          <cell r="B6" t="str">
            <v>Tennessee</v>
          </cell>
          <cell r="C6" t="str">
            <v>SEC</v>
          </cell>
          <cell r="D6">
            <v>102521</v>
          </cell>
          <cell r="E6">
            <v>1921</v>
          </cell>
        </row>
        <row r="7">
          <cell r="B7" t="str">
            <v>Alabama</v>
          </cell>
          <cell r="C7" t="str">
            <v>SEC</v>
          </cell>
          <cell r="D7">
            <v>101821</v>
          </cell>
          <cell r="E7">
            <v>1929</v>
          </cell>
        </row>
        <row r="8">
          <cell r="B8" t="str">
            <v>LSU</v>
          </cell>
          <cell r="C8" t="str">
            <v>SEC</v>
          </cell>
          <cell r="D8">
            <v>100500</v>
          </cell>
          <cell r="E8">
            <v>1924</v>
          </cell>
        </row>
        <row r="9">
          <cell r="B9" t="str">
            <v>Texas</v>
          </cell>
          <cell r="C9" t="str">
            <v>Big 12</v>
          </cell>
          <cell r="D9">
            <v>100119</v>
          </cell>
          <cell r="E9">
            <v>1924</v>
          </cell>
        </row>
        <row r="10">
          <cell r="B10" t="str">
            <v>USC</v>
          </cell>
          <cell r="C10" t="str">
            <v>Pac 12</v>
          </cell>
          <cell r="D10">
            <v>93607</v>
          </cell>
          <cell r="E10">
            <v>1923</v>
          </cell>
        </row>
        <row r="11">
          <cell r="B11" t="str">
            <v>Georgia</v>
          </cell>
          <cell r="C11" t="str">
            <v>SEC</v>
          </cell>
          <cell r="D11">
            <v>92746</v>
          </cell>
          <cell r="E11">
            <v>1929</v>
          </cell>
        </row>
        <row r="12">
          <cell r="B12" t="str">
            <v>Nebraska</v>
          </cell>
          <cell r="C12" t="str">
            <v>Big Ten</v>
          </cell>
          <cell r="D12">
            <v>92000</v>
          </cell>
          <cell r="E12">
            <v>1923</v>
          </cell>
        </row>
        <row r="13">
          <cell r="B13" t="str">
            <v>UCLA</v>
          </cell>
          <cell r="C13" t="str">
            <v>Pac 12</v>
          </cell>
          <cell r="D13">
            <v>89702</v>
          </cell>
          <cell r="E13">
            <v>1921</v>
          </cell>
        </row>
        <row r="14">
          <cell r="B14" t="str">
            <v>Florida</v>
          </cell>
          <cell r="C14" t="str">
            <v>SEC</v>
          </cell>
          <cell r="D14">
            <v>88548</v>
          </cell>
          <cell r="E14">
            <v>1930</v>
          </cell>
        </row>
        <row r="15">
          <cell r="B15" t="str">
            <v>Auburn</v>
          </cell>
          <cell r="C15" t="str">
            <v>SEC</v>
          </cell>
          <cell r="D15">
            <v>87451</v>
          </cell>
          <cell r="E15">
            <v>1939</v>
          </cell>
        </row>
        <row r="16">
          <cell r="B16" t="str">
            <v>Oklahoma</v>
          </cell>
          <cell r="C16" t="str">
            <v>Big 12</v>
          </cell>
          <cell r="D16">
            <v>84000</v>
          </cell>
          <cell r="E16">
            <v>1925</v>
          </cell>
        </row>
        <row r="17">
          <cell r="B17" t="str">
            <v>Florida State</v>
          </cell>
          <cell r="C17" t="str">
            <v>ACC</v>
          </cell>
          <cell r="D17">
            <v>82300</v>
          </cell>
          <cell r="E17">
            <v>1950</v>
          </cell>
        </row>
        <row r="18">
          <cell r="B18" t="str">
            <v>Clemson</v>
          </cell>
          <cell r="C18" t="str">
            <v>ACC</v>
          </cell>
          <cell r="D18">
            <v>81500</v>
          </cell>
          <cell r="E18">
            <v>1942</v>
          </cell>
        </row>
        <row r="19">
          <cell r="B19" t="str">
            <v>Wisconsin</v>
          </cell>
          <cell r="C19" t="str">
            <v>Big Ten</v>
          </cell>
          <cell r="D19">
            <v>80321</v>
          </cell>
          <cell r="E19">
            <v>1917</v>
          </cell>
        </row>
        <row r="20">
          <cell r="B20" t="str">
            <v>South Carolina</v>
          </cell>
          <cell r="C20" t="str">
            <v>SEC</v>
          </cell>
          <cell r="D20">
            <v>80250</v>
          </cell>
          <cell r="E20">
            <v>1934</v>
          </cell>
        </row>
        <row r="21">
          <cell r="B21" t="str">
            <v>Notre Dame</v>
          </cell>
          <cell r="C21" t="str">
            <v>Independent</v>
          </cell>
          <cell r="D21">
            <v>77622</v>
          </cell>
          <cell r="E21">
            <v>1930</v>
          </cell>
        </row>
        <row r="22">
          <cell r="B22" t="str">
            <v>Michigan State</v>
          </cell>
          <cell r="C22" t="str">
            <v>Big Ten</v>
          </cell>
          <cell r="D22">
            <v>75005</v>
          </cell>
          <cell r="E22">
            <v>1923</v>
          </cell>
        </row>
        <row r="23">
          <cell r="B23" t="str">
            <v>Arkansas</v>
          </cell>
          <cell r="C23" t="str">
            <v>SEC</v>
          </cell>
          <cell r="D23">
            <v>72000</v>
          </cell>
          <cell r="E23">
            <v>1938</v>
          </cell>
        </row>
        <row r="24">
          <cell r="B24" t="str">
            <v>UAB</v>
          </cell>
          <cell r="C24" t="str">
            <v>CUSA</v>
          </cell>
          <cell r="D24">
            <v>71594</v>
          </cell>
          <cell r="E24">
            <v>1927</v>
          </cell>
        </row>
        <row r="25">
          <cell r="B25" t="str">
            <v>Missouri</v>
          </cell>
          <cell r="C25" t="str">
            <v>SEC</v>
          </cell>
          <cell r="D25">
            <v>71004</v>
          </cell>
          <cell r="E25">
            <v>1927</v>
          </cell>
        </row>
        <row r="26">
          <cell r="B26" t="str">
            <v>Iowa</v>
          </cell>
          <cell r="C26" t="str">
            <v>Big Ten</v>
          </cell>
          <cell r="D26">
            <v>70585</v>
          </cell>
          <cell r="E26">
            <v>1929</v>
          </cell>
        </row>
        <row r="27">
          <cell r="B27" t="str">
            <v>San Diego State</v>
          </cell>
          <cell r="C27" t="str">
            <v>Mountain West</v>
          </cell>
          <cell r="D27">
            <v>70561</v>
          </cell>
          <cell r="E27">
            <v>1967</v>
          </cell>
        </row>
        <row r="28">
          <cell r="B28" t="str">
            <v>Washington</v>
          </cell>
          <cell r="C28" t="str">
            <v>Pac 12</v>
          </cell>
          <cell r="D28">
            <v>70138</v>
          </cell>
          <cell r="E28">
            <v>1920</v>
          </cell>
        </row>
        <row r="29">
          <cell r="B29" t="str">
            <v>Umass</v>
          </cell>
          <cell r="C29" t="str">
            <v>MAC</v>
          </cell>
          <cell r="D29">
            <v>68756</v>
          </cell>
          <cell r="E29">
            <v>2002</v>
          </cell>
        </row>
        <row r="30">
          <cell r="B30" t="str">
            <v>Temple</v>
          </cell>
          <cell r="C30" t="str">
            <v>AAC</v>
          </cell>
          <cell r="D30">
            <v>68532</v>
          </cell>
          <cell r="E30">
            <v>2003</v>
          </cell>
        </row>
        <row r="31">
          <cell r="B31" t="str">
            <v>Virginia Tech</v>
          </cell>
          <cell r="C31" t="str">
            <v>ACC</v>
          </cell>
          <cell r="D31">
            <v>66233</v>
          </cell>
          <cell r="E31">
            <v>1965</v>
          </cell>
        </row>
        <row r="32">
          <cell r="B32" t="str">
            <v>South Florida</v>
          </cell>
          <cell r="C32" t="str">
            <v>AAC</v>
          </cell>
          <cell r="D32">
            <v>65857</v>
          </cell>
          <cell r="E32">
            <v>1998</v>
          </cell>
        </row>
        <row r="33">
          <cell r="B33" t="str">
            <v>Pittsburgh</v>
          </cell>
          <cell r="C33" t="str">
            <v>ACC</v>
          </cell>
          <cell r="D33">
            <v>65500</v>
          </cell>
          <cell r="E33">
            <v>2001</v>
          </cell>
        </row>
        <row r="34">
          <cell r="B34" t="str">
            <v>Miami (FL)</v>
          </cell>
          <cell r="C34" t="str">
            <v>ACC</v>
          </cell>
          <cell r="D34">
            <v>65236</v>
          </cell>
          <cell r="E34">
            <v>1987</v>
          </cell>
        </row>
        <row r="35">
          <cell r="B35" t="str">
            <v>UTSA</v>
          </cell>
          <cell r="C35" t="str">
            <v>CUSA</v>
          </cell>
          <cell r="D35">
            <v>65000</v>
          </cell>
          <cell r="E35">
            <v>1993</v>
          </cell>
        </row>
        <row r="36">
          <cell r="B36" t="str">
            <v>Mississippi State</v>
          </cell>
          <cell r="C36" t="str">
            <v>SEC</v>
          </cell>
          <cell r="D36">
            <v>64038</v>
          </cell>
          <cell r="E36">
            <v>1914</v>
          </cell>
        </row>
        <row r="37">
          <cell r="B37" t="str">
            <v>Brigham Young</v>
          </cell>
          <cell r="C37" t="str">
            <v>Independent</v>
          </cell>
          <cell r="D37">
            <v>63725</v>
          </cell>
          <cell r="E37">
            <v>1965</v>
          </cell>
        </row>
        <row r="38">
          <cell r="B38" t="str">
            <v>North Carolina</v>
          </cell>
          <cell r="C38" t="str">
            <v>ACC</v>
          </cell>
          <cell r="D38">
            <v>62980</v>
          </cell>
          <cell r="E38">
            <v>1927</v>
          </cell>
        </row>
        <row r="39">
          <cell r="B39" t="str">
            <v>California</v>
          </cell>
          <cell r="C39" t="str">
            <v>Pac 12</v>
          </cell>
          <cell r="D39">
            <v>62717</v>
          </cell>
          <cell r="E39">
            <v>1923</v>
          </cell>
        </row>
        <row r="40">
          <cell r="B40" t="str">
            <v>Purdue</v>
          </cell>
          <cell r="C40" t="str">
            <v>Big Ten</v>
          </cell>
          <cell r="D40">
            <v>62500</v>
          </cell>
          <cell r="E40">
            <v>1924</v>
          </cell>
        </row>
        <row r="41">
          <cell r="B41" t="str">
            <v>Memphis</v>
          </cell>
          <cell r="C41" t="str">
            <v>AAC</v>
          </cell>
          <cell r="D41">
            <v>62380</v>
          </cell>
          <cell r="E41">
            <v>1965</v>
          </cell>
        </row>
        <row r="42">
          <cell r="B42" t="str">
            <v>Virginia</v>
          </cell>
          <cell r="C42" t="str">
            <v>ACC</v>
          </cell>
          <cell r="D42">
            <v>61500</v>
          </cell>
          <cell r="E42">
            <v>1931</v>
          </cell>
        </row>
        <row r="43">
          <cell r="B43" t="str">
            <v>Iowa State</v>
          </cell>
          <cell r="C43" t="str">
            <v>Big 12</v>
          </cell>
          <cell r="D43">
            <v>61000</v>
          </cell>
          <cell r="E43">
            <v>1975</v>
          </cell>
        </row>
        <row r="44">
          <cell r="B44" t="str">
            <v>Kentucky</v>
          </cell>
          <cell r="C44" t="str">
            <v>SEC</v>
          </cell>
          <cell r="D44">
            <v>61000</v>
          </cell>
          <cell r="E44">
            <v>1973</v>
          </cell>
        </row>
        <row r="45">
          <cell r="B45" t="str">
            <v>Texas Tech</v>
          </cell>
          <cell r="C45" t="str">
            <v>Big 12</v>
          </cell>
          <cell r="D45">
            <v>60862</v>
          </cell>
          <cell r="E45">
            <v>1947</v>
          </cell>
        </row>
        <row r="46">
          <cell r="B46" t="str">
            <v>Illinois</v>
          </cell>
          <cell r="C46" t="str">
            <v>Big Ten</v>
          </cell>
          <cell r="D46">
            <v>60670</v>
          </cell>
          <cell r="E46">
            <v>1923</v>
          </cell>
        </row>
        <row r="47">
          <cell r="B47" t="str">
            <v>Oklahoma State</v>
          </cell>
          <cell r="C47" t="str">
            <v>Big 12</v>
          </cell>
          <cell r="D47">
            <v>60218</v>
          </cell>
          <cell r="E47">
            <v>1920</v>
          </cell>
        </row>
        <row r="48">
          <cell r="B48" t="str">
            <v>West Virginia</v>
          </cell>
          <cell r="C48" t="str">
            <v>Big 12</v>
          </cell>
          <cell r="D48">
            <v>60000</v>
          </cell>
          <cell r="E48">
            <v>1980</v>
          </cell>
        </row>
        <row r="49">
          <cell r="B49" t="str">
            <v>Ole Miss</v>
          </cell>
          <cell r="C49" t="str">
            <v>SEC</v>
          </cell>
          <cell r="D49">
            <v>58580</v>
          </cell>
          <cell r="E49">
            <v>1915</v>
          </cell>
        </row>
        <row r="50">
          <cell r="B50" t="str">
            <v>NC State</v>
          </cell>
          <cell r="C50" t="str">
            <v>ACC</v>
          </cell>
          <cell r="D50">
            <v>57583</v>
          </cell>
          <cell r="E50">
            <v>1966</v>
          </cell>
        </row>
        <row r="51">
          <cell r="B51" t="str">
            <v>Arizona State</v>
          </cell>
          <cell r="C51" t="str">
            <v>Pac 12</v>
          </cell>
          <cell r="D51">
            <v>56232</v>
          </cell>
          <cell r="E51">
            <v>1958</v>
          </cell>
        </row>
        <row r="52">
          <cell r="B52" t="str">
            <v>Arizona</v>
          </cell>
          <cell r="C52" t="str">
            <v>Pac 12</v>
          </cell>
          <cell r="D52">
            <v>56037</v>
          </cell>
          <cell r="E52">
            <v>1928</v>
          </cell>
        </row>
        <row r="53">
          <cell r="B53" t="str">
            <v>Georgia Tech</v>
          </cell>
          <cell r="C53" t="str">
            <v>ACC</v>
          </cell>
          <cell r="D53">
            <v>55000</v>
          </cell>
          <cell r="E53">
            <v>1913</v>
          </cell>
        </row>
        <row r="54">
          <cell r="B54" t="str">
            <v>Louisville</v>
          </cell>
          <cell r="C54" t="str">
            <v>ACC</v>
          </cell>
          <cell r="D54">
            <v>55000</v>
          </cell>
          <cell r="E54">
            <v>1998</v>
          </cell>
        </row>
        <row r="55">
          <cell r="B55" t="str">
            <v>Maryland</v>
          </cell>
          <cell r="C55" t="str">
            <v>Big Ten</v>
          </cell>
          <cell r="D55">
            <v>54000</v>
          </cell>
          <cell r="E55">
            <v>1950</v>
          </cell>
        </row>
        <row r="56">
          <cell r="B56" t="str">
            <v>Oregon</v>
          </cell>
          <cell r="C56" t="str">
            <v>Pac 12</v>
          </cell>
          <cell r="D56">
            <v>54000</v>
          </cell>
          <cell r="E56">
            <v>1967</v>
          </cell>
        </row>
        <row r="57">
          <cell r="B57" t="str">
            <v>Colorado</v>
          </cell>
          <cell r="C57" t="str">
            <v>Pac 12</v>
          </cell>
          <cell r="D57">
            <v>53750</v>
          </cell>
          <cell r="E57">
            <v>1924</v>
          </cell>
        </row>
        <row r="58">
          <cell r="B58" t="str">
            <v>Indiana</v>
          </cell>
          <cell r="C58" t="str">
            <v>Big Ten</v>
          </cell>
          <cell r="D58">
            <v>52959</v>
          </cell>
          <cell r="E58">
            <v>1960</v>
          </cell>
        </row>
        <row r="59">
          <cell r="B59" t="str">
            <v>Rutgers</v>
          </cell>
          <cell r="C59" t="str">
            <v>Big Ten</v>
          </cell>
          <cell r="D59">
            <v>52454</v>
          </cell>
          <cell r="E59">
            <v>1994</v>
          </cell>
        </row>
        <row r="60">
          <cell r="B60" t="str">
            <v>Air Force</v>
          </cell>
          <cell r="C60" t="str">
            <v>Mountain West</v>
          </cell>
          <cell r="D60">
            <v>52237</v>
          </cell>
          <cell r="E60">
            <v>1962</v>
          </cell>
        </row>
        <row r="61">
          <cell r="B61" t="str">
            <v>UTEP</v>
          </cell>
          <cell r="C61" t="str">
            <v>CUSA</v>
          </cell>
          <cell r="D61">
            <v>51500</v>
          </cell>
          <cell r="E61">
            <v>1963</v>
          </cell>
        </row>
        <row r="62">
          <cell r="B62" t="str">
            <v>Minnesota</v>
          </cell>
          <cell r="C62" t="str">
            <v>Big Ten</v>
          </cell>
          <cell r="D62">
            <v>50805</v>
          </cell>
          <cell r="E62">
            <v>2009</v>
          </cell>
        </row>
        <row r="63">
          <cell r="B63" t="str">
            <v>Kansas</v>
          </cell>
          <cell r="C63" t="str">
            <v>Big 12</v>
          </cell>
          <cell r="D63">
            <v>50071</v>
          </cell>
          <cell r="E63">
            <v>1921</v>
          </cell>
        </row>
        <row r="64">
          <cell r="B64" t="str">
            <v>East Carolina</v>
          </cell>
          <cell r="C64" t="str">
            <v>AAC</v>
          </cell>
          <cell r="D64">
            <v>50000</v>
          </cell>
          <cell r="E64">
            <v>1963</v>
          </cell>
        </row>
        <row r="65">
          <cell r="B65" t="str">
            <v>Kansas State</v>
          </cell>
          <cell r="C65" t="str">
            <v>Big 12</v>
          </cell>
          <cell r="D65">
            <v>50000</v>
          </cell>
          <cell r="E65">
            <v>1968</v>
          </cell>
        </row>
        <row r="66">
          <cell r="B66" t="str">
            <v>Hawaii</v>
          </cell>
          <cell r="C66" t="str">
            <v>Mountain West</v>
          </cell>
          <cell r="D66">
            <v>50000</v>
          </cell>
          <cell r="E66">
            <v>1975</v>
          </cell>
        </row>
        <row r="67">
          <cell r="B67" t="str">
            <v>Stanford</v>
          </cell>
          <cell r="C67" t="str">
            <v>Pac 12</v>
          </cell>
          <cell r="D67">
            <v>50000</v>
          </cell>
          <cell r="E67">
            <v>1921</v>
          </cell>
        </row>
        <row r="68">
          <cell r="B68" t="str">
            <v>Syracuse</v>
          </cell>
          <cell r="C68" t="str">
            <v>ACC</v>
          </cell>
          <cell r="D68">
            <v>49250</v>
          </cell>
          <cell r="E68">
            <v>1980</v>
          </cell>
        </row>
        <row r="69">
          <cell r="B69" t="str">
            <v>Northwestern</v>
          </cell>
          <cell r="C69" t="str">
            <v>Big Ten</v>
          </cell>
          <cell r="D69">
            <v>47130</v>
          </cell>
          <cell r="E69">
            <v>1926</v>
          </cell>
        </row>
        <row r="70">
          <cell r="B70" t="str">
            <v>Rice</v>
          </cell>
          <cell r="C70" t="str">
            <v>CUSA</v>
          </cell>
          <cell r="D70">
            <v>47000</v>
          </cell>
          <cell r="E70">
            <v>1950</v>
          </cell>
        </row>
        <row r="71">
          <cell r="B71" t="str">
            <v>Oregon State</v>
          </cell>
          <cell r="C71" t="str">
            <v>Pac 12</v>
          </cell>
          <cell r="D71">
            <v>45674</v>
          </cell>
          <cell r="E71">
            <v>1953</v>
          </cell>
        </row>
        <row r="72">
          <cell r="B72" t="str">
            <v>UCF</v>
          </cell>
          <cell r="C72" t="str">
            <v>AAC</v>
          </cell>
          <cell r="D72">
            <v>45323</v>
          </cell>
          <cell r="E72">
            <v>2007</v>
          </cell>
        </row>
        <row r="73">
          <cell r="B73" t="str">
            <v>Baylor</v>
          </cell>
          <cell r="C73" t="str">
            <v>Big 12</v>
          </cell>
          <cell r="D73">
            <v>45140</v>
          </cell>
          <cell r="E73">
            <v>2014</v>
          </cell>
        </row>
        <row r="74">
          <cell r="B74" t="str">
            <v>Utah</v>
          </cell>
          <cell r="C74" t="str">
            <v>Pac 12</v>
          </cell>
          <cell r="D74">
            <v>45017</v>
          </cell>
          <cell r="E74">
            <v>1998</v>
          </cell>
        </row>
        <row r="75">
          <cell r="B75" t="str">
            <v>TCU</v>
          </cell>
          <cell r="C75" t="str">
            <v>Big 12</v>
          </cell>
          <cell r="D75">
            <v>45000</v>
          </cell>
          <cell r="E75">
            <v>1929</v>
          </cell>
        </row>
        <row r="76">
          <cell r="B76" t="str">
            <v>Boston College</v>
          </cell>
          <cell r="C76" t="str">
            <v>ACC</v>
          </cell>
          <cell r="D76">
            <v>44500</v>
          </cell>
          <cell r="E76">
            <v>1957</v>
          </cell>
        </row>
        <row r="77">
          <cell r="B77" t="str">
            <v>Colorado State</v>
          </cell>
          <cell r="C77" t="str">
            <v>Mountain West</v>
          </cell>
          <cell r="D77">
            <v>41200</v>
          </cell>
          <cell r="E77">
            <v>2017</v>
          </cell>
        </row>
        <row r="78">
          <cell r="B78" t="str">
            <v>Fresno State</v>
          </cell>
          <cell r="C78" t="str">
            <v>Mountain West</v>
          </cell>
          <cell r="D78">
            <v>41031</v>
          </cell>
          <cell r="E78">
            <v>1980</v>
          </cell>
        </row>
        <row r="79">
          <cell r="B79" t="str">
            <v>South Alabama</v>
          </cell>
          <cell r="C79" t="str">
            <v>Sun Belt</v>
          </cell>
          <cell r="D79">
            <v>40646</v>
          </cell>
          <cell r="E79">
            <v>1948</v>
          </cell>
        </row>
        <row r="80">
          <cell r="B80" t="str">
            <v>Vanderbilt</v>
          </cell>
          <cell r="C80" t="str">
            <v>SEC</v>
          </cell>
          <cell r="D80">
            <v>40550</v>
          </cell>
          <cell r="E80">
            <v>1922</v>
          </cell>
        </row>
        <row r="81">
          <cell r="B81" t="str">
            <v>Duke</v>
          </cell>
          <cell r="C81" t="str">
            <v>ACC</v>
          </cell>
          <cell r="D81">
            <v>40004</v>
          </cell>
          <cell r="E81">
            <v>1929</v>
          </cell>
        </row>
        <row r="82">
          <cell r="B82" t="str">
            <v>Cincinnati</v>
          </cell>
          <cell r="C82" t="str">
            <v>AAC</v>
          </cell>
          <cell r="D82">
            <v>40000</v>
          </cell>
          <cell r="E82">
            <v>1916</v>
          </cell>
        </row>
        <row r="83">
          <cell r="B83" t="str">
            <v>UConn</v>
          </cell>
          <cell r="C83" t="str">
            <v>AAC</v>
          </cell>
          <cell r="D83">
            <v>40000</v>
          </cell>
          <cell r="E83">
            <v>2003</v>
          </cell>
        </row>
        <row r="84">
          <cell r="B84" t="str">
            <v>Houston</v>
          </cell>
          <cell r="C84" t="str">
            <v>AAC</v>
          </cell>
          <cell r="D84">
            <v>40000</v>
          </cell>
          <cell r="E84">
            <v>2014</v>
          </cell>
        </row>
        <row r="85">
          <cell r="B85" t="str">
            <v>New Mexico</v>
          </cell>
          <cell r="C85" t="str">
            <v>Mountain West</v>
          </cell>
          <cell r="D85">
            <v>39224</v>
          </cell>
          <cell r="E85">
            <v>1960</v>
          </cell>
        </row>
        <row r="86">
          <cell r="B86" t="str">
            <v>Marshall</v>
          </cell>
          <cell r="C86" t="str">
            <v>CUSA</v>
          </cell>
          <cell r="D86">
            <v>38019</v>
          </cell>
          <cell r="E86">
            <v>1991</v>
          </cell>
        </row>
        <row r="87">
          <cell r="B87" t="str">
            <v>Army</v>
          </cell>
          <cell r="C87" t="str">
            <v>Independent</v>
          </cell>
          <cell r="D87">
            <v>38000</v>
          </cell>
          <cell r="E87">
            <v>1924</v>
          </cell>
        </row>
        <row r="88">
          <cell r="B88" t="str">
            <v>Boise State</v>
          </cell>
          <cell r="C88" t="str">
            <v>Mountain West</v>
          </cell>
          <cell r="D88">
            <v>37000</v>
          </cell>
          <cell r="E88">
            <v>1970</v>
          </cell>
        </row>
        <row r="89">
          <cell r="B89" t="str">
            <v>UNLV</v>
          </cell>
          <cell r="C89" t="str">
            <v>Mountain West</v>
          </cell>
          <cell r="D89">
            <v>36800</v>
          </cell>
          <cell r="E89">
            <v>1971</v>
          </cell>
        </row>
        <row r="90">
          <cell r="B90" t="str">
            <v>Southern Mississippi</v>
          </cell>
          <cell r="C90" t="str">
            <v>CUSA</v>
          </cell>
          <cell r="D90">
            <v>36000</v>
          </cell>
          <cell r="E90">
            <v>1932</v>
          </cell>
        </row>
        <row r="91">
          <cell r="B91" t="str">
            <v>Tulsa</v>
          </cell>
          <cell r="C91" t="str">
            <v>AAC</v>
          </cell>
          <cell r="D91">
            <v>35542</v>
          </cell>
          <cell r="E91">
            <v>1930</v>
          </cell>
        </row>
        <row r="92">
          <cell r="B92" t="str">
            <v>Washington State</v>
          </cell>
          <cell r="C92" t="str">
            <v>Pac 12</v>
          </cell>
          <cell r="D92">
            <v>35117</v>
          </cell>
          <cell r="E92">
            <v>1972</v>
          </cell>
        </row>
        <row r="93">
          <cell r="B93" t="str">
            <v>Navy</v>
          </cell>
          <cell r="C93" t="str">
            <v>AAC</v>
          </cell>
          <cell r="D93">
            <v>34000</v>
          </cell>
          <cell r="E93">
            <v>1959</v>
          </cell>
        </row>
        <row r="94">
          <cell r="B94" t="str">
            <v>SMU</v>
          </cell>
          <cell r="C94" t="str">
            <v>AAC</v>
          </cell>
          <cell r="D94">
            <v>32000</v>
          </cell>
          <cell r="E94">
            <v>2000</v>
          </cell>
        </row>
        <row r="95">
          <cell r="B95" t="str">
            <v>Wake Forest</v>
          </cell>
          <cell r="C95" t="str">
            <v>ACC</v>
          </cell>
          <cell r="D95">
            <v>31500</v>
          </cell>
          <cell r="E95">
            <v>1968</v>
          </cell>
        </row>
        <row r="96">
          <cell r="B96" t="str">
            <v>Middle Tennessee</v>
          </cell>
          <cell r="C96" t="str">
            <v>CUSA</v>
          </cell>
          <cell r="D96">
            <v>31000</v>
          </cell>
          <cell r="E96">
            <v>1933</v>
          </cell>
        </row>
        <row r="97">
          <cell r="B97" t="str">
            <v>Louisiana</v>
          </cell>
          <cell r="C97" t="str">
            <v>Sun Belt</v>
          </cell>
          <cell r="D97">
            <v>31000</v>
          </cell>
          <cell r="E97">
            <v>1971</v>
          </cell>
        </row>
        <row r="98">
          <cell r="B98" t="str">
            <v>Arkansas State</v>
          </cell>
          <cell r="C98" t="str">
            <v>Sun Belt</v>
          </cell>
          <cell r="D98">
            <v>30964</v>
          </cell>
          <cell r="E98">
            <v>2002</v>
          </cell>
        </row>
        <row r="99">
          <cell r="B99" t="str">
            <v>North Texas</v>
          </cell>
          <cell r="C99" t="str">
            <v>CUSA</v>
          </cell>
          <cell r="D99">
            <v>30850</v>
          </cell>
          <cell r="E99">
            <v>2011</v>
          </cell>
        </row>
        <row r="100">
          <cell r="B100" t="str">
            <v>Louisiana Tech</v>
          </cell>
          <cell r="C100" t="str">
            <v>CUSA</v>
          </cell>
          <cell r="D100">
            <v>30600</v>
          </cell>
          <cell r="E100">
            <v>1968</v>
          </cell>
        </row>
        <row r="101">
          <cell r="B101" t="str">
            <v>San Jose State</v>
          </cell>
          <cell r="C101" t="str">
            <v>Mountain West</v>
          </cell>
          <cell r="D101">
            <v>30456</v>
          </cell>
          <cell r="E101">
            <v>1933</v>
          </cell>
        </row>
        <row r="102">
          <cell r="B102" t="str">
            <v>Louisiana-Monroe</v>
          </cell>
          <cell r="C102" t="str">
            <v>Sun Belt</v>
          </cell>
          <cell r="D102">
            <v>30427</v>
          </cell>
          <cell r="E102">
            <v>1978</v>
          </cell>
        </row>
        <row r="103">
          <cell r="B103" t="str">
            <v>New Mexico State</v>
          </cell>
          <cell r="C103" t="str">
            <v>Sun Belt</v>
          </cell>
          <cell r="D103">
            <v>30343</v>
          </cell>
          <cell r="E103">
            <v>1978</v>
          </cell>
        </row>
        <row r="104">
          <cell r="B104" t="str">
            <v>Central Michigan</v>
          </cell>
          <cell r="C104" t="str">
            <v>MAC</v>
          </cell>
          <cell r="D104">
            <v>30255</v>
          </cell>
          <cell r="E104">
            <v>1972</v>
          </cell>
        </row>
        <row r="105">
          <cell r="B105" t="str">
            <v>Eastern Michigan</v>
          </cell>
          <cell r="C105" t="str">
            <v>MAC</v>
          </cell>
          <cell r="D105">
            <v>30200</v>
          </cell>
          <cell r="E105">
            <v>1969</v>
          </cell>
        </row>
        <row r="106">
          <cell r="B106" t="str">
            <v>Western Michigan</v>
          </cell>
          <cell r="C106" t="str">
            <v>MAC</v>
          </cell>
          <cell r="D106">
            <v>30200</v>
          </cell>
          <cell r="E106">
            <v>1939</v>
          </cell>
        </row>
        <row r="107">
          <cell r="B107" t="str">
            <v>Tulane</v>
          </cell>
          <cell r="C107" t="str">
            <v>AAC</v>
          </cell>
          <cell r="D107">
            <v>30000</v>
          </cell>
          <cell r="E107">
            <v>2014</v>
          </cell>
        </row>
        <row r="108">
          <cell r="B108" t="str">
            <v>Florida Atlantic</v>
          </cell>
          <cell r="C108" t="str">
            <v>CUSA</v>
          </cell>
          <cell r="D108">
            <v>30000</v>
          </cell>
          <cell r="E108">
            <v>2011</v>
          </cell>
        </row>
        <row r="109">
          <cell r="B109" t="str">
            <v>Akron</v>
          </cell>
          <cell r="C109" t="str">
            <v>MAC</v>
          </cell>
          <cell r="D109">
            <v>30000</v>
          </cell>
          <cell r="E109">
            <v>2009</v>
          </cell>
        </row>
        <row r="110">
          <cell r="B110" t="str">
            <v>Texas State</v>
          </cell>
          <cell r="C110" t="str">
            <v>Sun Belt</v>
          </cell>
          <cell r="D110">
            <v>30000</v>
          </cell>
          <cell r="E110">
            <v>1981</v>
          </cell>
        </row>
        <row r="111">
          <cell r="B111" t="str">
            <v>Troy</v>
          </cell>
          <cell r="C111" t="str">
            <v>Sun Belt</v>
          </cell>
          <cell r="D111">
            <v>30000</v>
          </cell>
          <cell r="E111">
            <v>1950</v>
          </cell>
        </row>
        <row r="112">
          <cell r="B112" t="str">
            <v>Nevada</v>
          </cell>
          <cell r="C112" t="str">
            <v>Mountain West</v>
          </cell>
          <cell r="D112">
            <v>29993</v>
          </cell>
          <cell r="E112">
            <v>1966</v>
          </cell>
        </row>
        <row r="113">
          <cell r="B113" t="str">
            <v>Wyoming</v>
          </cell>
          <cell r="C113" t="str">
            <v>Mountain West</v>
          </cell>
          <cell r="D113">
            <v>29181</v>
          </cell>
          <cell r="E113">
            <v>1950</v>
          </cell>
        </row>
        <row r="114">
          <cell r="B114" t="str">
            <v>Buffalo</v>
          </cell>
          <cell r="C114" t="str">
            <v>MAC</v>
          </cell>
          <cell r="D114">
            <v>29013</v>
          </cell>
          <cell r="E114">
            <v>1993</v>
          </cell>
        </row>
        <row r="115">
          <cell r="B115" t="str">
            <v>Toledo</v>
          </cell>
          <cell r="C115" t="str">
            <v>MAC</v>
          </cell>
          <cell r="D115">
            <v>26248</v>
          </cell>
          <cell r="E115">
            <v>1937</v>
          </cell>
        </row>
        <row r="116">
          <cell r="B116" t="str">
            <v>Utah State</v>
          </cell>
          <cell r="C116" t="str">
            <v>Mountain West</v>
          </cell>
          <cell r="D116">
            <v>25513</v>
          </cell>
          <cell r="E116">
            <v>1968</v>
          </cell>
        </row>
        <row r="117">
          <cell r="B117" t="str">
            <v>Kent State</v>
          </cell>
          <cell r="C117" t="str">
            <v>MAC</v>
          </cell>
          <cell r="D117">
            <v>25319</v>
          </cell>
          <cell r="E117">
            <v>1969</v>
          </cell>
        </row>
        <row r="118">
          <cell r="B118" t="str">
            <v>Georgia Southern</v>
          </cell>
          <cell r="C118" t="str">
            <v>Sun Belt</v>
          </cell>
          <cell r="D118">
            <v>24300</v>
          </cell>
          <cell r="E118">
            <v>1984</v>
          </cell>
        </row>
        <row r="119">
          <cell r="B119" t="str">
            <v>Miami (OH)</v>
          </cell>
          <cell r="C119" t="str">
            <v>MAC</v>
          </cell>
          <cell r="D119">
            <v>24286</v>
          </cell>
          <cell r="E119">
            <v>1983</v>
          </cell>
        </row>
        <row r="120">
          <cell r="B120" t="str">
            <v>Appalachian State</v>
          </cell>
          <cell r="C120" t="str">
            <v>Sun Belt</v>
          </cell>
          <cell r="D120">
            <v>24150</v>
          </cell>
          <cell r="E120">
            <v>1962</v>
          </cell>
        </row>
        <row r="121">
          <cell r="B121" t="str">
            <v>Northern Illinois</v>
          </cell>
          <cell r="C121" t="str">
            <v>MAC</v>
          </cell>
          <cell r="D121">
            <v>24000</v>
          </cell>
          <cell r="E121">
            <v>1965</v>
          </cell>
        </row>
        <row r="122">
          <cell r="B122" t="str">
            <v>Ohio</v>
          </cell>
          <cell r="C122" t="str">
            <v>MAC</v>
          </cell>
          <cell r="D122">
            <v>24000</v>
          </cell>
          <cell r="E122">
            <v>1929</v>
          </cell>
        </row>
        <row r="123">
          <cell r="B123" t="str">
            <v>Bowling Green</v>
          </cell>
          <cell r="C123" t="str">
            <v>MAC</v>
          </cell>
          <cell r="D123">
            <v>23724</v>
          </cell>
          <cell r="E123">
            <v>1966</v>
          </cell>
        </row>
        <row r="124">
          <cell r="B124" t="str">
            <v>FIU</v>
          </cell>
          <cell r="C124" t="str">
            <v>CUSA</v>
          </cell>
          <cell r="D124">
            <v>23500</v>
          </cell>
          <cell r="E124">
            <v>1995</v>
          </cell>
        </row>
        <row r="125">
          <cell r="B125" t="str">
            <v>Georgia State</v>
          </cell>
          <cell r="C125" t="str">
            <v>Sun Belt</v>
          </cell>
          <cell r="D125">
            <v>23000</v>
          </cell>
          <cell r="E125">
            <v>1996</v>
          </cell>
        </row>
        <row r="126">
          <cell r="B126" t="str">
            <v>Ball State</v>
          </cell>
          <cell r="C126" t="str">
            <v>MAC</v>
          </cell>
          <cell r="D126">
            <v>22500</v>
          </cell>
          <cell r="E126">
            <v>1967</v>
          </cell>
        </row>
        <row r="127">
          <cell r="B127" t="str">
            <v>Western Kentucky</v>
          </cell>
          <cell r="C127" t="str">
            <v>CUSA</v>
          </cell>
          <cell r="D127">
            <v>22113</v>
          </cell>
          <cell r="E127">
            <v>1968</v>
          </cell>
        </row>
        <row r="128">
          <cell r="B128" t="str">
            <v>Old Dominion</v>
          </cell>
          <cell r="C128" t="str">
            <v>CUSA</v>
          </cell>
          <cell r="D128">
            <v>20118</v>
          </cell>
          <cell r="E128">
            <v>1936</v>
          </cell>
        </row>
        <row r="129">
          <cell r="B129" t="str">
            <v>UMass</v>
          </cell>
          <cell r="C129" t="str">
            <v>Independent</v>
          </cell>
          <cell r="D129">
            <v>17000</v>
          </cell>
          <cell r="E129">
            <v>1965</v>
          </cell>
        </row>
        <row r="130">
          <cell r="B130" t="str">
            <v>Idaho</v>
          </cell>
          <cell r="C130" t="str">
            <v>Sun Belt</v>
          </cell>
          <cell r="D130">
            <v>16000</v>
          </cell>
          <cell r="E130">
            <v>1975</v>
          </cell>
        </row>
        <row r="131">
          <cell r="B131" t="str">
            <v>Charlotte</v>
          </cell>
          <cell r="C131" t="str">
            <v>CUSA</v>
          </cell>
          <cell r="D131">
            <v>15314</v>
          </cell>
          <cell r="E131">
            <v>2013</v>
          </cell>
        </row>
        <row r="132">
          <cell r="B132" t="str">
            <v>Coastal Carolina</v>
          </cell>
          <cell r="C132" t="str">
            <v>Sun Belt</v>
          </cell>
          <cell r="D132">
            <v>15000</v>
          </cell>
          <cell r="E132">
            <v>2003</v>
          </cell>
        </row>
      </sheetData>
      <sheetData sheetId="32"/>
      <sheetData sheetId="33">
        <row r="2">
          <cell r="A2" t="str">
            <v>Air Force</v>
          </cell>
          <cell r="B2">
            <v>2</v>
          </cell>
          <cell r="C2">
            <v>70</v>
          </cell>
          <cell r="D2">
            <v>58</v>
          </cell>
          <cell r="E2">
            <v>0.546875</v>
          </cell>
          <cell r="F2">
            <v>7</v>
          </cell>
          <cell r="G2">
            <v>4</v>
          </cell>
          <cell r="H2">
            <v>0</v>
          </cell>
          <cell r="I2">
            <v>0</v>
          </cell>
          <cell r="K2">
            <v>0</v>
          </cell>
          <cell r="L2">
            <v>0</v>
          </cell>
          <cell r="N2">
            <v>1</v>
          </cell>
          <cell r="O2">
            <v>0</v>
          </cell>
          <cell r="P2">
            <v>1</v>
          </cell>
          <cell r="Q2">
            <v>0</v>
          </cell>
          <cell r="R2">
            <v>0</v>
          </cell>
        </row>
        <row r="3">
          <cell r="A3" t="str">
            <v>Akron</v>
          </cell>
          <cell r="B3">
            <v>0</v>
          </cell>
          <cell r="C3">
            <v>40</v>
          </cell>
          <cell r="D3">
            <v>83</v>
          </cell>
          <cell r="E3">
            <v>0.32520325203252032</v>
          </cell>
          <cell r="F3">
            <v>2</v>
          </cell>
          <cell r="G3">
            <v>1</v>
          </cell>
          <cell r="H3">
            <v>0</v>
          </cell>
          <cell r="I3">
            <v>0</v>
          </cell>
          <cell r="K3">
            <v>0</v>
          </cell>
          <cell r="L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</row>
        <row r="4">
          <cell r="A4" t="str">
            <v>Alabama</v>
          </cell>
          <cell r="B4">
            <v>56</v>
          </cell>
          <cell r="C4">
            <v>127</v>
          </cell>
          <cell r="D4">
            <v>13</v>
          </cell>
          <cell r="E4">
            <v>0.90714285714285714</v>
          </cell>
          <cell r="F4">
            <v>14</v>
          </cell>
          <cell r="G4">
            <v>10</v>
          </cell>
          <cell r="H4">
            <v>8</v>
          </cell>
          <cell r="I4">
            <v>6</v>
          </cell>
          <cell r="K4">
            <v>10</v>
          </cell>
          <cell r="L4">
            <v>10</v>
          </cell>
          <cell r="N4">
            <v>5</v>
          </cell>
          <cell r="O4">
            <v>8</v>
          </cell>
          <cell r="P4">
            <v>9</v>
          </cell>
          <cell r="Q4">
            <v>5</v>
          </cell>
          <cell r="R4">
            <v>5</v>
          </cell>
        </row>
        <row r="5">
          <cell r="A5" t="str">
            <v>Appalachian State</v>
          </cell>
          <cell r="B5">
            <v>0</v>
          </cell>
          <cell r="C5">
            <v>48</v>
          </cell>
          <cell r="D5">
            <v>16</v>
          </cell>
          <cell r="E5">
            <v>0.75</v>
          </cell>
          <cell r="F5">
            <v>4</v>
          </cell>
          <cell r="G5">
            <v>4</v>
          </cell>
          <cell r="H5">
            <v>0</v>
          </cell>
          <cell r="I5">
            <v>3</v>
          </cell>
          <cell r="K5">
            <v>0</v>
          </cell>
          <cell r="L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</row>
        <row r="6">
          <cell r="A6" t="str">
            <v>Arizona</v>
          </cell>
          <cell r="B6">
            <v>11</v>
          </cell>
          <cell r="C6">
            <v>67</v>
          </cell>
          <cell r="D6">
            <v>61</v>
          </cell>
          <cell r="E6">
            <v>0.5234375</v>
          </cell>
          <cell r="F6">
            <v>7</v>
          </cell>
          <cell r="G6">
            <v>3</v>
          </cell>
          <cell r="H6">
            <v>1</v>
          </cell>
          <cell r="I6">
            <v>0</v>
          </cell>
          <cell r="K6">
            <v>1</v>
          </cell>
          <cell r="L6">
            <v>1</v>
          </cell>
          <cell r="N6">
            <v>3</v>
          </cell>
          <cell r="O6">
            <v>1</v>
          </cell>
          <cell r="P6">
            <v>0</v>
          </cell>
          <cell r="Q6">
            <v>1</v>
          </cell>
          <cell r="R6">
            <v>1</v>
          </cell>
        </row>
        <row r="7">
          <cell r="A7" t="str">
            <v>Arizona State</v>
          </cell>
          <cell r="B7">
            <v>14</v>
          </cell>
          <cell r="C7">
            <v>69</v>
          </cell>
          <cell r="D7">
            <v>59</v>
          </cell>
          <cell r="E7">
            <v>0.5390625</v>
          </cell>
          <cell r="F7">
            <v>7</v>
          </cell>
          <cell r="G7">
            <v>2</v>
          </cell>
          <cell r="H7">
            <v>0</v>
          </cell>
          <cell r="I7">
            <v>0</v>
          </cell>
          <cell r="K7">
            <v>2</v>
          </cell>
          <cell r="L7">
            <v>2</v>
          </cell>
          <cell r="N7">
            <v>4</v>
          </cell>
          <cell r="O7">
            <v>1</v>
          </cell>
          <cell r="P7">
            <v>0</v>
          </cell>
          <cell r="Q7">
            <v>2</v>
          </cell>
          <cell r="R7">
            <v>2</v>
          </cell>
        </row>
        <row r="8">
          <cell r="A8" t="str">
            <v>Arkansas</v>
          </cell>
          <cell r="B8">
            <v>15</v>
          </cell>
          <cell r="C8">
            <v>64</v>
          </cell>
          <cell r="D8">
            <v>62</v>
          </cell>
          <cell r="E8">
            <v>0.50793650793650791</v>
          </cell>
          <cell r="F8">
            <v>6</v>
          </cell>
          <cell r="G8">
            <v>4</v>
          </cell>
          <cell r="H8">
            <v>1</v>
          </cell>
          <cell r="I8">
            <v>0</v>
          </cell>
          <cell r="K8">
            <v>4</v>
          </cell>
          <cell r="L8">
            <v>2</v>
          </cell>
          <cell r="N8">
            <v>2</v>
          </cell>
          <cell r="O8">
            <v>2</v>
          </cell>
          <cell r="P8">
            <v>3</v>
          </cell>
          <cell r="Q8">
            <v>0</v>
          </cell>
          <cell r="R8">
            <v>0</v>
          </cell>
        </row>
        <row r="9">
          <cell r="A9" t="str">
            <v>Arkansas State</v>
          </cell>
          <cell r="B9">
            <v>2</v>
          </cell>
          <cell r="C9">
            <v>75</v>
          </cell>
          <cell r="D9">
            <v>52</v>
          </cell>
          <cell r="E9">
            <v>0.59055118110236215</v>
          </cell>
          <cell r="F9">
            <v>8</v>
          </cell>
          <cell r="G9">
            <v>3</v>
          </cell>
          <cell r="H9">
            <v>0</v>
          </cell>
          <cell r="I9">
            <v>5</v>
          </cell>
          <cell r="K9">
            <v>0</v>
          </cell>
          <cell r="L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</row>
        <row r="10">
          <cell r="A10" t="str">
            <v>Army</v>
          </cell>
          <cell r="B10">
            <v>0</v>
          </cell>
          <cell r="C10">
            <v>55</v>
          </cell>
          <cell r="D10">
            <v>69</v>
          </cell>
          <cell r="E10">
            <v>0.44354838709677419</v>
          </cell>
          <cell r="F10">
            <v>4</v>
          </cell>
          <cell r="G10">
            <v>4</v>
          </cell>
          <cell r="H10">
            <v>0</v>
          </cell>
          <cell r="I10">
            <v>0</v>
          </cell>
          <cell r="K10">
            <v>0</v>
          </cell>
          <cell r="L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</row>
        <row r="11">
          <cell r="A11" t="str">
            <v>Auburn</v>
          </cell>
          <cell r="B11">
            <v>26</v>
          </cell>
          <cell r="C11">
            <v>86</v>
          </cell>
          <cell r="D11">
            <v>46</v>
          </cell>
          <cell r="E11">
            <v>0.65151515151515149</v>
          </cell>
          <cell r="F11">
            <v>9</v>
          </cell>
          <cell r="G11">
            <v>5</v>
          </cell>
          <cell r="H11">
            <v>4</v>
          </cell>
          <cell r="I11">
            <v>2</v>
          </cell>
          <cell r="K11">
            <v>6</v>
          </cell>
          <cell r="L11">
            <v>5</v>
          </cell>
          <cell r="N11">
            <v>3</v>
          </cell>
          <cell r="O11">
            <v>1</v>
          </cell>
          <cell r="P11">
            <v>2</v>
          </cell>
          <cell r="Q11">
            <v>3</v>
          </cell>
          <cell r="R11">
            <v>2</v>
          </cell>
        </row>
        <row r="12">
          <cell r="A12" t="str">
            <v>Ball State</v>
          </cell>
          <cell r="B12">
            <v>1</v>
          </cell>
          <cell r="C12">
            <v>49</v>
          </cell>
          <cell r="D12">
            <v>73</v>
          </cell>
          <cell r="E12">
            <v>0.40163934426229508</v>
          </cell>
          <cell r="F12">
            <v>2</v>
          </cell>
          <cell r="G12">
            <v>0</v>
          </cell>
          <cell r="H12">
            <v>0</v>
          </cell>
          <cell r="I12">
            <v>0</v>
          </cell>
          <cell r="K12">
            <v>0</v>
          </cell>
          <cell r="L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</row>
        <row r="13">
          <cell r="A13" t="str">
            <v>Baylor</v>
          </cell>
          <cell r="B13">
            <v>12</v>
          </cell>
          <cell r="C13">
            <v>76</v>
          </cell>
          <cell r="D13">
            <v>52</v>
          </cell>
          <cell r="E13">
            <v>0.59375</v>
          </cell>
          <cell r="F13">
            <v>8</v>
          </cell>
          <cell r="G13">
            <v>5</v>
          </cell>
          <cell r="H13">
            <v>2</v>
          </cell>
          <cell r="I13">
            <v>2</v>
          </cell>
          <cell r="K13">
            <v>3</v>
          </cell>
          <cell r="L13">
            <v>4</v>
          </cell>
          <cell r="N13">
            <v>3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</row>
        <row r="14">
          <cell r="A14" t="str">
            <v>Boise State</v>
          </cell>
          <cell r="B14">
            <v>11</v>
          </cell>
          <cell r="C14">
            <v>109</v>
          </cell>
          <cell r="D14">
            <v>24</v>
          </cell>
          <cell r="E14">
            <v>0.81954887218045114</v>
          </cell>
          <cell r="F14">
            <v>9</v>
          </cell>
          <cell r="G14">
            <v>7</v>
          </cell>
          <cell r="H14">
            <v>2</v>
          </cell>
          <cell r="I14">
            <v>5</v>
          </cell>
          <cell r="K14">
            <v>7</v>
          </cell>
          <cell r="L14">
            <v>7</v>
          </cell>
          <cell r="N14">
            <v>1</v>
          </cell>
          <cell r="O14">
            <v>0</v>
          </cell>
          <cell r="P14">
            <v>0</v>
          </cell>
          <cell r="Q14">
            <v>2</v>
          </cell>
          <cell r="R14">
            <v>2</v>
          </cell>
        </row>
        <row r="15">
          <cell r="A15" t="str">
            <v>Boston College</v>
          </cell>
          <cell r="B15">
            <v>1</v>
          </cell>
          <cell r="C15">
            <v>59</v>
          </cell>
          <cell r="D15">
            <v>67</v>
          </cell>
          <cell r="E15">
            <v>0.46825396825396826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Bowling Green</v>
          </cell>
          <cell r="B16">
            <v>1</v>
          </cell>
          <cell r="C16">
            <v>59</v>
          </cell>
          <cell r="D16">
            <v>69</v>
          </cell>
          <cell r="E16">
            <v>0.4609375</v>
          </cell>
          <cell r="F16">
            <v>5</v>
          </cell>
          <cell r="G16">
            <v>1</v>
          </cell>
          <cell r="H16">
            <v>0</v>
          </cell>
          <cell r="I16">
            <v>2</v>
          </cell>
          <cell r="K16">
            <v>0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</row>
        <row r="17">
          <cell r="A17" t="str">
            <v>Buffalo</v>
          </cell>
          <cell r="B17">
            <v>0</v>
          </cell>
          <cell r="C17">
            <v>50</v>
          </cell>
          <cell r="D17">
            <v>72</v>
          </cell>
          <cell r="E17">
            <v>0.4098360655737705</v>
          </cell>
          <cell r="F17">
            <v>2</v>
          </cell>
          <cell r="G17">
            <v>0</v>
          </cell>
          <cell r="H17">
            <v>0</v>
          </cell>
          <cell r="I17">
            <v>0</v>
          </cell>
          <cell r="K17">
            <v>0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A18" t="str">
            <v>Brigham Young</v>
          </cell>
          <cell r="B18">
            <v>6</v>
          </cell>
          <cell r="C18">
            <v>81</v>
          </cell>
          <cell r="D18">
            <v>49</v>
          </cell>
          <cell r="E18">
            <v>0.62307692307692308</v>
          </cell>
          <cell r="F18">
            <v>9</v>
          </cell>
          <cell r="G18">
            <v>6</v>
          </cell>
          <cell r="H18">
            <v>0</v>
          </cell>
          <cell r="I18">
            <v>0</v>
          </cell>
          <cell r="K18">
            <v>1</v>
          </cell>
          <cell r="L18">
            <v>1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1</v>
          </cell>
        </row>
        <row r="19">
          <cell r="A19" t="str">
            <v>California</v>
          </cell>
          <cell r="B19">
            <v>7</v>
          </cell>
          <cell r="C19">
            <v>54</v>
          </cell>
          <cell r="D19">
            <v>70</v>
          </cell>
          <cell r="E19">
            <v>0.43548387096774194</v>
          </cell>
          <cell r="F19">
            <v>4</v>
          </cell>
          <cell r="G19">
            <v>1</v>
          </cell>
          <cell r="H19">
            <v>0</v>
          </cell>
          <cell r="I19">
            <v>0</v>
          </cell>
          <cell r="K19">
            <v>1</v>
          </cell>
          <cell r="L19">
            <v>0</v>
          </cell>
          <cell r="N19">
            <v>0</v>
          </cell>
          <cell r="O19">
            <v>0</v>
          </cell>
          <cell r="P19">
            <v>2</v>
          </cell>
          <cell r="Q19">
            <v>1</v>
          </cell>
          <cell r="R19">
            <v>1</v>
          </cell>
        </row>
        <row r="20">
          <cell r="A20" t="str">
            <v>Central Michigan</v>
          </cell>
          <cell r="B20">
            <v>1</v>
          </cell>
          <cell r="C20">
            <v>60</v>
          </cell>
          <cell r="D20">
            <v>67</v>
          </cell>
          <cell r="E20">
            <v>0.47244094488188976</v>
          </cell>
          <cell r="F20">
            <v>6</v>
          </cell>
          <cell r="G20">
            <v>2</v>
          </cell>
          <cell r="H20">
            <v>0</v>
          </cell>
          <cell r="I20">
            <v>1</v>
          </cell>
          <cell r="K20">
            <v>0</v>
          </cell>
          <cell r="L20">
            <v>1</v>
          </cell>
          <cell r="N20">
            <v>0</v>
          </cell>
          <cell r="O20">
            <v>0</v>
          </cell>
          <cell r="P20">
            <v>1</v>
          </cell>
          <cell r="Q20">
            <v>0</v>
          </cell>
          <cell r="R20">
            <v>0</v>
          </cell>
        </row>
        <row r="21">
          <cell r="A21" t="str">
            <v>Charlotte</v>
          </cell>
          <cell r="B21">
            <v>0</v>
          </cell>
          <cell r="C21">
            <v>12</v>
          </cell>
          <cell r="D21">
            <v>36</v>
          </cell>
          <cell r="E21">
            <v>0.25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</row>
        <row r="22">
          <cell r="A22" t="str">
            <v>Cincinnati</v>
          </cell>
          <cell r="B22">
            <v>2</v>
          </cell>
          <cell r="C22">
            <v>80</v>
          </cell>
          <cell r="D22">
            <v>47</v>
          </cell>
          <cell r="E22">
            <v>0.62992125984251968</v>
          </cell>
          <cell r="F22">
            <v>7</v>
          </cell>
          <cell r="G22">
            <v>3</v>
          </cell>
          <cell r="H22">
            <v>1</v>
          </cell>
          <cell r="I22">
            <v>4</v>
          </cell>
          <cell r="K22">
            <v>0</v>
          </cell>
          <cell r="L22">
            <v>3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</row>
        <row r="23">
          <cell r="A23" t="str">
            <v>Clemson</v>
          </cell>
          <cell r="B23">
            <v>27</v>
          </cell>
          <cell r="C23">
            <v>112</v>
          </cell>
          <cell r="D23">
            <v>27</v>
          </cell>
          <cell r="E23">
            <v>0.80575539568345322</v>
          </cell>
          <cell r="F23">
            <v>13</v>
          </cell>
          <cell r="G23">
            <v>9</v>
          </cell>
          <cell r="H23">
            <v>6</v>
          </cell>
          <cell r="I23">
            <v>5</v>
          </cell>
          <cell r="K23">
            <v>7</v>
          </cell>
          <cell r="L23">
            <v>9</v>
          </cell>
          <cell r="N23">
            <v>0</v>
          </cell>
          <cell r="O23">
            <v>4</v>
          </cell>
          <cell r="P23">
            <v>5</v>
          </cell>
          <cell r="Q23">
            <v>5</v>
          </cell>
          <cell r="R23">
            <v>4</v>
          </cell>
        </row>
        <row r="24">
          <cell r="A24" t="str">
            <v>Coastal Carolina</v>
          </cell>
          <cell r="B24">
            <v>0</v>
          </cell>
          <cell r="C24">
            <v>8</v>
          </cell>
          <cell r="D24">
            <v>16</v>
          </cell>
          <cell r="E24">
            <v>0.33333333333333331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</row>
        <row r="25">
          <cell r="A25" t="str">
            <v>Colorado</v>
          </cell>
          <cell r="B25">
            <v>3</v>
          </cell>
          <cell r="C25">
            <v>42</v>
          </cell>
          <cell r="D25">
            <v>82</v>
          </cell>
          <cell r="E25">
            <v>0.33870967741935482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L25">
            <v>1</v>
          </cell>
          <cell r="N25">
            <v>0</v>
          </cell>
          <cell r="O25">
            <v>0</v>
          </cell>
          <cell r="P25">
            <v>2</v>
          </cell>
          <cell r="Q25">
            <v>0</v>
          </cell>
          <cell r="R25">
            <v>0</v>
          </cell>
        </row>
        <row r="26">
          <cell r="A26" t="str">
            <v>Colorado State</v>
          </cell>
          <cell r="B26">
            <v>0</v>
          </cell>
          <cell r="C26">
            <v>55</v>
          </cell>
          <cell r="D26">
            <v>71</v>
          </cell>
          <cell r="E26">
            <v>0.43650793650793651</v>
          </cell>
          <cell r="F26">
            <v>5</v>
          </cell>
          <cell r="G26">
            <v>1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</row>
        <row r="27">
          <cell r="A27" t="str">
            <v>Duke</v>
          </cell>
          <cell r="B27">
            <v>5</v>
          </cell>
          <cell r="C27">
            <v>63</v>
          </cell>
          <cell r="D27">
            <v>64</v>
          </cell>
          <cell r="E27">
            <v>0.49606299212598426</v>
          </cell>
          <cell r="F27">
            <v>6</v>
          </cell>
          <cell r="G27">
            <v>3</v>
          </cell>
          <cell r="H27">
            <v>0</v>
          </cell>
          <cell r="I27">
            <v>0</v>
          </cell>
          <cell r="K27">
            <v>0</v>
          </cell>
          <cell r="L27">
            <v>1</v>
          </cell>
          <cell r="N27">
            <v>1</v>
          </cell>
          <cell r="O27">
            <v>1</v>
          </cell>
          <cell r="P27">
            <v>1</v>
          </cell>
          <cell r="Q27">
            <v>0</v>
          </cell>
          <cell r="R27">
            <v>0</v>
          </cell>
        </row>
        <row r="28">
          <cell r="A28" t="str">
            <v>East Carolina</v>
          </cell>
          <cell r="B28">
            <v>2</v>
          </cell>
          <cell r="C28">
            <v>60</v>
          </cell>
          <cell r="D28">
            <v>66</v>
          </cell>
          <cell r="E28">
            <v>0.47619047619047616</v>
          </cell>
          <cell r="F28">
            <v>5</v>
          </cell>
          <cell r="G28">
            <v>1</v>
          </cell>
          <cell r="H28">
            <v>0</v>
          </cell>
          <cell r="I28">
            <v>1</v>
          </cell>
          <cell r="K28">
            <v>0</v>
          </cell>
          <cell r="L28">
            <v>0</v>
          </cell>
          <cell r="N28">
            <v>1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</row>
        <row r="29">
          <cell r="A29" t="str">
            <v>Eastern Michigan</v>
          </cell>
          <cell r="B29">
            <v>0</v>
          </cell>
          <cell r="C29">
            <v>34</v>
          </cell>
          <cell r="D29">
            <v>88</v>
          </cell>
          <cell r="E29">
            <v>0.27868852459016391</v>
          </cell>
          <cell r="F29">
            <v>2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</row>
        <row r="30">
          <cell r="A30" t="str">
            <v>FIU</v>
          </cell>
          <cell r="B30">
            <v>0</v>
          </cell>
          <cell r="C30">
            <v>52</v>
          </cell>
          <cell r="D30">
            <v>72</v>
          </cell>
          <cell r="E30">
            <v>0.41935483870967744</v>
          </cell>
          <cell r="F30">
            <v>4</v>
          </cell>
          <cell r="G30">
            <v>2</v>
          </cell>
          <cell r="H30">
            <v>0</v>
          </cell>
          <cell r="I30">
            <v>1</v>
          </cell>
          <cell r="K30">
            <v>0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A31" t="str">
            <v>Florida</v>
          </cell>
          <cell r="B31">
            <v>14</v>
          </cell>
          <cell r="C31">
            <v>83</v>
          </cell>
          <cell r="D31">
            <v>45</v>
          </cell>
          <cell r="E31">
            <v>0.6484375</v>
          </cell>
          <cell r="F31">
            <v>8</v>
          </cell>
          <cell r="G31">
            <v>6</v>
          </cell>
          <cell r="H31">
            <v>3</v>
          </cell>
          <cell r="I31">
            <v>0</v>
          </cell>
          <cell r="K31">
            <v>7</v>
          </cell>
          <cell r="L31">
            <v>5</v>
          </cell>
          <cell r="N31">
            <v>1</v>
          </cell>
          <cell r="O31">
            <v>1</v>
          </cell>
          <cell r="P31">
            <v>2</v>
          </cell>
          <cell r="Q31">
            <v>1</v>
          </cell>
          <cell r="R31">
            <v>3</v>
          </cell>
        </row>
        <row r="32">
          <cell r="A32" t="str">
            <v>Florida Atlantic</v>
          </cell>
          <cell r="B32">
            <v>0</v>
          </cell>
          <cell r="C32">
            <v>44</v>
          </cell>
          <cell r="D32">
            <v>78</v>
          </cell>
          <cell r="E32">
            <v>0.36065573770491804</v>
          </cell>
          <cell r="F32">
            <v>1</v>
          </cell>
          <cell r="G32">
            <v>1</v>
          </cell>
          <cell r="H32">
            <v>0</v>
          </cell>
          <cell r="I32">
            <v>1</v>
          </cell>
          <cell r="K32">
            <v>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A33" t="str">
            <v>Florida State</v>
          </cell>
          <cell r="B33">
            <v>20</v>
          </cell>
          <cell r="C33">
            <v>97</v>
          </cell>
          <cell r="D33">
            <v>36</v>
          </cell>
          <cell r="E33">
            <v>0.72932330827067671</v>
          </cell>
          <cell r="F33">
            <v>9</v>
          </cell>
          <cell r="G33">
            <v>7</v>
          </cell>
          <cell r="H33">
            <v>5</v>
          </cell>
          <cell r="I33">
            <v>3</v>
          </cell>
          <cell r="K33">
            <v>10</v>
          </cell>
          <cell r="L33">
            <v>7</v>
          </cell>
          <cell r="N33">
            <v>3</v>
          </cell>
          <cell r="O33">
            <v>1</v>
          </cell>
          <cell r="P33">
            <v>4</v>
          </cell>
          <cell r="Q33">
            <v>0</v>
          </cell>
          <cell r="R33">
            <v>1</v>
          </cell>
        </row>
        <row r="34">
          <cell r="A34" t="str">
            <v>Fresno State</v>
          </cell>
          <cell r="B34">
            <v>2</v>
          </cell>
          <cell r="C34">
            <v>72</v>
          </cell>
          <cell r="D34">
            <v>59</v>
          </cell>
          <cell r="E34">
            <v>0.54961832061068705</v>
          </cell>
          <cell r="F34">
            <v>7</v>
          </cell>
          <cell r="G34">
            <v>2</v>
          </cell>
          <cell r="H34">
            <v>0</v>
          </cell>
          <cell r="I34">
            <v>3</v>
          </cell>
          <cell r="K34">
            <v>0</v>
          </cell>
          <cell r="L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</row>
        <row r="35">
          <cell r="A35" t="str">
            <v>Georgia</v>
          </cell>
          <cell r="B35">
            <v>20</v>
          </cell>
          <cell r="C35">
            <v>96</v>
          </cell>
          <cell r="D35">
            <v>39</v>
          </cell>
          <cell r="E35">
            <v>0.71111111111111114</v>
          </cell>
          <cell r="F35">
            <v>11</v>
          </cell>
          <cell r="G35">
            <v>6</v>
          </cell>
          <cell r="H35">
            <v>2</v>
          </cell>
          <cell r="I35">
            <v>1</v>
          </cell>
          <cell r="K35">
            <v>10</v>
          </cell>
          <cell r="L35">
            <v>5</v>
          </cell>
          <cell r="N35">
            <v>4</v>
          </cell>
          <cell r="O35">
            <v>0</v>
          </cell>
          <cell r="P35">
            <v>2</v>
          </cell>
          <cell r="Q35">
            <v>4</v>
          </cell>
          <cell r="R35">
            <v>3</v>
          </cell>
        </row>
        <row r="36">
          <cell r="A36" t="str">
            <v>Georgia Southern</v>
          </cell>
          <cell r="B36">
            <v>1</v>
          </cell>
          <cell r="C36">
            <v>35</v>
          </cell>
          <cell r="D36">
            <v>27</v>
          </cell>
          <cell r="E36">
            <v>0.56451612903225812</v>
          </cell>
          <cell r="F36">
            <v>2</v>
          </cell>
          <cell r="G36">
            <v>2</v>
          </cell>
          <cell r="H36">
            <v>0</v>
          </cell>
          <cell r="I36">
            <v>1</v>
          </cell>
          <cell r="K36">
            <v>0</v>
          </cell>
          <cell r="L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1</v>
          </cell>
        </row>
        <row r="37">
          <cell r="A37" t="str">
            <v>Georgia State</v>
          </cell>
          <cell r="B37">
            <v>0</v>
          </cell>
          <cell r="C37">
            <v>19</v>
          </cell>
          <cell r="D37">
            <v>54</v>
          </cell>
          <cell r="E37">
            <v>0.26027397260273971</v>
          </cell>
          <cell r="F37">
            <v>2</v>
          </cell>
          <cell r="G37">
            <v>1</v>
          </cell>
          <cell r="H37">
            <v>0</v>
          </cell>
          <cell r="I37">
            <v>0</v>
          </cell>
          <cell r="K37">
            <v>0</v>
          </cell>
          <cell r="L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</row>
        <row r="38">
          <cell r="A38" t="str">
            <v>Georgia Tech</v>
          </cell>
          <cell r="B38">
            <v>10</v>
          </cell>
          <cell r="C38">
            <v>74</v>
          </cell>
          <cell r="D38">
            <v>56</v>
          </cell>
          <cell r="E38">
            <v>0.56923076923076921</v>
          </cell>
          <cell r="F38">
            <v>8</v>
          </cell>
          <cell r="G38">
            <v>3</v>
          </cell>
          <cell r="H38">
            <v>2</v>
          </cell>
          <cell r="I38">
            <v>1</v>
          </cell>
          <cell r="K38">
            <v>3</v>
          </cell>
          <cell r="L38">
            <v>2</v>
          </cell>
          <cell r="N38">
            <v>3</v>
          </cell>
          <cell r="O38">
            <v>1</v>
          </cell>
          <cell r="P38">
            <v>1</v>
          </cell>
          <cell r="Q38">
            <v>1</v>
          </cell>
          <cell r="R38">
            <v>0</v>
          </cell>
        </row>
        <row r="39">
          <cell r="A39" t="str">
            <v>Hawaii</v>
          </cell>
          <cell r="B39">
            <v>1</v>
          </cell>
          <cell r="C39">
            <v>51</v>
          </cell>
          <cell r="D39">
            <v>79</v>
          </cell>
          <cell r="E39">
            <v>0.3923076923076923</v>
          </cell>
          <cell r="F39">
            <v>3</v>
          </cell>
          <cell r="G39">
            <v>1</v>
          </cell>
          <cell r="H39">
            <v>0</v>
          </cell>
          <cell r="I39">
            <v>1</v>
          </cell>
          <cell r="K39">
            <v>0</v>
          </cell>
          <cell r="L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</row>
        <row r="40">
          <cell r="A40" t="str">
            <v>Houston</v>
          </cell>
          <cell r="B40">
            <v>10</v>
          </cell>
          <cell r="C40">
            <v>86</v>
          </cell>
          <cell r="D40">
            <v>44</v>
          </cell>
          <cell r="E40">
            <v>0.66153846153846152</v>
          </cell>
          <cell r="F40">
            <v>8</v>
          </cell>
          <cell r="G40">
            <v>3</v>
          </cell>
          <cell r="H40">
            <v>1</v>
          </cell>
          <cell r="I40">
            <v>1</v>
          </cell>
          <cell r="K40">
            <v>1</v>
          </cell>
          <cell r="L40">
            <v>2</v>
          </cell>
          <cell r="N40">
            <v>0</v>
          </cell>
          <cell r="O40">
            <v>4</v>
          </cell>
          <cell r="P40">
            <v>2</v>
          </cell>
          <cell r="Q40">
            <v>1</v>
          </cell>
          <cell r="R40">
            <v>1</v>
          </cell>
        </row>
        <row r="41">
          <cell r="A41" t="str">
            <v>Illinois</v>
          </cell>
          <cell r="B41">
            <v>1</v>
          </cell>
          <cell r="C41">
            <v>43</v>
          </cell>
          <cell r="D41">
            <v>80</v>
          </cell>
          <cell r="E41">
            <v>0.34959349593495936</v>
          </cell>
          <cell r="F41">
            <v>3</v>
          </cell>
          <cell r="G41">
            <v>2</v>
          </cell>
          <cell r="H41">
            <v>0</v>
          </cell>
          <cell r="I41">
            <v>0</v>
          </cell>
          <cell r="K41">
            <v>0</v>
          </cell>
          <cell r="L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</row>
        <row r="42">
          <cell r="A42" t="str">
            <v>Indiana</v>
          </cell>
          <cell r="B42">
            <v>2</v>
          </cell>
          <cell r="C42">
            <v>45</v>
          </cell>
          <cell r="D42">
            <v>77</v>
          </cell>
          <cell r="E42">
            <v>0.36885245901639346</v>
          </cell>
          <cell r="F42">
            <v>2</v>
          </cell>
          <cell r="G42">
            <v>0</v>
          </cell>
          <cell r="H42">
            <v>0</v>
          </cell>
          <cell r="I42">
            <v>0</v>
          </cell>
          <cell r="K42">
            <v>0</v>
          </cell>
          <cell r="L42">
            <v>0</v>
          </cell>
          <cell r="N42">
            <v>1</v>
          </cell>
          <cell r="O42">
            <v>0</v>
          </cell>
          <cell r="P42">
            <v>1</v>
          </cell>
          <cell r="Q42">
            <v>0</v>
          </cell>
          <cell r="R42">
            <v>0</v>
          </cell>
        </row>
        <row r="43">
          <cell r="A43" t="str">
            <v>Iowa</v>
          </cell>
          <cell r="B43">
            <v>12</v>
          </cell>
          <cell r="C43">
            <v>82</v>
          </cell>
          <cell r="D43">
            <v>48</v>
          </cell>
          <cell r="E43">
            <v>0.63076923076923075</v>
          </cell>
          <cell r="F43">
            <v>9</v>
          </cell>
          <cell r="G43">
            <v>4</v>
          </cell>
          <cell r="H43">
            <v>2</v>
          </cell>
          <cell r="I43">
            <v>0</v>
          </cell>
          <cell r="K43">
            <v>3</v>
          </cell>
          <cell r="L43">
            <v>3</v>
          </cell>
          <cell r="N43">
            <v>0</v>
          </cell>
          <cell r="O43">
            <v>2</v>
          </cell>
          <cell r="P43">
            <v>2</v>
          </cell>
          <cell r="Q43">
            <v>1</v>
          </cell>
          <cell r="R43">
            <v>1</v>
          </cell>
        </row>
        <row r="44">
          <cell r="A44" t="str">
            <v>Iowa State</v>
          </cell>
          <cell r="B44">
            <v>9</v>
          </cell>
          <cell r="C44">
            <v>51</v>
          </cell>
          <cell r="D44">
            <v>74</v>
          </cell>
          <cell r="E44">
            <v>0.40799999999999997</v>
          </cell>
          <cell r="F44">
            <v>5</v>
          </cell>
          <cell r="G44">
            <v>2</v>
          </cell>
          <cell r="H44">
            <v>0</v>
          </cell>
          <cell r="I44">
            <v>0</v>
          </cell>
          <cell r="K44">
            <v>0</v>
          </cell>
          <cell r="L44">
            <v>0</v>
          </cell>
          <cell r="N44">
            <v>0</v>
          </cell>
          <cell r="O44">
            <v>0</v>
          </cell>
          <cell r="P44">
            <v>0</v>
          </cell>
          <cell r="Q44">
            <v>3</v>
          </cell>
          <cell r="R44">
            <v>2</v>
          </cell>
        </row>
        <row r="45">
          <cell r="A45" t="str">
            <v>Kansas</v>
          </cell>
          <cell r="B45">
            <v>1</v>
          </cell>
          <cell r="C45">
            <v>23</v>
          </cell>
          <cell r="D45">
            <v>97</v>
          </cell>
          <cell r="E45">
            <v>0.19166666666666668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K45">
            <v>1</v>
          </cell>
          <cell r="L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A46" t="str">
            <v>Kansas State</v>
          </cell>
          <cell r="B46">
            <v>7</v>
          </cell>
          <cell r="C46">
            <v>79</v>
          </cell>
          <cell r="D46">
            <v>49</v>
          </cell>
          <cell r="E46">
            <v>0.6171875</v>
          </cell>
          <cell r="F46">
            <v>8</v>
          </cell>
          <cell r="G46">
            <v>3</v>
          </cell>
          <cell r="H46">
            <v>1</v>
          </cell>
          <cell r="I46">
            <v>1</v>
          </cell>
          <cell r="K46">
            <v>3</v>
          </cell>
          <cell r="L46">
            <v>3</v>
          </cell>
          <cell r="N46">
            <v>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A47" t="str">
            <v>Kent State</v>
          </cell>
          <cell r="B47">
            <v>1</v>
          </cell>
          <cell r="C47">
            <v>42</v>
          </cell>
          <cell r="D47">
            <v>79</v>
          </cell>
          <cell r="E47">
            <v>0.34710743801652894</v>
          </cell>
          <cell r="F47">
            <v>1</v>
          </cell>
          <cell r="G47">
            <v>0</v>
          </cell>
          <cell r="H47">
            <v>0</v>
          </cell>
          <cell r="I47">
            <v>0</v>
          </cell>
          <cell r="K47">
            <v>0</v>
          </cell>
          <cell r="L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</row>
        <row r="48">
          <cell r="A48" t="str">
            <v>Kentucky</v>
          </cell>
          <cell r="B48">
            <v>6</v>
          </cell>
          <cell r="C48">
            <v>56</v>
          </cell>
          <cell r="D48">
            <v>69</v>
          </cell>
          <cell r="E48">
            <v>0.44800000000000001</v>
          </cell>
          <cell r="F48">
            <v>5</v>
          </cell>
          <cell r="G48">
            <v>1</v>
          </cell>
          <cell r="H48">
            <v>0</v>
          </cell>
          <cell r="I48">
            <v>0</v>
          </cell>
          <cell r="K48">
            <v>0</v>
          </cell>
          <cell r="L48">
            <v>1</v>
          </cell>
          <cell r="N48">
            <v>0</v>
          </cell>
          <cell r="O48">
            <v>1</v>
          </cell>
          <cell r="P48">
            <v>1</v>
          </cell>
          <cell r="Q48">
            <v>0</v>
          </cell>
          <cell r="R48">
            <v>3</v>
          </cell>
        </row>
        <row r="49">
          <cell r="A49" t="str">
            <v>Liberty</v>
          </cell>
          <cell r="B49">
            <v>0</v>
          </cell>
          <cell r="C49">
            <v>6</v>
          </cell>
          <cell r="D49">
            <v>6</v>
          </cell>
          <cell r="E49">
            <v>0.5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K49">
            <v>0</v>
          </cell>
          <cell r="L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</row>
        <row r="50">
          <cell r="A50" t="str">
            <v>Louisiana</v>
          </cell>
          <cell r="B50">
            <v>0</v>
          </cell>
          <cell r="C50">
            <v>67</v>
          </cell>
          <cell r="D50">
            <v>60</v>
          </cell>
          <cell r="E50">
            <v>0.52755905511811019</v>
          </cell>
          <cell r="F50">
            <v>6</v>
          </cell>
          <cell r="G50">
            <v>4</v>
          </cell>
          <cell r="H50">
            <v>0</v>
          </cell>
          <cell r="I50">
            <v>1</v>
          </cell>
          <cell r="K50">
            <v>0</v>
          </cell>
          <cell r="L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</row>
        <row r="51">
          <cell r="A51" t="str">
            <v>Louisiana-Monroe</v>
          </cell>
          <cell r="B51">
            <v>1</v>
          </cell>
          <cell r="C51">
            <v>49</v>
          </cell>
          <cell r="D51">
            <v>73</v>
          </cell>
          <cell r="E51">
            <v>0.40163934426229508</v>
          </cell>
          <cell r="F51">
            <v>1</v>
          </cell>
          <cell r="G51">
            <v>0</v>
          </cell>
          <cell r="H51">
            <v>0</v>
          </cell>
          <cell r="I51">
            <v>0</v>
          </cell>
          <cell r="K51">
            <v>0</v>
          </cell>
          <cell r="L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A52" t="str">
            <v>Louisiana Tech</v>
          </cell>
          <cell r="B52">
            <v>0</v>
          </cell>
          <cell r="C52">
            <v>72</v>
          </cell>
          <cell r="D52">
            <v>56</v>
          </cell>
          <cell r="E52">
            <v>0.5625</v>
          </cell>
          <cell r="F52">
            <v>6</v>
          </cell>
          <cell r="G52">
            <v>5</v>
          </cell>
          <cell r="H52">
            <v>0</v>
          </cell>
          <cell r="I52">
            <v>1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Louisville</v>
          </cell>
          <cell r="B53">
            <v>3</v>
          </cell>
          <cell r="C53">
            <v>77</v>
          </cell>
          <cell r="D53">
            <v>51</v>
          </cell>
          <cell r="E53">
            <v>0.6015625</v>
          </cell>
          <cell r="F53">
            <v>8</v>
          </cell>
          <cell r="G53">
            <v>4</v>
          </cell>
          <cell r="H53">
            <v>1</v>
          </cell>
          <cell r="I53">
            <v>2</v>
          </cell>
          <cell r="K53">
            <v>4</v>
          </cell>
          <cell r="L53">
            <v>4</v>
          </cell>
          <cell r="N53">
            <v>0</v>
          </cell>
          <cell r="O53">
            <v>0</v>
          </cell>
          <cell r="P53">
            <v>1</v>
          </cell>
          <cell r="Q53">
            <v>0</v>
          </cell>
          <cell r="R53">
            <v>0</v>
          </cell>
        </row>
        <row r="54">
          <cell r="A54" t="str">
            <v>LSU</v>
          </cell>
          <cell r="B54">
            <v>35</v>
          </cell>
          <cell r="C54">
            <v>97</v>
          </cell>
          <cell r="D54">
            <v>32</v>
          </cell>
          <cell r="E54">
            <v>0.75193798449612403</v>
          </cell>
          <cell r="F54">
            <v>10</v>
          </cell>
          <cell r="G54">
            <v>5</v>
          </cell>
          <cell r="H54">
            <v>2</v>
          </cell>
          <cell r="I54">
            <v>1</v>
          </cell>
          <cell r="K54">
            <v>10</v>
          </cell>
          <cell r="L54">
            <v>9</v>
          </cell>
          <cell r="N54">
            <v>2</v>
          </cell>
          <cell r="O54">
            <v>3</v>
          </cell>
          <cell r="P54">
            <v>3</v>
          </cell>
          <cell r="Q54">
            <v>2</v>
          </cell>
          <cell r="R54">
            <v>5</v>
          </cell>
        </row>
        <row r="55">
          <cell r="A55" t="str">
            <v>Marshall</v>
          </cell>
          <cell r="B55">
            <v>0</v>
          </cell>
          <cell r="C55">
            <v>77</v>
          </cell>
          <cell r="D55">
            <v>52</v>
          </cell>
          <cell r="E55">
            <v>0.5968992248062015</v>
          </cell>
          <cell r="F55">
            <v>7</v>
          </cell>
          <cell r="G55">
            <v>7</v>
          </cell>
          <cell r="H55">
            <v>0</v>
          </cell>
          <cell r="I55">
            <v>1</v>
          </cell>
          <cell r="K55">
            <v>0</v>
          </cell>
          <cell r="L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A56" t="str">
            <v>Maryland</v>
          </cell>
          <cell r="B56">
            <v>3</v>
          </cell>
          <cell r="C56">
            <v>49</v>
          </cell>
          <cell r="D56">
            <v>75</v>
          </cell>
          <cell r="E56">
            <v>0.39516129032258063</v>
          </cell>
          <cell r="F56">
            <v>4</v>
          </cell>
          <cell r="G56">
            <v>1</v>
          </cell>
          <cell r="H56">
            <v>0</v>
          </cell>
          <cell r="I56">
            <v>0</v>
          </cell>
          <cell r="K56">
            <v>0</v>
          </cell>
          <cell r="L56">
            <v>1</v>
          </cell>
          <cell r="N56">
            <v>0</v>
          </cell>
          <cell r="O56">
            <v>0</v>
          </cell>
          <cell r="P56">
            <v>0</v>
          </cell>
          <cell r="Q56">
            <v>1</v>
          </cell>
          <cell r="R56">
            <v>1</v>
          </cell>
        </row>
        <row r="57">
          <cell r="A57" t="str">
            <v>Memphis</v>
          </cell>
          <cell r="B57">
            <v>4</v>
          </cell>
          <cell r="C57">
            <v>57</v>
          </cell>
          <cell r="D57">
            <v>69</v>
          </cell>
          <cell r="E57">
            <v>0.45238095238095238</v>
          </cell>
          <cell r="F57">
            <v>5</v>
          </cell>
          <cell r="G57">
            <v>1</v>
          </cell>
          <cell r="H57">
            <v>0</v>
          </cell>
          <cell r="I57">
            <v>1</v>
          </cell>
          <cell r="K57">
            <v>0</v>
          </cell>
          <cell r="L57">
            <v>2</v>
          </cell>
          <cell r="N57">
            <v>0</v>
          </cell>
          <cell r="O57">
            <v>1</v>
          </cell>
          <cell r="P57">
            <v>1</v>
          </cell>
          <cell r="Q57">
            <v>2</v>
          </cell>
          <cell r="R57">
            <v>0</v>
          </cell>
        </row>
        <row r="58">
          <cell r="A58" t="str">
            <v>Miami (FL)</v>
          </cell>
          <cell r="B58">
            <v>11</v>
          </cell>
          <cell r="C58">
            <v>78</v>
          </cell>
          <cell r="D58">
            <v>50</v>
          </cell>
          <cell r="E58">
            <v>0.609375</v>
          </cell>
          <cell r="F58">
            <v>8</v>
          </cell>
          <cell r="G58">
            <v>1</v>
          </cell>
          <cell r="H58">
            <v>1</v>
          </cell>
          <cell r="I58">
            <v>0</v>
          </cell>
          <cell r="K58">
            <v>3</v>
          </cell>
          <cell r="L58">
            <v>3</v>
          </cell>
          <cell r="N58">
            <v>0</v>
          </cell>
          <cell r="O58">
            <v>1</v>
          </cell>
          <cell r="P58">
            <v>1</v>
          </cell>
          <cell r="Q58">
            <v>2</v>
          </cell>
          <cell r="R58">
            <v>1</v>
          </cell>
        </row>
        <row r="59">
          <cell r="A59" t="str">
            <v>Miami (OH)</v>
          </cell>
          <cell r="B59">
            <v>2</v>
          </cell>
          <cell r="C59">
            <v>41</v>
          </cell>
          <cell r="D59">
            <v>82</v>
          </cell>
          <cell r="E59">
            <v>0.33333333333333331</v>
          </cell>
          <cell r="F59">
            <v>2</v>
          </cell>
          <cell r="G59">
            <v>1</v>
          </cell>
          <cell r="H59">
            <v>0</v>
          </cell>
          <cell r="I59">
            <v>1</v>
          </cell>
          <cell r="K59">
            <v>0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A60" t="str">
            <v>Michigan</v>
          </cell>
          <cell r="B60">
            <v>12</v>
          </cell>
          <cell r="C60">
            <v>81</v>
          </cell>
          <cell r="D60">
            <v>47</v>
          </cell>
          <cell r="E60">
            <v>0.6328125</v>
          </cell>
          <cell r="F60">
            <v>8</v>
          </cell>
          <cell r="G60">
            <v>2</v>
          </cell>
          <cell r="H60">
            <v>2</v>
          </cell>
          <cell r="I60">
            <v>0</v>
          </cell>
          <cell r="K60">
            <v>5</v>
          </cell>
          <cell r="L60">
            <v>5</v>
          </cell>
          <cell r="N60">
            <v>0</v>
          </cell>
          <cell r="O60">
            <v>3</v>
          </cell>
          <cell r="P60">
            <v>1</v>
          </cell>
          <cell r="Q60">
            <v>1</v>
          </cell>
          <cell r="R60">
            <v>3</v>
          </cell>
        </row>
        <row r="61">
          <cell r="A61" t="str">
            <v>Michigan State</v>
          </cell>
          <cell r="B61">
            <v>21</v>
          </cell>
          <cell r="C61">
            <v>91</v>
          </cell>
          <cell r="D61">
            <v>41</v>
          </cell>
          <cell r="E61">
            <v>0.68939393939393945</v>
          </cell>
          <cell r="F61">
            <v>9</v>
          </cell>
          <cell r="G61">
            <v>5</v>
          </cell>
          <cell r="H61">
            <v>3</v>
          </cell>
          <cell r="I61">
            <v>3</v>
          </cell>
          <cell r="K61">
            <v>6</v>
          </cell>
          <cell r="L61">
            <v>6</v>
          </cell>
          <cell r="N61">
            <v>2</v>
          </cell>
          <cell r="O61">
            <v>4</v>
          </cell>
          <cell r="P61">
            <v>1</v>
          </cell>
          <cell r="Q61">
            <v>3</v>
          </cell>
          <cell r="R61">
            <v>1</v>
          </cell>
        </row>
        <row r="62">
          <cell r="A62" t="str">
            <v>Middle Tennessee</v>
          </cell>
          <cell r="B62">
            <v>0</v>
          </cell>
          <cell r="C62">
            <v>70</v>
          </cell>
          <cell r="D62">
            <v>58</v>
          </cell>
          <cell r="E62">
            <v>0.546875</v>
          </cell>
          <cell r="F62">
            <v>7</v>
          </cell>
          <cell r="G62">
            <v>2</v>
          </cell>
          <cell r="H62">
            <v>0</v>
          </cell>
          <cell r="I62">
            <v>0</v>
          </cell>
          <cell r="K62">
            <v>0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Minnesota</v>
          </cell>
          <cell r="B63">
            <v>3</v>
          </cell>
          <cell r="C63">
            <v>61</v>
          </cell>
          <cell r="D63">
            <v>66</v>
          </cell>
          <cell r="E63">
            <v>0.48031496062992124</v>
          </cell>
          <cell r="F63">
            <v>7</v>
          </cell>
          <cell r="G63">
            <v>3</v>
          </cell>
          <cell r="H63">
            <v>0</v>
          </cell>
          <cell r="I63">
            <v>0</v>
          </cell>
          <cell r="K63">
            <v>0</v>
          </cell>
          <cell r="L63">
            <v>0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Mississippi State</v>
          </cell>
          <cell r="B64">
            <v>9</v>
          </cell>
          <cell r="C64">
            <v>78</v>
          </cell>
          <cell r="D64">
            <v>51</v>
          </cell>
          <cell r="E64">
            <v>0.60465116279069764</v>
          </cell>
          <cell r="F64">
            <v>9</v>
          </cell>
          <cell r="G64">
            <v>6</v>
          </cell>
          <cell r="H64">
            <v>1</v>
          </cell>
          <cell r="I64">
            <v>0</v>
          </cell>
          <cell r="K64">
            <v>2</v>
          </cell>
          <cell r="L64">
            <v>3</v>
          </cell>
          <cell r="N64">
            <v>3</v>
          </cell>
          <cell r="O64">
            <v>0</v>
          </cell>
          <cell r="P64">
            <v>1</v>
          </cell>
          <cell r="Q64">
            <v>1</v>
          </cell>
          <cell r="R64">
            <v>2</v>
          </cell>
        </row>
        <row r="65">
          <cell r="A65" t="str">
            <v>Missouri</v>
          </cell>
          <cell r="B65">
            <v>10</v>
          </cell>
          <cell r="C65">
            <v>78</v>
          </cell>
          <cell r="D65">
            <v>51</v>
          </cell>
          <cell r="E65">
            <v>0.60465116279069764</v>
          </cell>
          <cell r="F65">
            <v>7</v>
          </cell>
          <cell r="G65">
            <v>3</v>
          </cell>
          <cell r="H65">
            <v>0</v>
          </cell>
          <cell r="I65">
            <v>0</v>
          </cell>
          <cell r="K65">
            <v>3</v>
          </cell>
          <cell r="L65">
            <v>3</v>
          </cell>
          <cell r="N65">
            <v>1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</row>
        <row r="66">
          <cell r="A66" t="str">
            <v>Navy</v>
          </cell>
          <cell r="B66">
            <v>3</v>
          </cell>
          <cell r="C66">
            <v>79</v>
          </cell>
          <cell r="D66">
            <v>52</v>
          </cell>
          <cell r="E66">
            <v>0.60305343511450382</v>
          </cell>
          <cell r="F66">
            <v>8</v>
          </cell>
          <cell r="G66">
            <v>5</v>
          </cell>
          <cell r="H66">
            <v>0</v>
          </cell>
          <cell r="I66">
            <v>0</v>
          </cell>
          <cell r="K66">
            <v>0</v>
          </cell>
          <cell r="L66">
            <v>1</v>
          </cell>
          <cell r="N66">
            <v>0</v>
          </cell>
          <cell r="O66">
            <v>1</v>
          </cell>
          <cell r="P66">
            <v>1</v>
          </cell>
          <cell r="Q66">
            <v>0</v>
          </cell>
          <cell r="R66">
            <v>0</v>
          </cell>
        </row>
        <row r="67">
          <cell r="A67" t="str">
            <v>NC State</v>
          </cell>
          <cell r="B67">
            <v>7</v>
          </cell>
          <cell r="C67">
            <v>72</v>
          </cell>
          <cell r="D67">
            <v>56</v>
          </cell>
          <cell r="E67">
            <v>0.5625</v>
          </cell>
          <cell r="F67">
            <v>8</v>
          </cell>
          <cell r="G67">
            <v>5</v>
          </cell>
          <cell r="H67">
            <v>0</v>
          </cell>
          <cell r="I67">
            <v>0</v>
          </cell>
          <cell r="K67">
            <v>0</v>
          </cell>
          <cell r="L67">
            <v>2</v>
          </cell>
          <cell r="N67">
            <v>0</v>
          </cell>
          <cell r="O67">
            <v>0</v>
          </cell>
          <cell r="P67">
            <v>0</v>
          </cell>
          <cell r="Q67">
            <v>2</v>
          </cell>
          <cell r="R67">
            <v>0</v>
          </cell>
        </row>
        <row r="68">
          <cell r="A68" t="str">
            <v>Nebraska</v>
          </cell>
          <cell r="B68">
            <v>11</v>
          </cell>
          <cell r="C68">
            <v>80</v>
          </cell>
          <cell r="D68">
            <v>51</v>
          </cell>
          <cell r="E68">
            <v>0.61068702290076338</v>
          </cell>
          <cell r="F68">
            <v>8</v>
          </cell>
          <cell r="G68">
            <v>3</v>
          </cell>
          <cell r="H68">
            <v>0</v>
          </cell>
          <cell r="I68">
            <v>0</v>
          </cell>
          <cell r="K68">
            <v>6</v>
          </cell>
          <cell r="L68">
            <v>4</v>
          </cell>
          <cell r="N68">
            <v>0</v>
          </cell>
          <cell r="O68">
            <v>1</v>
          </cell>
          <cell r="P68">
            <v>1</v>
          </cell>
          <cell r="Q68">
            <v>0</v>
          </cell>
          <cell r="R68">
            <v>0</v>
          </cell>
        </row>
        <row r="69">
          <cell r="A69" t="str">
            <v>Nevada</v>
          </cell>
          <cell r="B69">
            <v>1</v>
          </cell>
          <cell r="C69">
            <v>69</v>
          </cell>
          <cell r="D69">
            <v>59</v>
          </cell>
          <cell r="E69">
            <v>0.5390625</v>
          </cell>
          <cell r="F69">
            <v>7</v>
          </cell>
          <cell r="G69">
            <v>3</v>
          </cell>
          <cell r="H69">
            <v>0</v>
          </cell>
          <cell r="I69">
            <v>1</v>
          </cell>
          <cell r="K69">
            <v>0</v>
          </cell>
          <cell r="L69">
            <v>1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A70" t="str">
            <v>New Mexico</v>
          </cell>
          <cell r="B70">
            <v>0</v>
          </cell>
          <cell r="C70">
            <v>36</v>
          </cell>
          <cell r="D70">
            <v>87</v>
          </cell>
          <cell r="E70">
            <v>0.29268292682926828</v>
          </cell>
          <cell r="F70">
            <v>2</v>
          </cell>
          <cell r="G70">
            <v>1</v>
          </cell>
          <cell r="H70">
            <v>0</v>
          </cell>
          <cell r="I70">
            <v>0</v>
          </cell>
          <cell r="K70">
            <v>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  <row r="71">
          <cell r="A71" t="str">
            <v>New Mexico State</v>
          </cell>
          <cell r="B71">
            <v>0</v>
          </cell>
          <cell r="C71">
            <v>30</v>
          </cell>
          <cell r="D71">
            <v>93</v>
          </cell>
          <cell r="E71">
            <v>0.24390243902439024</v>
          </cell>
          <cell r="F71">
            <v>1</v>
          </cell>
          <cell r="G71">
            <v>1</v>
          </cell>
          <cell r="H71">
            <v>0</v>
          </cell>
          <cell r="I71">
            <v>0</v>
          </cell>
          <cell r="K71">
            <v>0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</row>
        <row r="72">
          <cell r="A72" t="str">
            <v>North Carolina</v>
          </cell>
          <cell r="B72">
            <v>7</v>
          </cell>
          <cell r="C72">
            <v>68</v>
          </cell>
          <cell r="D72">
            <v>59</v>
          </cell>
          <cell r="E72">
            <v>0.53543307086614178</v>
          </cell>
          <cell r="F72">
            <v>7</v>
          </cell>
          <cell r="G72">
            <v>2</v>
          </cell>
          <cell r="H72">
            <v>0</v>
          </cell>
          <cell r="I72">
            <v>0</v>
          </cell>
          <cell r="K72">
            <v>4</v>
          </cell>
          <cell r="L72">
            <v>1</v>
          </cell>
          <cell r="N72">
            <v>1</v>
          </cell>
          <cell r="O72">
            <v>1</v>
          </cell>
          <cell r="P72">
            <v>2</v>
          </cell>
          <cell r="Q72">
            <v>0</v>
          </cell>
          <cell r="R72">
            <v>0</v>
          </cell>
        </row>
        <row r="73">
          <cell r="A73" t="str">
            <v>North Texas</v>
          </cell>
          <cell r="B73">
            <v>0</v>
          </cell>
          <cell r="C73">
            <v>51</v>
          </cell>
          <cell r="D73">
            <v>74</v>
          </cell>
          <cell r="E73">
            <v>0.40799999999999997</v>
          </cell>
          <cell r="F73">
            <v>4</v>
          </cell>
          <cell r="G73">
            <v>1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</row>
        <row r="74">
          <cell r="A74" t="str">
            <v>Northern Illinois</v>
          </cell>
          <cell r="B74">
            <v>2</v>
          </cell>
          <cell r="C74">
            <v>93</v>
          </cell>
          <cell r="D74">
            <v>43</v>
          </cell>
          <cell r="E74">
            <v>0.68382352941176472</v>
          </cell>
          <cell r="F74">
            <v>9</v>
          </cell>
          <cell r="G74">
            <v>2</v>
          </cell>
          <cell r="H74">
            <v>1</v>
          </cell>
          <cell r="I74">
            <v>4</v>
          </cell>
          <cell r="K74">
            <v>0</v>
          </cell>
          <cell r="L74">
            <v>1</v>
          </cell>
          <cell r="N74">
            <v>0</v>
          </cell>
          <cell r="O74">
            <v>1</v>
          </cell>
          <cell r="P74">
            <v>0</v>
          </cell>
          <cell r="Q74">
            <v>0</v>
          </cell>
          <cell r="R74">
            <v>0</v>
          </cell>
        </row>
        <row r="75">
          <cell r="A75" t="str">
            <v>Northwestern</v>
          </cell>
          <cell r="B75">
            <v>13</v>
          </cell>
          <cell r="C75">
            <v>77</v>
          </cell>
          <cell r="D75">
            <v>52</v>
          </cell>
          <cell r="E75">
            <v>0.5968992248062015</v>
          </cell>
          <cell r="F75">
            <v>8</v>
          </cell>
          <cell r="G75">
            <v>4</v>
          </cell>
          <cell r="H75">
            <v>0</v>
          </cell>
          <cell r="I75">
            <v>0</v>
          </cell>
          <cell r="K75">
            <v>1</v>
          </cell>
          <cell r="L75">
            <v>4</v>
          </cell>
          <cell r="N75">
            <v>2</v>
          </cell>
          <cell r="O75">
            <v>2</v>
          </cell>
          <cell r="P75">
            <v>1</v>
          </cell>
          <cell r="Q75">
            <v>1</v>
          </cell>
          <cell r="R75">
            <v>3</v>
          </cell>
        </row>
        <row r="76">
          <cell r="A76" t="str">
            <v>Notre Dame</v>
          </cell>
          <cell r="B76">
            <v>18</v>
          </cell>
          <cell r="C76">
            <v>87</v>
          </cell>
          <cell r="D76">
            <v>41</v>
          </cell>
          <cell r="E76">
            <v>0.6796875</v>
          </cell>
          <cell r="F76">
            <v>8</v>
          </cell>
          <cell r="G76">
            <v>4</v>
          </cell>
          <cell r="H76">
            <v>3</v>
          </cell>
          <cell r="I76">
            <v>0</v>
          </cell>
          <cell r="K76">
            <v>7</v>
          </cell>
          <cell r="L76">
            <v>5</v>
          </cell>
          <cell r="N76">
            <v>2</v>
          </cell>
          <cell r="O76">
            <v>2</v>
          </cell>
          <cell r="P76">
            <v>0</v>
          </cell>
          <cell r="Q76">
            <v>3</v>
          </cell>
          <cell r="R76">
            <v>4</v>
          </cell>
        </row>
        <row r="77">
          <cell r="A77" t="str">
            <v>Ohio</v>
          </cell>
          <cell r="B77">
            <v>0</v>
          </cell>
          <cell r="C77">
            <v>83</v>
          </cell>
          <cell r="D77">
            <v>49</v>
          </cell>
          <cell r="E77">
            <v>0.62878787878787878</v>
          </cell>
          <cell r="F77">
            <v>9</v>
          </cell>
          <cell r="G77">
            <v>4</v>
          </cell>
          <cell r="H77">
            <v>0</v>
          </cell>
          <cell r="I77">
            <v>0</v>
          </cell>
          <cell r="K77">
            <v>0</v>
          </cell>
          <cell r="L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Ohio State</v>
          </cell>
          <cell r="B78">
            <v>33</v>
          </cell>
          <cell r="C78">
            <v>115</v>
          </cell>
          <cell r="D78">
            <v>19</v>
          </cell>
          <cell r="E78">
            <v>0.85820895522388063</v>
          </cell>
          <cell r="F78">
            <v>10</v>
          </cell>
          <cell r="G78">
            <v>7</v>
          </cell>
          <cell r="H78">
            <v>8</v>
          </cell>
          <cell r="I78">
            <v>5</v>
          </cell>
          <cell r="K78">
            <v>10</v>
          </cell>
          <cell r="L78">
            <v>9</v>
          </cell>
          <cell r="N78">
            <v>4</v>
          </cell>
          <cell r="O78">
            <v>2</v>
          </cell>
          <cell r="P78">
            <v>4</v>
          </cell>
          <cell r="Q78">
            <v>4</v>
          </cell>
          <cell r="R78">
            <v>6</v>
          </cell>
        </row>
        <row r="79">
          <cell r="A79" t="str">
            <v>Oklahoma</v>
          </cell>
          <cell r="B79">
            <v>33</v>
          </cell>
          <cell r="C79">
            <v>105</v>
          </cell>
          <cell r="D79">
            <v>28</v>
          </cell>
          <cell r="E79">
            <v>0.78947368421052633</v>
          </cell>
          <cell r="F79">
            <v>10</v>
          </cell>
          <cell r="G79">
            <v>5</v>
          </cell>
          <cell r="H79">
            <v>6</v>
          </cell>
          <cell r="I79">
            <v>6</v>
          </cell>
          <cell r="K79">
            <v>10</v>
          </cell>
          <cell r="L79">
            <v>8</v>
          </cell>
          <cell r="N79">
            <v>0</v>
          </cell>
          <cell r="O79">
            <v>5</v>
          </cell>
          <cell r="P79">
            <v>5</v>
          </cell>
          <cell r="Q79">
            <v>4</v>
          </cell>
          <cell r="R79">
            <v>2</v>
          </cell>
        </row>
        <row r="80">
          <cell r="A80" t="str">
            <v>Oklahoma State</v>
          </cell>
          <cell r="B80">
            <v>23</v>
          </cell>
          <cell r="C80">
            <v>94</v>
          </cell>
          <cell r="D80">
            <v>36</v>
          </cell>
          <cell r="E80">
            <v>0.72307692307692306</v>
          </cell>
          <cell r="F80">
            <v>10</v>
          </cell>
          <cell r="G80">
            <v>7</v>
          </cell>
          <cell r="H80">
            <v>2</v>
          </cell>
          <cell r="I80">
            <v>1</v>
          </cell>
          <cell r="K80">
            <v>6</v>
          </cell>
          <cell r="L80">
            <v>6</v>
          </cell>
          <cell r="N80">
            <v>1</v>
          </cell>
          <cell r="O80">
            <v>1</v>
          </cell>
          <cell r="P80">
            <v>3</v>
          </cell>
          <cell r="Q80">
            <v>3</v>
          </cell>
          <cell r="R80">
            <v>4</v>
          </cell>
        </row>
        <row r="81">
          <cell r="A81" t="str">
            <v>Old Dominion</v>
          </cell>
          <cell r="B81">
            <v>1</v>
          </cell>
          <cell r="C81">
            <v>30</v>
          </cell>
          <cell r="D81">
            <v>31</v>
          </cell>
          <cell r="E81">
            <v>0.49180327868852458</v>
          </cell>
          <cell r="F81">
            <v>1</v>
          </cell>
          <cell r="G81">
            <v>1</v>
          </cell>
          <cell r="H81">
            <v>0</v>
          </cell>
          <cell r="I81">
            <v>0</v>
          </cell>
          <cell r="K81">
            <v>0</v>
          </cell>
          <cell r="L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1</v>
          </cell>
        </row>
        <row r="82">
          <cell r="A82" t="str">
            <v>Ole Miss</v>
          </cell>
          <cell r="B82">
            <v>15</v>
          </cell>
          <cell r="C82">
            <v>65</v>
          </cell>
          <cell r="D82">
            <v>60</v>
          </cell>
          <cell r="E82">
            <v>0.52</v>
          </cell>
          <cell r="F82">
            <v>5</v>
          </cell>
          <cell r="G82">
            <v>4</v>
          </cell>
          <cell r="H82">
            <v>2</v>
          </cell>
          <cell r="I82">
            <v>0</v>
          </cell>
          <cell r="K82">
            <v>4</v>
          </cell>
          <cell r="L82">
            <v>3</v>
          </cell>
          <cell r="N82">
            <v>3</v>
          </cell>
          <cell r="O82">
            <v>5</v>
          </cell>
          <cell r="P82">
            <v>2</v>
          </cell>
          <cell r="Q82">
            <v>1</v>
          </cell>
          <cell r="R82">
            <v>0</v>
          </cell>
        </row>
        <row r="83">
          <cell r="A83" t="str">
            <v>Oregon</v>
          </cell>
          <cell r="B83">
            <v>27</v>
          </cell>
          <cell r="C83">
            <v>99</v>
          </cell>
          <cell r="D83">
            <v>33</v>
          </cell>
          <cell r="E83">
            <v>0.75</v>
          </cell>
          <cell r="F83">
            <v>10</v>
          </cell>
          <cell r="G83">
            <v>5</v>
          </cell>
          <cell r="H83">
            <v>5</v>
          </cell>
          <cell r="I83">
            <v>4</v>
          </cell>
          <cell r="K83">
            <v>9</v>
          </cell>
          <cell r="L83">
            <v>7</v>
          </cell>
          <cell r="N83">
            <v>5</v>
          </cell>
          <cell r="O83">
            <v>2</v>
          </cell>
          <cell r="P83">
            <v>1</v>
          </cell>
          <cell r="Q83">
            <v>0</v>
          </cell>
          <cell r="R83">
            <v>2</v>
          </cell>
        </row>
        <row r="84">
          <cell r="A84" t="str">
            <v>Oregon State</v>
          </cell>
          <cell r="B84">
            <v>6</v>
          </cell>
          <cell r="C84">
            <v>46</v>
          </cell>
          <cell r="D84">
            <v>77</v>
          </cell>
          <cell r="E84">
            <v>0.37398373983739835</v>
          </cell>
          <cell r="F84">
            <v>3</v>
          </cell>
          <cell r="G84">
            <v>1</v>
          </cell>
          <cell r="H84">
            <v>0</v>
          </cell>
          <cell r="I84">
            <v>0</v>
          </cell>
          <cell r="K84">
            <v>2</v>
          </cell>
          <cell r="L84">
            <v>1</v>
          </cell>
          <cell r="N84">
            <v>1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</row>
        <row r="85">
          <cell r="A85" t="str">
            <v>Penn State</v>
          </cell>
          <cell r="B85">
            <v>9</v>
          </cell>
          <cell r="C85">
            <v>87</v>
          </cell>
          <cell r="D85">
            <v>42</v>
          </cell>
          <cell r="E85">
            <v>0.67441860465116277</v>
          </cell>
          <cell r="F85">
            <v>8</v>
          </cell>
          <cell r="G85">
            <v>3</v>
          </cell>
          <cell r="H85">
            <v>2</v>
          </cell>
          <cell r="I85">
            <v>1</v>
          </cell>
          <cell r="K85">
            <v>4</v>
          </cell>
          <cell r="L85">
            <v>4</v>
          </cell>
          <cell r="N85">
            <v>0</v>
          </cell>
          <cell r="O85">
            <v>0</v>
          </cell>
          <cell r="P85">
            <v>2</v>
          </cell>
          <cell r="Q85">
            <v>2</v>
          </cell>
          <cell r="R85">
            <v>1</v>
          </cell>
        </row>
        <row r="86">
          <cell r="A86" t="str">
            <v>Pittsburgh</v>
          </cell>
          <cell r="B86">
            <v>7</v>
          </cell>
          <cell r="C86">
            <v>71</v>
          </cell>
          <cell r="D86">
            <v>59</v>
          </cell>
          <cell r="E86">
            <v>0.5461538461538461</v>
          </cell>
          <cell r="F86">
            <v>9</v>
          </cell>
          <cell r="G86">
            <v>3</v>
          </cell>
          <cell r="H86">
            <v>0</v>
          </cell>
          <cell r="I86">
            <v>1</v>
          </cell>
          <cell r="K86">
            <v>1</v>
          </cell>
          <cell r="L86">
            <v>1</v>
          </cell>
          <cell r="N86">
            <v>0</v>
          </cell>
          <cell r="O86">
            <v>0</v>
          </cell>
          <cell r="P86">
            <v>1</v>
          </cell>
          <cell r="Q86">
            <v>1</v>
          </cell>
          <cell r="R86">
            <v>1</v>
          </cell>
        </row>
        <row r="87">
          <cell r="A87" t="str">
            <v>Purdue</v>
          </cell>
          <cell r="B87">
            <v>5</v>
          </cell>
          <cell r="C87">
            <v>44</v>
          </cell>
          <cell r="D87">
            <v>80</v>
          </cell>
          <cell r="E87">
            <v>0.35483870967741937</v>
          </cell>
          <cell r="F87">
            <v>4</v>
          </cell>
          <cell r="G87">
            <v>2</v>
          </cell>
          <cell r="H87">
            <v>0</v>
          </cell>
          <cell r="I87">
            <v>0</v>
          </cell>
          <cell r="K87">
            <v>0</v>
          </cell>
          <cell r="L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3</v>
          </cell>
        </row>
        <row r="88">
          <cell r="A88" t="str">
            <v>Rice</v>
          </cell>
          <cell r="B88">
            <v>0</v>
          </cell>
          <cell r="C88">
            <v>46</v>
          </cell>
          <cell r="D88">
            <v>79</v>
          </cell>
          <cell r="E88">
            <v>0.36799999999999999</v>
          </cell>
          <cell r="F88">
            <v>3</v>
          </cell>
          <cell r="G88">
            <v>2</v>
          </cell>
          <cell r="H88">
            <v>0</v>
          </cell>
          <cell r="I88">
            <v>1</v>
          </cell>
          <cell r="K88">
            <v>0</v>
          </cell>
          <cell r="L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A89" t="str">
            <v>Rutgers</v>
          </cell>
          <cell r="B89">
            <v>1</v>
          </cell>
          <cell r="C89">
            <v>56</v>
          </cell>
          <cell r="D89">
            <v>69</v>
          </cell>
          <cell r="E89">
            <v>0.44800000000000001</v>
          </cell>
          <cell r="F89">
            <v>5</v>
          </cell>
          <cell r="G89">
            <v>3</v>
          </cell>
          <cell r="H89">
            <v>0</v>
          </cell>
          <cell r="I89">
            <v>1</v>
          </cell>
          <cell r="K89">
            <v>0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</row>
        <row r="90">
          <cell r="A90" t="str">
            <v>San Diego State</v>
          </cell>
          <cell r="B90">
            <v>4</v>
          </cell>
          <cell r="C90">
            <v>84</v>
          </cell>
          <cell r="D90">
            <v>47</v>
          </cell>
          <cell r="E90">
            <v>0.64122137404580148</v>
          </cell>
          <cell r="F90">
            <v>9</v>
          </cell>
          <cell r="G90">
            <v>4</v>
          </cell>
          <cell r="H90">
            <v>0</v>
          </cell>
          <cell r="I90">
            <v>3</v>
          </cell>
          <cell r="K90">
            <v>0</v>
          </cell>
          <cell r="L90">
            <v>1</v>
          </cell>
          <cell r="N90">
            <v>0</v>
          </cell>
          <cell r="O90">
            <v>0</v>
          </cell>
          <cell r="P90">
            <v>0</v>
          </cell>
          <cell r="Q90">
            <v>1</v>
          </cell>
          <cell r="R90">
            <v>1</v>
          </cell>
        </row>
        <row r="91">
          <cell r="A91" t="str">
            <v>San Jose State</v>
          </cell>
          <cell r="B91">
            <v>1</v>
          </cell>
          <cell r="C91">
            <v>41</v>
          </cell>
          <cell r="D91">
            <v>83</v>
          </cell>
          <cell r="E91">
            <v>0.33064516129032256</v>
          </cell>
          <cell r="F91">
            <v>2</v>
          </cell>
          <cell r="G91">
            <v>2</v>
          </cell>
          <cell r="H91">
            <v>0</v>
          </cell>
          <cell r="I91">
            <v>0</v>
          </cell>
          <cell r="K91">
            <v>0</v>
          </cell>
          <cell r="L91">
            <v>1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</row>
        <row r="92">
          <cell r="A92" t="str">
            <v>SMU</v>
          </cell>
          <cell r="B92">
            <v>3</v>
          </cell>
          <cell r="C92">
            <v>55</v>
          </cell>
          <cell r="D92">
            <v>71</v>
          </cell>
          <cell r="E92">
            <v>0.43650793650793651</v>
          </cell>
          <cell r="F92">
            <v>5</v>
          </cell>
          <cell r="G92">
            <v>3</v>
          </cell>
          <cell r="H92">
            <v>0</v>
          </cell>
          <cell r="I92">
            <v>0</v>
          </cell>
          <cell r="K92">
            <v>0</v>
          </cell>
          <cell r="L92">
            <v>0</v>
          </cell>
          <cell r="N92">
            <v>0</v>
          </cell>
          <cell r="O92">
            <v>0</v>
          </cell>
          <cell r="P92">
            <v>1</v>
          </cell>
          <cell r="Q92">
            <v>0</v>
          </cell>
          <cell r="R92">
            <v>1</v>
          </cell>
        </row>
        <row r="93">
          <cell r="A93" t="str">
            <v>South Alabama</v>
          </cell>
          <cell r="B93">
            <v>1</v>
          </cell>
          <cell r="C93">
            <v>32</v>
          </cell>
          <cell r="D93">
            <v>55</v>
          </cell>
          <cell r="E93">
            <v>0.36781609195402298</v>
          </cell>
          <cell r="F93">
            <v>2</v>
          </cell>
          <cell r="G93">
            <v>0</v>
          </cell>
          <cell r="H93">
            <v>0</v>
          </cell>
          <cell r="I93">
            <v>0</v>
          </cell>
          <cell r="K93">
            <v>0</v>
          </cell>
          <cell r="L93">
            <v>0</v>
          </cell>
          <cell r="N93">
            <v>0</v>
          </cell>
          <cell r="O93">
            <v>0</v>
          </cell>
          <cell r="P93">
            <v>1</v>
          </cell>
          <cell r="Q93">
            <v>0</v>
          </cell>
          <cell r="R93">
            <v>0</v>
          </cell>
        </row>
        <row r="94">
          <cell r="A94" t="str">
            <v>South Carolina</v>
          </cell>
          <cell r="B94">
            <v>15</v>
          </cell>
          <cell r="C94">
            <v>81</v>
          </cell>
          <cell r="D94">
            <v>49</v>
          </cell>
          <cell r="E94">
            <v>0.62307692307692308</v>
          </cell>
          <cell r="F94">
            <v>9</v>
          </cell>
          <cell r="G94">
            <v>5</v>
          </cell>
          <cell r="H94">
            <v>0</v>
          </cell>
          <cell r="I94">
            <v>0</v>
          </cell>
          <cell r="K94">
            <v>4</v>
          </cell>
          <cell r="L94">
            <v>4</v>
          </cell>
          <cell r="N94">
            <v>1</v>
          </cell>
          <cell r="O94">
            <v>0</v>
          </cell>
          <cell r="P94">
            <v>1</v>
          </cell>
          <cell r="Q94">
            <v>0</v>
          </cell>
          <cell r="R94">
            <v>0</v>
          </cell>
        </row>
        <row r="95">
          <cell r="A95" t="str">
            <v>South Florida</v>
          </cell>
          <cell r="B95">
            <v>5</v>
          </cell>
          <cell r="C95">
            <v>66</v>
          </cell>
          <cell r="D95">
            <v>59</v>
          </cell>
          <cell r="E95">
            <v>0.52800000000000002</v>
          </cell>
          <cell r="F95">
            <v>6</v>
          </cell>
          <cell r="G95">
            <v>4</v>
          </cell>
          <cell r="H95">
            <v>0</v>
          </cell>
          <cell r="I95">
            <v>0</v>
          </cell>
          <cell r="K95">
            <v>1</v>
          </cell>
          <cell r="L95">
            <v>2</v>
          </cell>
          <cell r="N95">
            <v>0</v>
          </cell>
          <cell r="O95">
            <v>1</v>
          </cell>
          <cell r="P95">
            <v>1</v>
          </cell>
          <cell r="Q95">
            <v>0</v>
          </cell>
          <cell r="R95">
            <v>0</v>
          </cell>
        </row>
        <row r="96">
          <cell r="A96" t="str">
            <v>Southern Mississippi</v>
          </cell>
          <cell r="B96">
            <v>2</v>
          </cell>
          <cell r="C96">
            <v>61</v>
          </cell>
          <cell r="D96">
            <v>66</v>
          </cell>
          <cell r="E96">
            <v>0.48031496062992124</v>
          </cell>
          <cell r="F96">
            <v>6</v>
          </cell>
          <cell r="G96">
            <v>2</v>
          </cell>
          <cell r="H96">
            <v>0</v>
          </cell>
          <cell r="I96">
            <v>1</v>
          </cell>
          <cell r="K96">
            <v>0</v>
          </cell>
          <cell r="L96">
            <v>1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</row>
        <row r="97">
          <cell r="A97" t="str">
            <v>Stanford</v>
          </cell>
          <cell r="B97">
            <v>30</v>
          </cell>
          <cell r="C97">
            <v>102</v>
          </cell>
          <cell r="D97">
            <v>32</v>
          </cell>
          <cell r="E97">
            <v>0.76119402985074625</v>
          </cell>
          <cell r="F97">
            <v>10</v>
          </cell>
          <cell r="G97">
            <v>6</v>
          </cell>
          <cell r="H97">
            <v>5</v>
          </cell>
          <cell r="I97">
            <v>3</v>
          </cell>
          <cell r="K97">
            <v>8</v>
          </cell>
          <cell r="L97">
            <v>7</v>
          </cell>
          <cell r="N97">
            <v>1</v>
          </cell>
          <cell r="O97">
            <v>5</v>
          </cell>
          <cell r="P97">
            <v>0</v>
          </cell>
          <cell r="Q97">
            <v>3</v>
          </cell>
          <cell r="R97">
            <v>2</v>
          </cell>
        </row>
        <row r="98">
          <cell r="A98" t="str">
            <v>Syracuse</v>
          </cell>
          <cell r="B98">
            <v>8</v>
          </cell>
          <cell r="C98">
            <v>57</v>
          </cell>
          <cell r="D98">
            <v>67</v>
          </cell>
          <cell r="E98">
            <v>0.45967741935483869</v>
          </cell>
          <cell r="F98">
            <v>4</v>
          </cell>
          <cell r="G98">
            <v>4</v>
          </cell>
          <cell r="H98">
            <v>0</v>
          </cell>
          <cell r="I98">
            <v>1</v>
          </cell>
          <cell r="K98">
            <v>0</v>
          </cell>
          <cell r="L98">
            <v>1</v>
          </cell>
          <cell r="N98">
            <v>0</v>
          </cell>
          <cell r="O98">
            <v>0</v>
          </cell>
          <cell r="P98">
            <v>1</v>
          </cell>
          <cell r="Q98">
            <v>1</v>
          </cell>
          <cell r="R98">
            <v>2</v>
          </cell>
        </row>
        <row r="99">
          <cell r="A99" t="str">
            <v>TCU</v>
          </cell>
          <cell r="B99">
            <v>19</v>
          </cell>
          <cell r="C99">
            <v>94</v>
          </cell>
          <cell r="D99">
            <v>36</v>
          </cell>
          <cell r="E99">
            <v>0.72307692307692306</v>
          </cell>
          <cell r="F99">
            <v>9</v>
          </cell>
          <cell r="G99">
            <v>6</v>
          </cell>
          <cell r="H99">
            <v>3</v>
          </cell>
          <cell r="I99">
            <v>4</v>
          </cell>
          <cell r="K99">
            <v>8</v>
          </cell>
          <cell r="L99">
            <v>6</v>
          </cell>
          <cell r="N99">
            <v>5</v>
          </cell>
          <cell r="O99">
            <v>2</v>
          </cell>
          <cell r="P99">
            <v>1</v>
          </cell>
          <cell r="Q99">
            <v>3</v>
          </cell>
          <cell r="R99">
            <v>0</v>
          </cell>
        </row>
        <row r="100">
          <cell r="A100" t="str">
            <v>Temple</v>
          </cell>
          <cell r="B100">
            <v>3</v>
          </cell>
          <cell r="C100">
            <v>73</v>
          </cell>
          <cell r="D100">
            <v>54</v>
          </cell>
          <cell r="E100">
            <v>0.57480314960629919</v>
          </cell>
          <cell r="F100">
            <v>6</v>
          </cell>
          <cell r="G100">
            <v>2</v>
          </cell>
          <cell r="H100">
            <v>0</v>
          </cell>
          <cell r="I100">
            <v>1</v>
          </cell>
          <cell r="K100">
            <v>0</v>
          </cell>
          <cell r="L100">
            <v>0</v>
          </cell>
          <cell r="N100">
            <v>1</v>
          </cell>
          <cell r="O100">
            <v>0</v>
          </cell>
          <cell r="P100">
            <v>1</v>
          </cell>
          <cell r="Q100">
            <v>0</v>
          </cell>
          <cell r="R100">
            <v>1</v>
          </cell>
        </row>
        <row r="101">
          <cell r="A101" t="str">
            <v>Tennessee</v>
          </cell>
          <cell r="B101">
            <v>9</v>
          </cell>
          <cell r="C101">
            <v>62</v>
          </cell>
          <cell r="D101">
            <v>63</v>
          </cell>
          <cell r="E101">
            <v>0.496</v>
          </cell>
          <cell r="F101">
            <v>5</v>
          </cell>
          <cell r="G101">
            <v>3</v>
          </cell>
          <cell r="H101">
            <v>0</v>
          </cell>
          <cell r="I101">
            <v>0</v>
          </cell>
          <cell r="K101">
            <v>3</v>
          </cell>
          <cell r="L101">
            <v>2</v>
          </cell>
          <cell r="N101">
            <v>0</v>
          </cell>
          <cell r="O101">
            <v>2</v>
          </cell>
          <cell r="P101">
            <v>3</v>
          </cell>
          <cell r="Q101">
            <v>0</v>
          </cell>
          <cell r="R101">
            <v>2</v>
          </cell>
        </row>
        <row r="102">
          <cell r="A102" t="str">
            <v>Texas</v>
          </cell>
          <cell r="B102">
            <v>18</v>
          </cell>
          <cell r="C102">
            <v>76</v>
          </cell>
          <cell r="D102">
            <v>53</v>
          </cell>
          <cell r="E102">
            <v>0.58914728682170547</v>
          </cell>
          <cell r="F102">
            <v>7</v>
          </cell>
          <cell r="G102">
            <v>4</v>
          </cell>
          <cell r="H102">
            <v>2</v>
          </cell>
          <cell r="I102">
            <v>1</v>
          </cell>
          <cell r="K102">
            <v>6</v>
          </cell>
          <cell r="L102">
            <v>3</v>
          </cell>
          <cell r="N102">
            <v>1</v>
          </cell>
          <cell r="O102">
            <v>2</v>
          </cell>
          <cell r="P102">
            <v>2</v>
          </cell>
          <cell r="Q102">
            <v>1</v>
          </cell>
          <cell r="R102">
            <v>5</v>
          </cell>
        </row>
        <row r="103">
          <cell r="A103" t="str">
            <v>Texas A&amp;M</v>
          </cell>
          <cell r="B103">
            <v>18</v>
          </cell>
          <cell r="C103">
            <v>82</v>
          </cell>
          <cell r="D103">
            <v>48</v>
          </cell>
          <cell r="E103">
            <v>0.63076923076923075</v>
          </cell>
          <cell r="F103">
            <v>10</v>
          </cell>
          <cell r="G103">
            <v>5</v>
          </cell>
          <cell r="H103">
            <v>0</v>
          </cell>
          <cell r="I103">
            <v>0</v>
          </cell>
          <cell r="K103">
            <v>3</v>
          </cell>
          <cell r="L103">
            <v>4</v>
          </cell>
          <cell r="N103">
            <v>2</v>
          </cell>
          <cell r="O103">
            <v>2</v>
          </cell>
          <cell r="P103">
            <v>3</v>
          </cell>
          <cell r="Q103">
            <v>0</v>
          </cell>
          <cell r="R103">
            <v>2</v>
          </cell>
        </row>
        <row r="104">
          <cell r="A104" t="str">
            <v>Texas State</v>
          </cell>
          <cell r="B104">
            <v>0</v>
          </cell>
          <cell r="C104">
            <v>27</v>
          </cell>
          <cell r="D104">
            <v>57</v>
          </cell>
          <cell r="E104">
            <v>0.32142857142857145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K104">
            <v>0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</row>
        <row r="105">
          <cell r="A105" t="str">
            <v>Texas Tech</v>
          </cell>
          <cell r="B105">
            <v>7</v>
          </cell>
          <cell r="C105">
            <v>65</v>
          </cell>
          <cell r="D105">
            <v>61</v>
          </cell>
          <cell r="E105">
            <v>0.51587301587301593</v>
          </cell>
          <cell r="F105">
            <v>6</v>
          </cell>
          <cell r="G105">
            <v>4</v>
          </cell>
          <cell r="H105">
            <v>0</v>
          </cell>
          <cell r="I105">
            <v>0</v>
          </cell>
          <cell r="K105">
            <v>0</v>
          </cell>
          <cell r="L105">
            <v>1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</row>
        <row r="106">
          <cell r="A106" t="str">
            <v>Toledo</v>
          </cell>
          <cell r="B106">
            <v>3</v>
          </cell>
          <cell r="C106">
            <v>84</v>
          </cell>
          <cell r="D106">
            <v>44</v>
          </cell>
          <cell r="E106">
            <v>0.65625</v>
          </cell>
          <cell r="F106">
            <v>8</v>
          </cell>
          <cell r="G106">
            <v>3</v>
          </cell>
          <cell r="H106">
            <v>0</v>
          </cell>
          <cell r="I106">
            <v>1</v>
          </cell>
          <cell r="K106">
            <v>0</v>
          </cell>
          <cell r="L106">
            <v>0</v>
          </cell>
          <cell r="N106">
            <v>0</v>
          </cell>
          <cell r="O106">
            <v>2</v>
          </cell>
          <cell r="P106">
            <v>0</v>
          </cell>
          <cell r="Q106">
            <v>0</v>
          </cell>
          <cell r="R106">
            <v>0</v>
          </cell>
        </row>
        <row r="107">
          <cell r="A107" t="str">
            <v>Troy</v>
          </cell>
          <cell r="B107">
            <v>1</v>
          </cell>
          <cell r="C107">
            <v>69</v>
          </cell>
          <cell r="D107">
            <v>56</v>
          </cell>
          <cell r="E107">
            <v>0.55200000000000005</v>
          </cell>
          <cell r="F107">
            <v>5</v>
          </cell>
          <cell r="G107">
            <v>4</v>
          </cell>
          <cell r="H107">
            <v>0</v>
          </cell>
          <cell r="I107">
            <v>3</v>
          </cell>
          <cell r="K107">
            <v>0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1</v>
          </cell>
          <cell r="R107">
            <v>0</v>
          </cell>
        </row>
        <row r="108">
          <cell r="A108" t="str">
            <v>Tulane</v>
          </cell>
          <cell r="B108">
            <v>0</v>
          </cell>
          <cell r="C108">
            <v>40</v>
          </cell>
          <cell r="D108">
            <v>83</v>
          </cell>
          <cell r="E108">
            <v>0.32520325203252032</v>
          </cell>
          <cell r="F108">
            <v>2</v>
          </cell>
          <cell r="G108">
            <v>1</v>
          </cell>
          <cell r="H108">
            <v>0</v>
          </cell>
          <cell r="I108">
            <v>0</v>
          </cell>
          <cell r="K108">
            <v>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</row>
        <row r="109">
          <cell r="A109" t="str">
            <v>Tulsa</v>
          </cell>
          <cell r="B109">
            <v>1</v>
          </cell>
          <cell r="C109">
            <v>60</v>
          </cell>
          <cell r="D109">
            <v>66</v>
          </cell>
          <cell r="E109">
            <v>0.47619047619047616</v>
          </cell>
          <cell r="F109">
            <v>5</v>
          </cell>
          <cell r="G109">
            <v>3</v>
          </cell>
          <cell r="H109">
            <v>0</v>
          </cell>
          <cell r="I109">
            <v>1</v>
          </cell>
          <cell r="K109">
            <v>0</v>
          </cell>
          <cell r="L109">
            <v>1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</row>
        <row r="110">
          <cell r="A110" t="str">
            <v>UAB</v>
          </cell>
          <cell r="B110">
            <v>1</v>
          </cell>
          <cell r="C110">
            <v>42</v>
          </cell>
          <cell r="D110">
            <v>55</v>
          </cell>
          <cell r="E110">
            <v>0.4329896907216495</v>
          </cell>
          <cell r="F110">
            <v>2</v>
          </cell>
          <cell r="G110">
            <v>1</v>
          </cell>
          <cell r="H110">
            <v>0</v>
          </cell>
          <cell r="I110">
            <v>1</v>
          </cell>
          <cell r="K110">
            <v>0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</row>
        <row r="111">
          <cell r="A111" t="str">
            <v>UCF</v>
          </cell>
          <cell r="B111">
            <v>7</v>
          </cell>
          <cell r="C111">
            <v>86</v>
          </cell>
          <cell r="D111">
            <v>44</v>
          </cell>
          <cell r="E111">
            <v>0.66153846153846152</v>
          </cell>
          <cell r="F111">
            <v>8</v>
          </cell>
          <cell r="G111">
            <v>4</v>
          </cell>
          <cell r="H111">
            <v>3</v>
          </cell>
          <cell r="I111">
            <v>5</v>
          </cell>
          <cell r="K111">
            <v>1</v>
          </cell>
          <cell r="L111">
            <v>4</v>
          </cell>
          <cell r="N111">
            <v>0</v>
          </cell>
          <cell r="O111">
            <v>0</v>
          </cell>
          <cell r="P111">
            <v>0</v>
          </cell>
          <cell r="Q111">
            <v>3</v>
          </cell>
          <cell r="R111">
            <v>1</v>
          </cell>
        </row>
        <row r="112">
          <cell r="A112" t="str">
            <v>UCLA</v>
          </cell>
          <cell r="B112">
            <v>16</v>
          </cell>
          <cell r="C112">
            <v>67</v>
          </cell>
          <cell r="D112">
            <v>62</v>
          </cell>
          <cell r="E112">
            <v>0.51937984496124034</v>
          </cell>
          <cell r="F112">
            <v>7</v>
          </cell>
          <cell r="G112">
            <v>3</v>
          </cell>
          <cell r="H112">
            <v>0</v>
          </cell>
          <cell r="I112">
            <v>0</v>
          </cell>
          <cell r="K112">
            <v>4</v>
          </cell>
          <cell r="L112">
            <v>2</v>
          </cell>
          <cell r="N112">
            <v>4</v>
          </cell>
          <cell r="O112">
            <v>4</v>
          </cell>
          <cell r="P112">
            <v>0</v>
          </cell>
          <cell r="Q112">
            <v>0</v>
          </cell>
          <cell r="R112">
            <v>0</v>
          </cell>
        </row>
        <row r="113">
          <cell r="A113" t="str">
            <v>UConn</v>
          </cell>
          <cell r="B113">
            <v>2</v>
          </cell>
          <cell r="C113">
            <v>44</v>
          </cell>
          <cell r="D113">
            <v>79</v>
          </cell>
          <cell r="E113">
            <v>0.35772357723577236</v>
          </cell>
          <cell r="F113">
            <v>3</v>
          </cell>
          <cell r="G113">
            <v>1</v>
          </cell>
          <cell r="H113">
            <v>1</v>
          </cell>
          <cell r="I113">
            <v>1</v>
          </cell>
          <cell r="K113">
            <v>0</v>
          </cell>
          <cell r="L113">
            <v>0</v>
          </cell>
          <cell r="N113">
            <v>0</v>
          </cell>
          <cell r="O113">
            <v>1</v>
          </cell>
          <cell r="P113">
            <v>0</v>
          </cell>
          <cell r="Q113">
            <v>0</v>
          </cell>
          <cell r="R113">
            <v>0</v>
          </cell>
        </row>
        <row r="114">
          <cell r="A114" t="str">
            <v>UMass</v>
          </cell>
          <cell r="B114">
            <v>0</v>
          </cell>
          <cell r="C114">
            <v>18</v>
          </cell>
          <cell r="D114">
            <v>66</v>
          </cell>
          <cell r="E114">
            <v>0.21428571428571427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K114">
            <v>0</v>
          </cell>
          <cell r="L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A115" t="str">
            <v>UNLV</v>
          </cell>
          <cell r="B115">
            <v>0</v>
          </cell>
          <cell r="C115">
            <v>36</v>
          </cell>
          <cell r="D115">
            <v>88</v>
          </cell>
          <cell r="E115">
            <v>0.29032258064516131</v>
          </cell>
          <cell r="F115">
            <v>1</v>
          </cell>
          <cell r="G115">
            <v>0</v>
          </cell>
          <cell r="H115">
            <v>0</v>
          </cell>
          <cell r="I115">
            <v>0</v>
          </cell>
          <cell r="K115">
            <v>0</v>
          </cell>
          <cell r="L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A116" t="str">
            <v>USC</v>
          </cell>
          <cell r="B116">
            <v>19</v>
          </cell>
          <cell r="C116">
            <v>87</v>
          </cell>
          <cell r="D116">
            <v>44</v>
          </cell>
          <cell r="E116">
            <v>0.66412213740458015</v>
          </cell>
          <cell r="F116">
            <v>7</v>
          </cell>
          <cell r="G116">
            <v>4</v>
          </cell>
          <cell r="H116">
            <v>2</v>
          </cell>
          <cell r="I116">
            <v>1</v>
          </cell>
          <cell r="K116">
            <v>10</v>
          </cell>
          <cell r="L116">
            <v>6</v>
          </cell>
          <cell r="N116">
            <v>3</v>
          </cell>
          <cell r="O116">
            <v>2</v>
          </cell>
          <cell r="P116">
            <v>3</v>
          </cell>
          <cell r="Q116">
            <v>3</v>
          </cell>
          <cell r="R116">
            <v>1</v>
          </cell>
        </row>
        <row r="117">
          <cell r="A117" t="str">
            <v>UTEP</v>
          </cell>
          <cell r="B117">
            <v>0</v>
          </cell>
          <cell r="C117">
            <v>37</v>
          </cell>
          <cell r="D117">
            <v>85</v>
          </cell>
          <cell r="E117">
            <v>0.30327868852459017</v>
          </cell>
          <cell r="F117">
            <v>2</v>
          </cell>
          <cell r="G117">
            <v>0</v>
          </cell>
          <cell r="H117">
            <v>0</v>
          </cell>
          <cell r="I117">
            <v>0</v>
          </cell>
          <cell r="K117">
            <v>0</v>
          </cell>
          <cell r="L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</row>
        <row r="118">
          <cell r="A118" t="str">
            <v>UTSA</v>
          </cell>
          <cell r="B118">
            <v>0</v>
          </cell>
          <cell r="C118">
            <v>37</v>
          </cell>
          <cell r="D118">
            <v>47</v>
          </cell>
          <cell r="E118">
            <v>0.44047619047619047</v>
          </cell>
          <cell r="F118">
            <v>1</v>
          </cell>
          <cell r="G118">
            <v>0</v>
          </cell>
          <cell r="H118">
            <v>0</v>
          </cell>
          <cell r="I118">
            <v>0</v>
          </cell>
          <cell r="K118">
            <v>0</v>
          </cell>
          <cell r="L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</row>
        <row r="119">
          <cell r="A119" t="str">
            <v>Utah</v>
          </cell>
          <cell r="B119">
            <v>8</v>
          </cell>
          <cell r="C119">
            <v>82</v>
          </cell>
          <cell r="D119">
            <v>47</v>
          </cell>
          <cell r="E119">
            <v>0.63565891472868219</v>
          </cell>
          <cell r="F119">
            <v>8</v>
          </cell>
          <cell r="G119">
            <v>6</v>
          </cell>
          <cell r="H119">
            <v>0</v>
          </cell>
          <cell r="I119">
            <v>0</v>
          </cell>
          <cell r="K119">
            <v>1</v>
          </cell>
          <cell r="L119">
            <v>4</v>
          </cell>
          <cell r="N119">
            <v>2</v>
          </cell>
          <cell r="O119">
            <v>2</v>
          </cell>
          <cell r="P119">
            <v>0</v>
          </cell>
          <cell r="Q119">
            <v>0</v>
          </cell>
          <cell r="R119">
            <v>1</v>
          </cell>
        </row>
        <row r="120">
          <cell r="A120" t="str">
            <v>Utah State</v>
          </cell>
          <cell r="B120">
            <v>4</v>
          </cell>
          <cell r="C120">
            <v>71</v>
          </cell>
          <cell r="D120">
            <v>58</v>
          </cell>
          <cell r="E120">
            <v>0.55038759689922478</v>
          </cell>
          <cell r="F120">
            <v>7</v>
          </cell>
          <cell r="G120">
            <v>4</v>
          </cell>
          <cell r="H120">
            <v>0</v>
          </cell>
          <cell r="I120">
            <v>1</v>
          </cell>
          <cell r="K120">
            <v>0</v>
          </cell>
          <cell r="L120">
            <v>2</v>
          </cell>
          <cell r="N120">
            <v>1</v>
          </cell>
          <cell r="O120">
            <v>1</v>
          </cell>
          <cell r="P120">
            <v>0</v>
          </cell>
          <cell r="Q120">
            <v>0</v>
          </cell>
          <cell r="R120">
            <v>0</v>
          </cell>
        </row>
        <row r="121">
          <cell r="A121" t="str">
            <v>Vanderbilt</v>
          </cell>
          <cell r="B121">
            <v>3</v>
          </cell>
          <cell r="C121">
            <v>52</v>
          </cell>
          <cell r="D121">
            <v>73</v>
          </cell>
          <cell r="E121">
            <v>0.41599999999999998</v>
          </cell>
          <cell r="F121">
            <v>5</v>
          </cell>
          <cell r="G121">
            <v>2</v>
          </cell>
          <cell r="H121">
            <v>0</v>
          </cell>
          <cell r="I121">
            <v>0</v>
          </cell>
          <cell r="K121">
            <v>0</v>
          </cell>
          <cell r="L121">
            <v>2</v>
          </cell>
          <cell r="N121">
            <v>0</v>
          </cell>
          <cell r="O121">
            <v>0</v>
          </cell>
          <cell r="P121">
            <v>1</v>
          </cell>
          <cell r="Q121">
            <v>1</v>
          </cell>
          <cell r="R121">
            <v>0</v>
          </cell>
        </row>
        <row r="122">
          <cell r="A122" t="str">
            <v>Virginia</v>
          </cell>
          <cell r="B122">
            <v>5</v>
          </cell>
          <cell r="C122">
            <v>46</v>
          </cell>
          <cell r="D122">
            <v>77</v>
          </cell>
          <cell r="E122">
            <v>0.37398373983739835</v>
          </cell>
          <cell r="F122">
            <v>3</v>
          </cell>
          <cell r="G122">
            <v>1</v>
          </cell>
          <cell r="H122">
            <v>0</v>
          </cell>
          <cell r="I122">
            <v>0</v>
          </cell>
          <cell r="K122">
            <v>0</v>
          </cell>
          <cell r="L122">
            <v>0</v>
          </cell>
          <cell r="N122">
            <v>1</v>
          </cell>
          <cell r="O122">
            <v>0</v>
          </cell>
          <cell r="P122">
            <v>0</v>
          </cell>
          <cell r="Q122">
            <v>0</v>
          </cell>
          <cell r="R122">
            <v>1</v>
          </cell>
        </row>
        <row r="123">
          <cell r="A123" t="str">
            <v>Virginia Tech</v>
          </cell>
          <cell r="B123">
            <v>14</v>
          </cell>
          <cell r="C123">
            <v>86</v>
          </cell>
          <cell r="D123">
            <v>47</v>
          </cell>
          <cell r="E123">
            <v>0.64661654135338342</v>
          </cell>
          <cell r="F123">
            <v>10</v>
          </cell>
          <cell r="G123">
            <v>5</v>
          </cell>
          <cell r="H123">
            <v>1</v>
          </cell>
          <cell r="I123">
            <v>1</v>
          </cell>
          <cell r="K123">
            <v>6</v>
          </cell>
          <cell r="L123">
            <v>5</v>
          </cell>
          <cell r="N123">
            <v>2</v>
          </cell>
          <cell r="O123">
            <v>0</v>
          </cell>
          <cell r="P123">
            <v>1</v>
          </cell>
          <cell r="Q123">
            <v>1</v>
          </cell>
          <cell r="R123">
            <v>2</v>
          </cell>
        </row>
        <row r="124">
          <cell r="A124" t="str">
            <v>Wake Forest</v>
          </cell>
          <cell r="B124">
            <v>4</v>
          </cell>
          <cell r="C124">
            <v>51</v>
          </cell>
          <cell r="D124">
            <v>73</v>
          </cell>
          <cell r="E124">
            <v>0.41129032258064518</v>
          </cell>
          <cell r="F124">
            <v>4</v>
          </cell>
          <cell r="G124">
            <v>3</v>
          </cell>
          <cell r="H124">
            <v>0</v>
          </cell>
          <cell r="I124">
            <v>0</v>
          </cell>
          <cell r="K124">
            <v>0</v>
          </cell>
          <cell r="L124">
            <v>0</v>
          </cell>
          <cell r="N124">
            <v>0</v>
          </cell>
          <cell r="O124">
            <v>0</v>
          </cell>
          <cell r="P124">
            <v>1</v>
          </cell>
          <cell r="Q124">
            <v>1</v>
          </cell>
          <cell r="R124">
            <v>1</v>
          </cell>
        </row>
        <row r="125">
          <cell r="A125" t="str">
            <v>Washington</v>
          </cell>
          <cell r="B125">
            <v>18</v>
          </cell>
          <cell r="C125">
            <v>82</v>
          </cell>
          <cell r="D125">
            <v>50</v>
          </cell>
          <cell r="E125">
            <v>0.62121212121212122</v>
          </cell>
          <cell r="F125">
            <v>9</v>
          </cell>
          <cell r="G125">
            <v>3</v>
          </cell>
          <cell r="H125">
            <v>3</v>
          </cell>
          <cell r="I125">
            <v>2</v>
          </cell>
          <cell r="K125">
            <v>4</v>
          </cell>
          <cell r="L125">
            <v>4</v>
          </cell>
          <cell r="N125">
            <v>0</v>
          </cell>
          <cell r="O125">
            <v>2</v>
          </cell>
          <cell r="P125">
            <v>4</v>
          </cell>
          <cell r="Q125">
            <v>1</v>
          </cell>
          <cell r="R125">
            <v>3</v>
          </cell>
        </row>
        <row r="126">
          <cell r="A126" t="str">
            <v>Washington State</v>
          </cell>
          <cell r="B126">
            <v>8</v>
          </cell>
          <cell r="C126">
            <v>56</v>
          </cell>
          <cell r="D126">
            <v>69</v>
          </cell>
          <cell r="E126">
            <v>0.44800000000000001</v>
          </cell>
          <cell r="F126">
            <v>5</v>
          </cell>
          <cell r="G126">
            <v>2</v>
          </cell>
          <cell r="H126">
            <v>0</v>
          </cell>
          <cell r="I126">
            <v>0</v>
          </cell>
          <cell r="K126">
            <v>1</v>
          </cell>
          <cell r="L126">
            <v>1</v>
          </cell>
          <cell r="N126">
            <v>0</v>
          </cell>
          <cell r="O126">
            <v>1</v>
          </cell>
          <cell r="P126">
            <v>1</v>
          </cell>
          <cell r="Q126">
            <v>2</v>
          </cell>
          <cell r="R126">
            <v>3</v>
          </cell>
        </row>
        <row r="127">
          <cell r="A127" t="str">
            <v>West Virginia</v>
          </cell>
          <cell r="B127">
            <v>11</v>
          </cell>
          <cell r="C127">
            <v>79</v>
          </cell>
          <cell r="D127">
            <v>49</v>
          </cell>
          <cell r="E127">
            <v>0.6171875</v>
          </cell>
          <cell r="F127">
            <v>9</v>
          </cell>
          <cell r="G127">
            <v>2</v>
          </cell>
          <cell r="H127">
            <v>1</v>
          </cell>
          <cell r="I127">
            <v>2</v>
          </cell>
          <cell r="K127">
            <v>5</v>
          </cell>
          <cell r="L127">
            <v>4</v>
          </cell>
          <cell r="N127">
            <v>1</v>
          </cell>
          <cell r="O127">
            <v>0</v>
          </cell>
          <cell r="P127">
            <v>0</v>
          </cell>
          <cell r="Q127">
            <v>2</v>
          </cell>
          <cell r="R127">
            <v>2</v>
          </cell>
        </row>
        <row r="128">
          <cell r="A128" t="str">
            <v>Western Kentucky</v>
          </cell>
          <cell r="B128">
            <v>1</v>
          </cell>
          <cell r="C128">
            <v>64</v>
          </cell>
          <cell r="D128">
            <v>63</v>
          </cell>
          <cell r="E128">
            <v>0.50393700787401574</v>
          </cell>
          <cell r="F128">
            <v>5</v>
          </cell>
          <cell r="G128">
            <v>3</v>
          </cell>
          <cell r="H128">
            <v>0</v>
          </cell>
          <cell r="I128">
            <v>2</v>
          </cell>
          <cell r="K128">
            <v>0</v>
          </cell>
          <cell r="L128">
            <v>1</v>
          </cell>
          <cell r="N128">
            <v>1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</row>
        <row r="129">
          <cell r="A129" t="str">
            <v>Western Michigan</v>
          </cell>
          <cell r="B129">
            <v>1</v>
          </cell>
          <cell r="C129">
            <v>65</v>
          </cell>
          <cell r="D129">
            <v>61</v>
          </cell>
          <cell r="E129">
            <v>0.51587301587301593</v>
          </cell>
          <cell r="F129">
            <v>5</v>
          </cell>
          <cell r="G129">
            <v>1</v>
          </cell>
          <cell r="H129">
            <v>1</v>
          </cell>
          <cell r="I129">
            <v>1</v>
          </cell>
          <cell r="K129">
            <v>0</v>
          </cell>
          <cell r="L129">
            <v>1</v>
          </cell>
          <cell r="N129">
            <v>0</v>
          </cell>
          <cell r="O129">
            <v>1</v>
          </cell>
          <cell r="P129">
            <v>0</v>
          </cell>
          <cell r="Q129">
            <v>0</v>
          </cell>
          <cell r="R129">
            <v>0</v>
          </cell>
        </row>
        <row r="130">
          <cell r="A130" t="str">
            <v>Wisconsin</v>
          </cell>
          <cell r="B130">
            <v>18</v>
          </cell>
          <cell r="C130">
            <v>102</v>
          </cell>
          <cell r="D130">
            <v>33</v>
          </cell>
          <cell r="E130">
            <v>0.75555555555555554</v>
          </cell>
          <cell r="F130">
            <v>10</v>
          </cell>
          <cell r="G130">
            <v>6</v>
          </cell>
          <cell r="H130">
            <v>5</v>
          </cell>
          <cell r="I130">
            <v>3</v>
          </cell>
          <cell r="K130">
            <v>8</v>
          </cell>
          <cell r="L130">
            <v>8</v>
          </cell>
          <cell r="N130">
            <v>3</v>
          </cell>
          <cell r="O130">
            <v>0</v>
          </cell>
          <cell r="P130">
            <v>4</v>
          </cell>
          <cell r="Q130">
            <v>3</v>
          </cell>
          <cell r="R130">
            <v>0</v>
          </cell>
        </row>
        <row r="131">
          <cell r="A131" t="str">
            <v>Wyoming</v>
          </cell>
          <cell r="B131">
            <v>2</v>
          </cell>
          <cell r="C131">
            <v>55</v>
          </cell>
          <cell r="D131">
            <v>70</v>
          </cell>
          <cell r="E131">
            <v>0.44</v>
          </cell>
          <cell r="F131">
            <v>4</v>
          </cell>
          <cell r="G131">
            <v>2</v>
          </cell>
          <cell r="H131">
            <v>0</v>
          </cell>
          <cell r="I131">
            <v>0</v>
          </cell>
          <cell r="K131">
            <v>0</v>
          </cell>
          <cell r="L131">
            <v>0</v>
          </cell>
          <cell r="N131">
            <v>0</v>
          </cell>
          <cell r="O131">
            <v>0</v>
          </cell>
          <cell r="P131">
            <v>2</v>
          </cell>
          <cell r="Q131">
            <v>0</v>
          </cell>
          <cell r="R131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>
        <row r="18">
          <cell r="B18" t="str">
            <v>Florida State</v>
          </cell>
          <cell r="C18" t="str">
            <v>ACC (Atlantic)</v>
          </cell>
          <cell r="D18">
            <v>13</v>
          </cell>
          <cell r="E18">
            <v>1</v>
          </cell>
          <cell r="F18">
            <v>0.92900000000000005</v>
          </cell>
          <cell r="G18">
            <v>8</v>
          </cell>
          <cell r="H18">
            <v>0</v>
          </cell>
          <cell r="I18">
            <v>1</v>
          </cell>
          <cell r="J18">
            <v>33.700000000000003</v>
          </cell>
          <cell r="K18">
            <v>25.6</v>
          </cell>
          <cell r="L18">
            <v>14.48</v>
          </cell>
          <cell r="M18">
            <v>5.13</v>
          </cell>
          <cell r="N18">
            <v>1</v>
          </cell>
          <cell r="O18">
            <v>1</v>
          </cell>
          <cell r="P18">
            <v>5</v>
          </cell>
        </row>
        <row r="19">
          <cell r="B19" t="str">
            <v>Clemson</v>
          </cell>
          <cell r="C19" t="str">
            <v>ACC (Atlantic)</v>
          </cell>
          <cell r="D19">
            <v>10</v>
          </cell>
          <cell r="E19">
            <v>3</v>
          </cell>
          <cell r="F19">
            <v>0.76900000000000002</v>
          </cell>
          <cell r="G19">
            <v>6</v>
          </cell>
          <cell r="H19">
            <v>2</v>
          </cell>
          <cell r="I19">
            <v>0.75</v>
          </cell>
          <cell r="J19">
            <v>30.8</v>
          </cell>
          <cell r="K19">
            <v>16.7</v>
          </cell>
          <cell r="L19">
            <v>11.63</v>
          </cell>
          <cell r="M19">
            <v>2.86</v>
          </cell>
          <cell r="N19">
            <v>16</v>
          </cell>
          <cell r="O19">
            <v>15</v>
          </cell>
          <cell r="P19">
            <v>15</v>
          </cell>
        </row>
        <row r="20">
          <cell r="B20" t="str">
            <v>Louisville</v>
          </cell>
          <cell r="C20" t="str">
            <v>ACC (Atlantic)</v>
          </cell>
          <cell r="D20">
            <v>9</v>
          </cell>
          <cell r="E20">
            <v>4</v>
          </cell>
          <cell r="F20">
            <v>0.69199999999999995</v>
          </cell>
          <cell r="G20">
            <v>5</v>
          </cell>
          <cell r="H20">
            <v>3</v>
          </cell>
          <cell r="I20">
            <v>0.625</v>
          </cell>
          <cell r="J20">
            <v>31.2</v>
          </cell>
          <cell r="K20">
            <v>21.8</v>
          </cell>
          <cell r="L20">
            <v>10.52</v>
          </cell>
          <cell r="M20">
            <v>3.22</v>
          </cell>
          <cell r="O20">
            <v>20</v>
          </cell>
          <cell r="P20">
            <v>24</v>
          </cell>
        </row>
        <row r="21">
          <cell r="B21" t="str">
            <v>Boston College</v>
          </cell>
          <cell r="C21" t="str">
            <v>ACC (Atlantic)</v>
          </cell>
          <cell r="D21">
            <v>7</v>
          </cell>
          <cell r="E21">
            <v>6</v>
          </cell>
          <cell r="F21">
            <v>0.53800000000000003</v>
          </cell>
          <cell r="G21">
            <v>4</v>
          </cell>
          <cell r="H21">
            <v>4</v>
          </cell>
          <cell r="I21">
            <v>0.5</v>
          </cell>
          <cell r="J21">
            <v>26.2</v>
          </cell>
          <cell r="K21">
            <v>21.3</v>
          </cell>
          <cell r="L21">
            <v>6.04</v>
          </cell>
          <cell r="M21">
            <v>2.35</v>
          </cell>
        </row>
        <row r="22">
          <cell r="B22" t="str">
            <v>NC State</v>
          </cell>
          <cell r="C22" t="str">
            <v>ACC (Atlantic)</v>
          </cell>
          <cell r="D22">
            <v>8</v>
          </cell>
          <cell r="E22">
            <v>5</v>
          </cell>
          <cell r="F22">
            <v>0.61499999999999999</v>
          </cell>
          <cell r="G22">
            <v>3</v>
          </cell>
          <cell r="H22">
            <v>5</v>
          </cell>
          <cell r="I22">
            <v>0.375</v>
          </cell>
          <cell r="J22">
            <v>30.2</v>
          </cell>
          <cell r="K22">
            <v>27</v>
          </cell>
          <cell r="L22">
            <v>4.17</v>
          </cell>
          <cell r="M22">
            <v>1.25</v>
          </cell>
        </row>
        <row r="23">
          <cell r="B23" t="str">
            <v>Syracuse</v>
          </cell>
          <cell r="C23" t="str">
            <v>ACC (Atlantic)</v>
          </cell>
          <cell r="D23">
            <v>3</v>
          </cell>
          <cell r="E23">
            <v>9</v>
          </cell>
          <cell r="F23">
            <v>0.25</v>
          </cell>
          <cell r="G23">
            <v>1</v>
          </cell>
          <cell r="H23">
            <v>7</v>
          </cell>
          <cell r="I23">
            <v>0.125</v>
          </cell>
          <cell r="J23">
            <v>17.100000000000001</v>
          </cell>
          <cell r="K23">
            <v>24.3</v>
          </cell>
          <cell r="L23">
            <v>-4.84</v>
          </cell>
          <cell r="M23">
            <v>3</v>
          </cell>
        </row>
        <row r="24">
          <cell r="B24" t="str">
            <v>Wake Forest</v>
          </cell>
          <cell r="C24" t="str">
            <v>ACC (Atlantic)</v>
          </cell>
          <cell r="D24">
            <v>3</v>
          </cell>
          <cell r="E24">
            <v>9</v>
          </cell>
          <cell r="F24">
            <v>0.25</v>
          </cell>
          <cell r="G24">
            <v>1</v>
          </cell>
          <cell r="H24">
            <v>7</v>
          </cell>
          <cell r="I24">
            <v>0.125</v>
          </cell>
          <cell r="J24">
            <v>14.8</v>
          </cell>
          <cell r="K24">
            <v>26.4</v>
          </cell>
          <cell r="L24">
            <v>-7.64</v>
          </cell>
          <cell r="M24">
            <v>1.61</v>
          </cell>
        </row>
        <row r="25">
          <cell r="B25" t="str">
            <v>Georgia Tech</v>
          </cell>
          <cell r="C25" t="str">
            <v>ACC (Coastal)</v>
          </cell>
          <cell r="D25">
            <v>11</v>
          </cell>
          <cell r="E25">
            <v>3</v>
          </cell>
          <cell r="F25">
            <v>0.78600000000000003</v>
          </cell>
          <cell r="G25">
            <v>6</v>
          </cell>
          <cell r="H25">
            <v>2</v>
          </cell>
          <cell r="I25">
            <v>0.75</v>
          </cell>
          <cell r="J25">
            <v>37.9</v>
          </cell>
          <cell r="K25">
            <v>25.7</v>
          </cell>
          <cell r="L25">
            <v>15.92</v>
          </cell>
          <cell r="M25">
            <v>4.78</v>
          </cell>
          <cell r="O25">
            <v>8</v>
          </cell>
          <cell r="P25">
            <v>8</v>
          </cell>
        </row>
        <row r="26">
          <cell r="B26" t="str">
            <v>Duke</v>
          </cell>
          <cell r="C26" t="str">
            <v>ACC (Coastal)</v>
          </cell>
          <cell r="D26">
            <v>9</v>
          </cell>
          <cell r="E26">
            <v>4</v>
          </cell>
          <cell r="F26">
            <v>0.69199999999999995</v>
          </cell>
          <cell r="G26">
            <v>5</v>
          </cell>
          <cell r="H26">
            <v>3</v>
          </cell>
          <cell r="I26">
            <v>0.625</v>
          </cell>
          <cell r="J26">
            <v>32.4</v>
          </cell>
          <cell r="K26">
            <v>21.8</v>
          </cell>
          <cell r="L26">
            <v>6.64</v>
          </cell>
          <cell r="M26">
            <v>-0.82</v>
          </cell>
          <cell r="O26">
            <v>19</v>
          </cell>
        </row>
        <row r="27">
          <cell r="B27" t="str">
            <v>North Carolina</v>
          </cell>
          <cell r="C27" t="str">
            <v>ACC (Coastal)</v>
          </cell>
          <cell r="D27">
            <v>6</v>
          </cell>
          <cell r="E27">
            <v>7</v>
          </cell>
          <cell r="F27">
            <v>0.46200000000000002</v>
          </cell>
          <cell r="G27">
            <v>4</v>
          </cell>
          <cell r="H27">
            <v>4</v>
          </cell>
          <cell r="I27">
            <v>0.5</v>
          </cell>
          <cell r="J27">
            <v>33.200000000000003</v>
          </cell>
          <cell r="K27">
            <v>39</v>
          </cell>
          <cell r="L27">
            <v>0.14000000000000001</v>
          </cell>
          <cell r="M27">
            <v>4.29</v>
          </cell>
          <cell r="N27">
            <v>23</v>
          </cell>
          <cell r="O27">
            <v>21</v>
          </cell>
        </row>
        <row r="28">
          <cell r="B28" t="str">
            <v>Pittsburgh</v>
          </cell>
          <cell r="C28" t="str">
            <v>ACC (Coastal)</v>
          </cell>
          <cell r="D28">
            <v>6</v>
          </cell>
          <cell r="E28">
            <v>7</v>
          </cell>
          <cell r="F28">
            <v>0.46200000000000002</v>
          </cell>
          <cell r="G28">
            <v>4</v>
          </cell>
          <cell r="H28">
            <v>4</v>
          </cell>
          <cell r="I28">
            <v>0.5</v>
          </cell>
          <cell r="J28">
            <v>31.8</v>
          </cell>
          <cell r="K28">
            <v>26.3</v>
          </cell>
          <cell r="L28">
            <v>2.74</v>
          </cell>
          <cell r="M28">
            <v>0.97</v>
          </cell>
        </row>
        <row r="29">
          <cell r="B29" t="str">
            <v>Virginia Tech</v>
          </cell>
          <cell r="C29" t="str">
            <v>ACC (Coastal)</v>
          </cell>
          <cell r="D29">
            <v>7</v>
          </cell>
          <cell r="E29">
            <v>6</v>
          </cell>
          <cell r="F29">
            <v>0.53800000000000003</v>
          </cell>
          <cell r="G29">
            <v>3</v>
          </cell>
          <cell r="H29">
            <v>5</v>
          </cell>
          <cell r="I29">
            <v>0.375</v>
          </cell>
          <cell r="J29">
            <v>24.1</v>
          </cell>
          <cell r="K29">
            <v>20.2</v>
          </cell>
          <cell r="L29">
            <v>6.71</v>
          </cell>
          <cell r="M29">
            <v>3.32</v>
          </cell>
          <cell r="O29">
            <v>17</v>
          </cell>
        </row>
        <row r="30">
          <cell r="B30" t="str">
            <v>Miami (FL)</v>
          </cell>
          <cell r="C30" t="str">
            <v>ACC (Coastal)</v>
          </cell>
          <cell r="D30">
            <v>6</v>
          </cell>
          <cell r="E30">
            <v>7</v>
          </cell>
          <cell r="F30">
            <v>0.46200000000000002</v>
          </cell>
          <cell r="G30">
            <v>3</v>
          </cell>
          <cell r="H30">
            <v>5</v>
          </cell>
          <cell r="I30">
            <v>0.375</v>
          </cell>
          <cell r="J30">
            <v>29.2</v>
          </cell>
          <cell r="K30">
            <v>24.3</v>
          </cell>
          <cell r="L30">
            <v>8.0399999999999991</v>
          </cell>
          <cell r="M30">
            <v>4.6500000000000004</v>
          </cell>
        </row>
        <row r="31">
          <cell r="B31" t="str">
            <v>Virginia</v>
          </cell>
          <cell r="C31" t="str">
            <v>ACC (Coastal)</v>
          </cell>
          <cell r="D31">
            <v>5</v>
          </cell>
          <cell r="E31">
            <v>7</v>
          </cell>
          <cell r="F31">
            <v>0.41699999999999998</v>
          </cell>
          <cell r="G31">
            <v>3</v>
          </cell>
          <cell r="H31">
            <v>5</v>
          </cell>
          <cell r="I31">
            <v>0.375</v>
          </cell>
          <cell r="J31">
            <v>25.8</v>
          </cell>
          <cell r="K31">
            <v>24.1</v>
          </cell>
          <cell r="L31">
            <v>4.83</v>
          </cell>
          <cell r="M31">
            <v>4.5</v>
          </cell>
        </row>
        <row r="32">
          <cell r="B32" t="str">
            <v>Memphis</v>
          </cell>
          <cell r="C32" t="str">
            <v>American</v>
          </cell>
          <cell r="D32">
            <v>10</v>
          </cell>
          <cell r="E32">
            <v>3</v>
          </cell>
          <cell r="F32">
            <v>0.76900000000000002</v>
          </cell>
          <cell r="G32">
            <v>7</v>
          </cell>
          <cell r="H32">
            <v>1</v>
          </cell>
          <cell r="I32">
            <v>0.875</v>
          </cell>
          <cell r="J32">
            <v>36.200000000000003</v>
          </cell>
          <cell r="K32">
            <v>19.5</v>
          </cell>
          <cell r="L32">
            <v>7.22</v>
          </cell>
          <cell r="M32">
            <v>-4.25</v>
          </cell>
          <cell r="O32">
            <v>25</v>
          </cell>
          <cell r="P32">
            <v>25</v>
          </cell>
        </row>
        <row r="33">
          <cell r="B33" t="str">
            <v>Cincinnati</v>
          </cell>
          <cell r="C33" t="str">
            <v>American</v>
          </cell>
          <cell r="D33">
            <v>9</v>
          </cell>
          <cell r="E33">
            <v>4</v>
          </cell>
          <cell r="F33">
            <v>0.69199999999999995</v>
          </cell>
          <cell r="G33">
            <v>7</v>
          </cell>
          <cell r="H33">
            <v>1</v>
          </cell>
          <cell r="I33">
            <v>0.875</v>
          </cell>
          <cell r="J33">
            <v>34</v>
          </cell>
          <cell r="K33">
            <v>27.2</v>
          </cell>
          <cell r="L33">
            <v>2.42</v>
          </cell>
          <cell r="M33">
            <v>-2.2000000000000002</v>
          </cell>
        </row>
        <row r="34">
          <cell r="B34" t="str">
            <v>UCF</v>
          </cell>
          <cell r="C34" t="str">
            <v>American</v>
          </cell>
          <cell r="D34">
            <v>9</v>
          </cell>
          <cell r="E34">
            <v>4</v>
          </cell>
          <cell r="F34">
            <v>0.69199999999999995</v>
          </cell>
          <cell r="G34">
            <v>7</v>
          </cell>
          <cell r="H34">
            <v>1</v>
          </cell>
          <cell r="I34">
            <v>0.875</v>
          </cell>
          <cell r="J34">
            <v>28.1</v>
          </cell>
          <cell r="K34">
            <v>19.2</v>
          </cell>
          <cell r="L34">
            <v>1.98</v>
          </cell>
          <cell r="M34">
            <v>-4.95</v>
          </cell>
        </row>
        <row r="35">
          <cell r="B35" t="str">
            <v>East Carolina</v>
          </cell>
          <cell r="C35" t="str">
            <v>American</v>
          </cell>
          <cell r="D35">
            <v>8</v>
          </cell>
          <cell r="E35">
            <v>5</v>
          </cell>
          <cell r="F35">
            <v>0.61499999999999999</v>
          </cell>
          <cell r="G35">
            <v>5</v>
          </cell>
          <cell r="H35">
            <v>3</v>
          </cell>
          <cell r="I35">
            <v>0.625</v>
          </cell>
          <cell r="J35">
            <v>35.799999999999997</v>
          </cell>
          <cell r="K35">
            <v>25.8</v>
          </cell>
          <cell r="L35">
            <v>2.35</v>
          </cell>
          <cell r="M35">
            <v>-4.96</v>
          </cell>
          <cell r="O35">
            <v>18</v>
          </cell>
        </row>
        <row r="36">
          <cell r="B36" t="str">
            <v>Houston</v>
          </cell>
          <cell r="C36" t="str">
            <v>American</v>
          </cell>
          <cell r="D36">
            <v>8</v>
          </cell>
          <cell r="E36">
            <v>5</v>
          </cell>
          <cell r="F36">
            <v>0.61499999999999999</v>
          </cell>
          <cell r="G36">
            <v>5</v>
          </cell>
          <cell r="H36">
            <v>3</v>
          </cell>
          <cell r="I36">
            <v>0.625</v>
          </cell>
          <cell r="J36">
            <v>29.8</v>
          </cell>
          <cell r="K36">
            <v>20.6</v>
          </cell>
          <cell r="L36">
            <v>0.85</v>
          </cell>
          <cell r="M36">
            <v>-6.22</v>
          </cell>
        </row>
        <row r="37">
          <cell r="B37" t="str">
            <v>Temple</v>
          </cell>
          <cell r="C37" t="str">
            <v>American</v>
          </cell>
          <cell r="D37">
            <v>6</v>
          </cell>
          <cell r="E37">
            <v>6</v>
          </cell>
          <cell r="F37">
            <v>0.5</v>
          </cell>
          <cell r="G37">
            <v>4</v>
          </cell>
          <cell r="H37">
            <v>4</v>
          </cell>
          <cell r="I37">
            <v>0.5</v>
          </cell>
          <cell r="J37">
            <v>23.1</v>
          </cell>
          <cell r="K37">
            <v>17.5</v>
          </cell>
          <cell r="L37">
            <v>-2.23</v>
          </cell>
          <cell r="M37">
            <v>-3.9</v>
          </cell>
        </row>
        <row r="38">
          <cell r="B38" t="str">
            <v>South Florida</v>
          </cell>
          <cell r="C38" t="str">
            <v>American</v>
          </cell>
          <cell r="D38">
            <v>4</v>
          </cell>
          <cell r="E38">
            <v>8</v>
          </cell>
          <cell r="F38">
            <v>0.33300000000000002</v>
          </cell>
          <cell r="G38">
            <v>3</v>
          </cell>
          <cell r="H38">
            <v>5</v>
          </cell>
          <cell r="I38">
            <v>0.375</v>
          </cell>
          <cell r="J38">
            <v>17.2</v>
          </cell>
          <cell r="K38">
            <v>27</v>
          </cell>
          <cell r="L38">
            <v>-10.9</v>
          </cell>
          <cell r="M38">
            <v>-2.73</v>
          </cell>
        </row>
        <row r="39">
          <cell r="B39" t="str">
            <v>Tulane</v>
          </cell>
          <cell r="C39" t="str">
            <v>American</v>
          </cell>
          <cell r="D39">
            <v>3</v>
          </cell>
          <cell r="E39">
            <v>9</v>
          </cell>
          <cell r="F39">
            <v>0.25</v>
          </cell>
          <cell r="G39">
            <v>2</v>
          </cell>
          <cell r="H39">
            <v>6</v>
          </cell>
          <cell r="I39">
            <v>0.25</v>
          </cell>
          <cell r="J39">
            <v>16</v>
          </cell>
          <cell r="K39">
            <v>28.4</v>
          </cell>
          <cell r="L39">
            <v>-11.38</v>
          </cell>
          <cell r="M39">
            <v>-0.8</v>
          </cell>
        </row>
        <row r="40">
          <cell r="B40" t="str">
            <v>Tulsa</v>
          </cell>
          <cell r="C40" t="str">
            <v>American</v>
          </cell>
          <cell r="D40">
            <v>2</v>
          </cell>
          <cell r="E40">
            <v>10</v>
          </cell>
          <cell r="F40">
            <v>0.16700000000000001</v>
          </cell>
          <cell r="G40">
            <v>2</v>
          </cell>
          <cell r="H40">
            <v>6</v>
          </cell>
          <cell r="I40">
            <v>0.25</v>
          </cell>
          <cell r="J40">
            <v>24.7</v>
          </cell>
          <cell r="K40">
            <v>39.299999999999997</v>
          </cell>
          <cell r="L40">
            <v>-15.23</v>
          </cell>
          <cell r="M40">
            <v>-2.56</v>
          </cell>
        </row>
        <row r="41">
          <cell r="B41" t="str">
            <v>UConn</v>
          </cell>
          <cell r="C41" t="str">
            <v>American</v>
          </cell>
          <cell r="D41">
            <v>2</v>
          </cell>
          <cell r="E41">
            <v>10</v>
          </cell>
          <cell r="F41">
            <v>0.16700000000000001</v>
          </cell>
          <cell r="G41">
            <v>1</v>
          </cell>
          <cell r="H41">
            <v>7</v>
          </cell>
          <cell r="I41">
            <v>0.125</v>
          </cell>
          <cell r="J41">
            <v>15.5</v>
          </cell>
          <cell r="K41">
            <v>29.8</v>
          </cell>
          <cell r="L41">
            <v>-15.72</v>
          </cell>
          <cell r="M41">
            <v>-3.64</v>
          </cell>
        </row>
        <row r="42">
          <cell r="B42" t="str">
            <v>SMU</v>
          </cell>
          <cell r="C42" t="str">
            <v>American</v>
          </cell>
          <cell r="D42">
            <v>1</v>
          </cell>
          <cell r="E42">
            <v>11</v>
          </cell>
          <cell r="F42">
            <v>8.3000000000000004E-2</v>
          </cell>
          <cell r="G42">
            <v>1</v>
          </cell>
          <cell r="H42">
            <v>7</v>
          </cell>
          <cell r="I42">
            <v>0.125</v>
          </cell>
          <cell r="J42">
            <v>11.1</v>
          </cell>
          <cell r="K42">
            <v>41.3</v>
          </cell>
          <cell r="L42">
            <v>-18.170000000000002</v>
          </cell>
          <cell r="M42">
            <v>0.41</v>
          </cell>
        </row>
        <row r="43">
          <cell r="B43" t="str">
            <v>TCU</v>
          </cell>
          <cell r="C43" t="str">
            <v>Big 12</v>
          </cell>
          <cell r="D43">
            <v>12</v>
          </cell>
          <cell r="E43">
            <v>1</v>
          </cell>
          <cell r="F43">
            <v>0.92300000000000004</v>
          </cell>
          <cell r="G43">
            <v>8</v>
          </cell>
          <cell r="H43">
            <v>1</v>
          </cell>
          <cell r="I43">
            <v>0.88900000000000001</v>
          </cell>
          <cell r="J43">
            <v>46.5</v>
          </cell>
          <cell r="K43">
            <v>19</v>
          </cell>
          <cell r="L43">
            <v>18.96</v>
          </cell>
          <cell r="M43">
            <v>1.57</v>
          </cell>
          <cell r="O43">
            <v>3</v>
          </cell>
          <cell r="P43">
            <v>3</v>
          </cell>
        </row>
        <row r="44">
          <cell r="B44" t="str">
            <v>Baylor</v>
          </cell>
          <cell r="C44" t="str">
            <v>Big 12</v>
          </cell>
          <cell r="D44">
            <v>11</v>
          </cell>
          <cell r="E44">
            <v>2</v>
          </cell>
          <cell r="F44">
            <v>0.84599999999999997</v>
          </cell>
          <cell r="G44">
            <v>8</v>
          </cell>
          <cell r="H44">
            <v>1</v>
          </cell>
          <cell r="I44">
            <v>0.88900000000000001</v>
          </cell>
          <cell r="J44">
            <v>48.2</v>
          </cell>
          <cell r="K44">
            <v>25.5</v>
          </cell>
          <cell r="L44">
            <v>14.97</v>
          </cell>
          <cell r="M44">
            <v>0.59</v>
          </cell>
          <cell r="N44">
            <v>10</v>
          </cell>
          <cell r="O44">
            <v>4</v>
          </cell>
          <cell r="P44">
            <v>7</v>
          </cell>
        </row>
        <row r="45">
          <cell r="B45" t="str">
            <v>Kansas State</v>
          </cell>
          <cell r="C45" t="str">
            <v>Big 12</v>
          </cell>
          <cell r="D45">
            <v>9</v>
          </cell>
          <cell r="E45">
            <v>4</v>
          </cell>
          <cell r="F45">
            <v>0.69199999999999995</v>
          </cell>
          <cell r="G45">
            <v>7</v>
          </cell>
          <cell r="H45">
            <v>2</v>
          </cell>
          <cell r="I45">
            <v>0.77800000000000002</v>
          </cell>
          <cell r="J45">
            <v>35.799999999999997</v>
          </cell>
          <cell r="K45">
            <v>23.2</v>
          </cell>
          <cell r="L45">
            <v>12.73</v>
          </cell>
          <cell r="M45">
            <v>3.66</v>
          </cell>
          <cell r="N45">
            <v>20</v>
          </cell>
          <cell r="O45">
            <v>9</v>
          </cell>
          <cell r="P45">
            <v>18</v>
          </cell>
        </row>
        <row r="46">
          <cell r="B46" t="str">
            <v>Oklahoma</v>
          </cell>
          <cell r="C46" t="str">
            <v>Big 12</v>
          </cell>
          <cell r="D46">
            <v>8</v>
          </cell>
          <cell r="E46">
            <v>5</v>
          </cell>
          <cell r="F46">
            <v>0.61499999999999999</v>
          </cell>
          <cell r="G46">
            <v>5</v>
          </cell>
          <cell r="H46">
            <v>4</v>
          </cell>
          <cell r="I46">
            <v>0.55600000000000005</v>
          </cell>
          <cell r="J46">
            <v>36.4</v>
          </cell>
          <cell r="K46">
            <v>25.9</v>
          </cell>
          <cell r="L46">
            <v>10.210000000000001</v>
          </cell>
          <cell r="M46">
            <v>3.9</v>
          </cell>
          <cell r="N46">
            <v>4</v>
          </cell>
          <cell r="O46">
            <v>4</v>
          </cell>
        </row>
        <row r="47">
          <cell r="B47" t="str">
            <v>West Virginia</v>
          </cell>
          <cell r="C47" t="str">
            <v>Big 12</v>
          </cell>
          <cell r="D47">
            <v>7</v>
          </cell>
          <cell r="E47">
            <v>6</v>
          </cell>
          <cell r="F47">
            <v>0.53800000000000003</v>
          </cell>
          <cell r="G47">
            <v>5</v>
          </cell>
          <cell r="H47">
            <v>4</v>
          </cell>
          <cell r="I47">
            <v>0.55600000000000005</v>
          </cell>
          <cell r="J47">
            <v>33.5</v>
          </cell>
          <cell r="K47">
            <v>27.6</v>
          </cell>
          <cell r="L47">
            <v>8.07</v>
          </cell>
          <cell r="M47">
            <v>4.45</v>
          </cell>
          <cell r="O47">
            <v>20</v>
          </cell>
        </row>
        <row r="48">
          <cell r="B48" t="str">
            <v>Texas</v>
          </cell>
          <cell r="C48" t="str">
            <v>Big 12</v>
          </cell>
          <cell r="D48">
            <v>6</v>
          </cell>
          <cell r="E48">
            <v>7</v>
          </cell>
          <cell r="F48">
            <v>0.46200000000000002</v>
          </cell>
          <cell r="G48">
            <v>5</v>
          </cell>
          <cell r="H48">
            <v>4</v>
          </cell>
          <cell r="I48">
            <v>0.55600000000000005</v>
          </cell>
          <cell r="J48">
            <v>21.4</v>
          </cell>
          <cell r="K48">
            <v>23.8</v>
          </cell>
          <cell r="L48">
            <v>3.98</v>
          </cell>
          <cell r="M48">
            <v>5.29</v>
          </cell>
        </row>
        <row r="49">
          <cell r="B49" t="str">
            <v>Oklahoma State</v>
          </cell>
          <cell r="C49" t="str">
            <v>Big 12</v>
          </cell>
          <cell r="D49">
            <v>7</v>
          </cell>
          <cell r="E49">
            <v>6</v>
          </cell>
          <cell r="F49">
            <v>0.53800000000000003</v>
          </cell>
          <cell r="G49">
            <v>4</v>
          </cell>
          <cell r="H49">
            <v>5</v>
          </cell>
          <cell r="I49">
            <v>0.44400000000000001</v>
          </cell>
          <cell r="J49">
            <v>27.6</v>
          </cell>
          <cell r="K49">
            <v>31.2</v>
          </cell>
          <cell r="L49">
            <v>1.1000000000000001</v>
          </cell>
          <cell r="M49">
            <v>3.49</v>
          </cell>
          <cell r="O49">
            <v>15</v>
          </cell>
        </row>
        <row r="50">
          <cell r="B50" t="str">
            <v>Texas Tech</v>
          </cell>
          <cell r="C50" t="str">
            <v>Big 12</v>
          </cell>
          <cell r="D50">
            <v>4</v>
          </cell>
          <cell r="E50">
            <v>8</v>
          </cell>
          <cell r="F50">
            <v>0.33300000000000002</v>
          </cell>
          <cell r="G50">
            <v>2</v>
          </cell>
          <cell r="H50">
            <v>7</v>
          </cell>
          <cell r="I50">
            <v>0.222</v>
          </cell>
          <cell r="J50">
            <v>30.5</v>
          </cell>
          <cell r="K50">
            <v>41.3</v>
          </cell>
          <cell r="L50">
            <v>-3.56</v>
          </cell>
          <cell r="M50">
            <v>4.1100000000000003</v>
          </cell>
        </row>
        <row r="51">
          <cell r="B51" t="str">
            <v>Kansas</v>
          </cell>
          <cell r="C51" t="str">
            <v>Big 12</v>
          </cell>
          <cell r="D51">
            <v>3</v>
          </cell>
          <cell r="E51">
            <v>9</v>
          </cell>
          <cell r="F51">
            <v>0.25</v>
          </cell>
          <cell r="G51">
            <v>1</v>
          </cell>
          <cell r="H51">
            <v>8</v>
          </cell>
          <cell r="I51">
            <v>0.111</v>
          </cell>
          <cell r="J51">
            <v>17.8</v>
          </cell>
          <cell r="K51">
            <v>33.299999999999997</v>
          </cell>
          <cell r="L51">
            <v>-6.86</v>
          </cell>
          <cell r="M51">
            <v>3.48</v>
          </cell>
        </row>
        <row r="52">
          <cell r="B52" t="str">
            <v>Iowa State</v>
          </cell>
          <cell r="C52" t="str">
            <v>Big 12</v>
          </cell>
          <cell r="D52">
            <v>2</v>
          </cell>
          <cell r="E52">
            <v>10</v>
          </cell>
          <cell r="F52">
            <v>0.16700000000000001</v>
          </cell>
          <cell r="G52">
            <v>0</v>
          </cell>
          <cell r="H52">
            <v>9</v>
          </cell>
          <cell r="I52">
            <v>0</v>
          </cell>
          <cell r="J52">
            <v>23.2</v>
          </cell>
          <cell r="K52">
            <v>38.799999999999997</v>
          </cell>
          <cell r="L52">
            <v>-8.64</v>
          </cell>
          <cell r="M52">
            <v>3.52</v>
          </cell>
        </row>
        <row r="53">
          <cell r="B53" t="str">
            <v>Ohio State</v>
          </cell>
          <cell r="C53" t="str">
            <v>Big Ten (East)</v>
          </cell>
          <cell r="D53">
            <v>14</v>
          </cell>
          <cell r="E53">
            <v>1</v>
          </cell>
          <cell r="F53">
            <v>0.93300000000000005</v>
          </cell>
          <cell r="G53">
            <v>8</v>
          </cell>
          <cell r="H53">
            <v>0</v>
          </cell>
          <cell r="I53">
            <v>1</v>
          </cell>
          <cell r="J53">
            <v>44.8</v>
          </cell>
          <cell r="K53">
            <v>22</v>
          </cell>
          <cell r="L53">
            <v>20.440000000000001</v>
          </cell>
          <cell r="M53">
            <v>5.17</v>
          </cell>
          <cell r="N53">
            <v>5</v>
          </cell>
          <cell r="O53">
            <v>1</v>
          </cell>
          <cell r="P53">
            <v>1</v>
          </cell>
        </row>
        <row r="54">
          <cell r="B54" t="str">
            <v>Michigan State</v>
          </cell>
          <cell r="C54" t="str">
            <v>Big Ten (East)</v>
          </cell>
          <cell r="D54">
            <v>11</v>
          </cell>
          <cell r="E54">
            <v>2</v>
          </cell>
          <cell r="F54">
            <v>0.84599999999999997</v>
          </cell>
          <cell r="G54">
            <v>7</v>
          </cell>
          <cell r="H54">
            <v>1</v>
          </cell>
          <cell r="I54">
            <v>0.875</v>
          </cell>
          <cell r="J54">
            <v>43</v>
          </cell>
          <cell r="K54">
            <v>21.5</v>
          </cell>
          <cell r="L54">
            <v>16.07</v>
          </cell>
          <cell r="M54">
            <v>1.68</v>
          </cell>
          <cell r="N54">
            <v>8</v>
          </cell>
          <cell r="O54">
            <v>5</v>
          </cell>
          <cell r="P54">
            <v>5</v>
          </cell>
        </row>
        <row r="55">
          <cell r="B55" t="str">
            <v>Maryland</v>
          </cell>
          <cell r="C55" t="str">
            <v>Big Ten (East)</v>
          </cell>
          <cell r="D55">
            <v>7</v>
          </cell>
          <cell r="E55">
            <v>6</v>
          </cell>
          <cell r="F55">
            <v>0.53800000000000003</v>
          </cell>
          <cell r="G55">
            <v>4</v>
          </cell>
          <cell r="H55">
            <v>4</v>
          </cell>
          <cell r="I55">
            <v>0.5</v>
          </cell>
          <cell r="J55">
            <v>28.5</v>
          </cell>
          <cell r="K55">
            <v>30.2</v>
          </cell>
          <cell r="L55">
            <v>1.58</v>
          </cell>
          <cell r="M55">
            <v>3.12</v>
          </cell>
        </row>
        <row r="56">
          <cell r="B56" t="str">
            <v>Rutgers</v>
          </cell>
          <cell r="C56" t="str">
            <v>Big Ten (East)</v>
          </cell>
          <cell r="D56">
            <v>8</v>
          </cell>
          <cell r="E56">
            <v>5</v>
          </cell>
          <cell r="F56">
            <v>0.61499999999999999</v>
          </cell>
          <cell r="G56">
            <v>3</v>
          </cell>
          <cell r="H56">
            <v>5</v>
          </cell>
          <cell r="I56">
            <v>0.375</v>
          </cell>
          <cell r="J56">
            <v>26.7</v>
          </cell>
          <cell r="K56">
            <v>30.2</v>
          </cell>
          <cell r="L56">
            <v>3.19</v>
          </cell>
          <cell r="M56">
            <v>2.5</v>
          </cell>
        </row>
        <row r="57">
          <cell r="B57" t="str">
            <v>Michigan</v>
          </cell>
          <cell r="C57" t="str">
            <v>Big Ten (East)</v>
          </cell>
          <cell r="D57">
            <v>5</v>
          </cell>
          <cell r="E57">
            <v>7</v>
          </cell>
          <cell r="F57">
            <v>0.41699999999999998</v>
          </cell>
          <cell r="G57">
            <v>3</v>
          </cell>
          <cell r="H57">
            <v>5</v>
          </cell>
          <cell r="I57">
            <v>0.375</v>
          </cell>
          <cell r="J57">
            <v>20.9</v>
          </cell>
          <cell r="K57">
            <v>22.4</v>
          </cell>
          <cell r="L57">
            <v>1.82</v>
          </cell>
          <cell r="M57">
            <v>3.65</v>
          </cell>
        </row>
        <row r="58">
          <cell r="B58" t="str">
            <v>Penn State</v>
          </cell>
          <cell r="C58" t="str">
            <v>Big Ten (East)</v>
          </cell>
          <cell r="D58">
            <v>7</v>
          </cell>
          <cell r="E58">
            <v>6</v>
          </cell>
          <cell r="F58">
            <v>0.53800000000000003</v>
          </cell>
          <cell r="G58">
            <v>2</v>
          </cell>
          <cell r="H58">
            <v>6</v>
          </cell>
          <cell r="I58">
            <v>0.25</v>
          </cell>
          <cell r="J58">
            <v>20.6</v>
          </cell>
          <cell r="K58">
            <v>18.600000000000001</v>
          </cell>
          <cell r="L58">
            <v>2.46</v>
          </cell>
          <cell r="M58">
            <v>1.54</v>
          </cell>
        </row>
        <row r="59">
          <cell r="B59" t="str">
            <v>Indiana</v>
          </cell>
          <cell r="C59" t="str">
            <v>Big Ten (East)</v>
          </cell>
          <cell r="D59">
            <v>4</v>
          </cell>
          <cell r="E59">
            <v>8</v>
          </cell>
          <cell r="F59">
            <v>0.33300000000000002</v>
          </cell>
          <cell r="G59">
            <v>1</v>
          </cell>
          <cell r="H59">
            <v>7</v>
          </cell>
          <cell r="I59">
            <v>0.125</v>
          </cell>
          <cell r="J59">
            <v>25.1</v>
          </cell>
          <cell r="K59">
            <v>32.799999999999997</v>
          </cell>
          <cell r="L59">
            <v>-5.32</v>
          </cell>
          <cell r="M59">
            <v>1.43</v>
          </cell>
        </row>
        <row r="60">
          <cell r="B60" t="str">
            <v>Wisconsin</v>
          </cell>
          <cell r="C60" t="str">
            <v>Big Ten (West)</v>
          </cell>
          <cell r="D60">
            <v>11</v>
          </cell>
          <cell r="E60">
            <v>3</v>
          </cell>
          <cell r="F60">
            <v>0.78600000000000003</v>
          </cell>
          <cell r="G60">
            <v>7</v>
          </cell>
          <cell r="H60">
            <v>1</v>
          </cell>
          <cell r="I60">
            <v>0.875</v>
          </cell>
          <cell r="J60">
            <v>34.6</v>
          </cell>
          <cell r="K60">
            <v>20.8</v>
          </cell>
          <cell r="L60">
            <v>12.7</v>
          </cell>
          <cell r="M60">
            <v>1.91</v>
          </cell>
          <cell r="N60">
            <v>14</v>
          </cell>
          <cell r="O60">
            <v>11</v>
          </cell>
          <cell r="P60">
            <v>13</v>
          </cell>
        </row>
        <row r="61">
          <cell r="B61" t="str">
            <v>Minnesota</v>
          </cell>
          <cell r="C61" t="str">
            <v>Big Ten (West)</v>
          </cell>
          <cell r="D61">
            <v>8</v>
          </cell>
          <cell r="E61">
            <v>5</v>
          </cell>
          <cell r="F61">
            <v>0.61499999999999999</v>
          </cell>
          <cell r="G61">
            <v>5</v>
          </cell>
          <cell r="H61">
            <v>3</v>
          </cell>
          <cell r="I61">
            <v>0.625</v>
          </cell>
          <cell r="J61">
            <v>28.4</v>
          </cell>
          <cell r="K61">
            <v>24.2</v>
          </cell>
          <cell r="L61">
            <v>6.74</v>
          </cell>
          <cell r="M61">
            <v>3.04</v>
          </cell>
          <cell r="O61">
            <v>22</v>
          </cell>
        </row>
        <row r="62">
          <cell r="B62" t="str">
            <v>Nebraska</v>
          </cell>
          <cell r="C62" t="str">
            <v>Big Ten (West)</v>
          </cell>
          <cell r="D62">
            <v>9</v>
          </cell>
          <cell r="E62">
            <v>4</v>
          </cell>
          <cell r="F62">
            <v>0.69199999999999995</v>
          </cell>
          <cell r="G62">
            <v>5</v>
          </cell>
          <cell r="H62">
            <v>3</v>
          </cell>
          <cell r="I62">
            <v>0.625</v>
          </cell>
          <cell r="J62">
            <v>37.799999999999997</v>
          </cell>
          <cell r="K62">
            <v>26.4</v>
          </cell>
          <cell r="L62">
            <v>10.26</v>
          </cell>
          <cell r="M62">
            <v>1.72</v>
          </cell>
          <cell r="N62">
            <v>22</v>
          </cell>
          <cell r="O62">
            <v>11</v>
          </cell>
        </row>
        <row r="63">
          <cell r="B63" t="str">
            <v>Iowa</v>
          </cell>
          <cell r="C63" t="str">
            <v>Big Ten (West)</v>
          </cell>
          <cell r="D63">
            <v>7</v>
          </cell>
          <cell r="E63">
            <v>6</v>
          </cell>
          <cell r="F63">
            <v>0.53800000000000003</v>
          </cell>
          <cell r="G63">
            <v>4</v>
          </cell>
          <cell r="H63">
            <v>4</v>
          </cell>
          <cell r="I63">
            <v>0.5</v>
          </cell>
          <cell r="J63">
            <v>28.2</v>
          </cell>
          <cell r="K63">
            <v>25.6</v>
          </cell>
          <cell r="L63">
            <v>1.37</v>
          </cell>
          <cell r="M63">
            <v>-0.4</v>
          </cell>
        </row>
        <row r="64">
          <cell r="B64" t="str">
            <v>Illinois</v>
          </cell>
          <cell r="C64" t="str">
            <v>Big Ten (West)</v>
          </cell>
          <cell r="D64">
            <v>6</v>
          </cell>
          <cell r="E64">
            <v>7</v>
          </cell>
          <cell r="F64">
            <v>0.46200000000000002</v>
          </cell>
          <cell r="G64">
            <v>3</v>
          </cell>
          <cell r="H64">
            <v>5</v>
          </cell>
          <cell r="I64">
            <v>0.375</v>
          </cell>
          <cell r="J64">
            <v>25.9</v>
          </cell>
          <cell r="K64">
            <v>34</v>
          </cell>
          <cell r="L64">
            <v>-2.5299999999999998</v>
          </cell>
          <cell r="M64">
            <v>3</v>
          </cell>
        </row>
        <row r="65">
          <cell r="B65" t="str">
            <v>Northwestern</v>
          </cell>
          <cell r="C65" t="str">
            <v>Big Ten (West)</v>
          </cell>
          <cell r="D65">
            <v>5</v>
          </cell>
          <cell r="E65">
            <v>7</v>
          </cell>
          <cell r="F65">
            <v>0.41699999999999998</v>
          </cell>
          <cell r="G65">
            <v>3</v>
          </cell>
          <cell r="H65">
            <v>5</v>
          </cell>
          <cell r="I65">
            <v>0.375</v>
          </cell>
          <cell r="J65">
            <v>23</v>
          </cell>
          <cell r="K65">
            <v>25.2</v>
          </cell>
          <cell r="L65">
            <v>0.8</v>
          </cell>
          <cell r="M65">
            <v>1.63</v>
          </cell>
        </row>
        <row r="66">
          <cell r="B66" t="str">
            <v>Purdue</v>
          </cell>
          <cell r="C66" t="str">
            <v>Big Ten (West)</v>
          </cell>
          <cell r="D66">
            <v>3</v>
          </cell>
          <cell r="E66">
            <v>9</v>
          </cell>
          <cell r="F66">
            <v>0.25</v>
          </cell>
          <cell r="G66">
            <v>1</v>
          </cell>
          <cell r="H66">
            <v>7</v>
          </cell>
          <cell r="I66">
            <v>0.125</v>
          </cell>
          <cell r="J66">
            <v>23.8</v>
          </cell>
          <cell r="K66">
            <v>31.7</v>
          </cell>
          <cell r="L66">
            <v>-6.33</v>
          </cell>
          <cell r="M66">
            <v>2.0099999999999998</v>
          </cell>
        </row>
        <row r="67">
          <cell r="B67" t="str">
            <v>Marshall</v>
          </cell>
          <cell r="C67" t="str">
            <v>CUSA (East)</v>
          </cell>
          <cell r="D67">
            <v>13</v>
          </cell>
          <cell r="E67">
            <v>1</v>
          </cell>
          <cell r="F67">
            <v>0.92900000000000005</v>
          </cell>
          <cell r="G67">
            <v>7</v>
          </cell>
          <cell r="H67">
            <v>1</v>
          </cell>
          <cell r="I67">
            <v>0.875</v>
          </cell>
          <cell r="J67">
            <v>45.6</v>
          </cell>
          <cell r="K67">
            <v>21</v>
          </cell>
          <cell r="L67">
            <v>12.55</v>
          </cell>
          <cell r="M67">
            <v>-5.81</v>
          </cell>
          <cell r="O67">
            <v>18</v>
          </cell>
          <cell r="P67">
            <v>23</v>
          </cell>
        </row>
        <row r="68">
          <cell r="B68" t="str">
            <v>Middle Tennessee</v>
          </cell>
          <cell r="C68" t="str">
            <v>CUSA (East)</v>
          </cell>
          <cell r="D68">
            <v>6</v>
          </cell>
          <cell r="E68">
            <v>6</v>
          </cell>
          <cell r="F68">
            <v>0.5</v>
          </cell>
          <cell r="G68">
            <v>5</v>
          </cell>
          <cell r="H68">
            <v>3</v>
          </cell>
          <cell r="I68">
            <v>0.625</v>
          </cell>
          <cell r="J68">
            <v>31.6</v>
          </cell>
          <cell r="K68">
            <v>31.5</v>
          </cell>
          <cell r="L68">
            <v>-3.52</v>
          </cell>
          <cell r="M68">
            <v>-1.77</v>
          </cell>
        </row>
        <row r="69">
          <cell r="B69" t="str">
            <v>Western Kentucky</v>
          </cell>
          <cell r="C69" t="str">
            <v>CUSA (East)</v>
          </cell>
          <cell r="D69">
            <v>8</v>
          </cell>
          <cell r="E69">
            <v>5</v>
          </cell>
          <cell r="F69">
            <v>0.61499999999999999</v>
          </cell>
          <cell r="G69">
            <v>4</v>
          </cell>
          <cell r="H69">
            <v>4</v>
          </cell>
          <cell r="I69">
            <v>0.5</v>
          </cell>
          <cell r="J69">
            <v>44.4</v>
          </cell>
          <cell r="K69">
            <v>39.9</v>
          </cell>
          <cell r="L69">
            <v>1.99</v>
          </cell>
          <cell r="M69">
            <v>-3.01</v>
          </cell>
        </row>
        <row r="70">
          <cell r="B70" t="str">
            <v>Old Dominion</v>
          </cell>
          <cell r="C70" t="str">
            <v>CUSA (East)</v>
          </cell>
          <cell r="D70">
            <v>6</v>
          </cell>
          <cell r="E70">
            <v>6</v>
          </cell>
          <cell r="F70">
            <v>0.5</v>
          </cell>
          <cell r="G70">
            <v>4</v>
          </cell>
          <cell r="H70">
            <v>4</v>
          </cell>
          <cell r="I70">
            <v>0.5</v>
          </cell>
          <cell r="J70">
            <v>32.700000000000003</v>
          </cell>
          <cell r="K70">
            <v>38</v>
          </cell>
          <cell r="L70">
            <v>-6.1</v>
          </cell>
          <cell r="M70">
            <v>-3.6</v>
          </cell>
        </row>
        <row r="71">
          <cell r="B71" t="str">
            <v>UAB</v>
          </cell>
          <cell r="C71" t="str">
            <v>CUSA (East)</v>
          </cell>
          <cell r="D71">
            <v>6</v>
          </cell>
          <cell r="E71">
            <v>6</v>
          </cell>
          <cell r="F71">
            <v>0.5</v>
          </cell>
          <cell r="G71">
            <v>4</v>
          </cell>
          <cell r="H71">
            <v>4</v>
          </cell>
          <cell r="I71">
            <v>0.5</v>
          </cell>
          <cell r="J71">
            <v>33.200000000000003</v>
          </cell>
          <cell r="K71">
            <v>29.9</v>
          </cell>
          <cell r="L71">
            <v>-0.3</v>
          </cell>
          <cell r="M71">
            <v>-2.0499999999999998</v>
          </cell>
        </row>
        <row r="72">
          <cell r="B72" t="str">
            <v>FIU</v>
          </cell>
          <cell r="C72" t="str">
            <v>CUSA (East)</v>
          </cell>
          <cell r="D72">
            <v>4</v>
          </cell>
          <cell r="E72">
            <v>8</v>
          </cell>
          <cell r="F72">
            <v>0.33300000000000002</v>
          </cell>
          <cell r="G72">
            <v>3</v>
          </cell>
          <cell r="H72">
            <v>5</v>
          </cell>
          <cell r="I72">
            <v>0.375</v>
          </cell>
          <cell r="J72">
            <v>23</v>
          </cell>
          <cell r="K72">
            <v>24.8</v>
          </cell>
          <cell r="L72">
            <v>-6.95</v>
          </cell>
          <cell r="M72">
            <v>-4.04</v>
          </cell>
        </row>
        <row r="73">
          <cell r="B73" t="str">
            <v>Florida Atlantic</v>
          </cell>
          <cell r="C73" t="str">
            <v>CUSA (East)</v>
          </cell>
          <cell r="D73">
            <v>3</v>
          </cell>
          <cell r="E73">
            <v>9</v>
          </cell>
          <cell r="F73">
            <v>0.25</v>
          </cell>
          <cell r="G73">
            <v>2</v>
          </cell>
          <cell r="H73">
            <v>6</v>
          </cell>
          <cell r="I73">
            <v>0.25</v>
          </cell>
          <cell r="J73">
            <v>24</v>
          </cell>
          <cell r="K73">
            <v>34.4</v>
          </cell>
          <cell r="L73">
            <v>-9.68</v>
          </cell>
          <cell r="M73">
            <v>-1.18</v>
          </cell>
        </row>
        <row r="74">
          <cell r="B74" t="str">
            <v>Louisiana Tech</v>
          </cell>
          <cell r="C74" t="str">
            <v>CUSA (West)</v>
          </cell>
          <cell r="D74">
            <v>9</v>
          </cell>
          <cell r="E74">
            <v>5</v>
          </cell>
          <cell r="F74">
            <v>0.64300000000000002</v>
          </cell>
          <cell r="G74">
            <v>7</v>
          </cell>
          <cell r="H74">
            <v>1</v>
          </cell>
          <cell r="I74">
            <v>0.875</v>
          </cell>
          <cell r="J74">
            <v>37.4</v>
          </cell>
          <cell r="K74">
            <v>24.7</v>
          </cell>
          <cell r="L74">
            <v>5.46</v>
          </cell>
          <cell r="M74">
            <v>-1.61</v>
          </cell>
        </row>
        <row r="75">
          <cell r="B75" t="str">
            <v>Rice</v>
          </cell>
          <cell r="C75" t="str">
            <v>CUSA (West)</v>
          </cell>
          <cell r="D75">
            <v>8</v>
          </cell>
          <cell r="E75">
            <v>5</v>
          </cell>
          <cell r="F75">
            <v>0.61499999999999999</v>
          </cell>
          <cell r="G75">
            <v>5</v>
          </cell>
          <cell r="H75">
            <v>3</v>
          </cell>
          <cell r="I75">
            <v>0.625</v>
          </cell>
          <cell r="J75">
            <v>28.8</v>
          </cell>
          <cell r="K75">
            <v>28.5</v>
          </cell>
          <cell r="L75">
            <v>-0.28000000000000003</v>
          </cell>
          <cell r="M75">
            <v>-2.98</v>
          </cell>
        </row>
        <row r="76">
          <cell r="B76" t="str">
            <v>UTEP</v>
          </cell>
          <cell r="C76" t="str">
            <v>CUSA (West)</v>
          </cell>
          <cell r="D76">
            <v>7</v>
          </cell>
          <cell r="E76">
            <v>6</v>
          </cell>
          <cell r="F76">
            <v>0.53800000000000003</v>
          </cell>
          <cell r="G76">
            <v>5</v>
          </cell>
          <cell r="H76">
            <v>3</v>
          </cell>
          <cell r="I76">
            <v>0.625</v>
          </cell>
          <cell r="J76">
            <v>26.6</v>
          </cell>
          <cell r="K76">
            <v>28.1</v>
          </cell>
          <cell r="L76">
            <v>-3.18</v>
          </cell>
          <cell r="M76">
            <v>-3.64</v>
          </cell>
        </row>
        <row r="77">
          <cell r="B77" t="str">
            <v>UTSA</v>
          </cell>
          <cell r="C77" t="str">
            <v>CUSA (West)</v>
          </cell>
          <cell r="D77">
            <v>4</v>
          </cell>
          <cell r="E77">
            <v>8</v>
          </cell>
          <cell r="F77">
            <v>0.33300000000000002</v>
          </cell>
          <cell r="G77">
            <v>3</v>
          </cell>
          <cell r="H77">
            <v>5</v>
          </cell>
          <cell r="I77">
            <v>0.375</v>
          </cell>
          <cell r="J77">
            <v>17.100000000000001</v>
          </cell>
          <cell r="K77">
            <v>25.9</v>
          </cell>
          <cell r="L77">
            <v>-8.6199999999999992</v>
          </cell>
          <cell r="M77">
            <v>-2.4500000000000002</v>
          </cell>
        </row>
        <row r="78">
          <cell r="B78" t="str">
            <v>North Texas</v>
          </cell>
          <cell r="C78" t="str">
            <v>CUSA (West)</v>
          </cell>
          <cell r="D78">
            <v>4</v>
          </cell>
          <cell r="E78">
            <v>8</v>
          </cell>
          <cell r="F78">
            <v>0.33300000000000002</v>
          </cell>
          <cell r="G78">
            <v>2</v>
          </cell>
          <cell r="H78">
            <v>6</v>
          </cell>
          <cell r="I78">
            <v>0.25</v>
          </cell>
          <cell r="J78">
            <v>27.2</v>
          </cell>
          <cell r="K78">
            <v>29.8</v>
          </cell>
          <cell r="L78">
            <v>-11.91</v>
          </cell>
          <cell r="M78">
            <v>-5.91</v>
          </cell>
        </row>
        <row r="79">
          <cell r="B79" t="str">
            <v>Southern Mississippi</v>
          </cell>
          <cell r="C79" t="str">
            <v>CUSA (West)</v>
          </cell>
          <cell r="D79">
            <v>3</v>
          </cell>
          <cell r="E79">
            <v>9</v>
          </cell>
          <cell r="F79">
            <v>0.25</v>
          </cell>
          <cell r="G79">
            <v>1</v>
          </cell>
          <cell r="H79">
            <v>7</v>
          </cell>
          <cell r="I79">
            <v>0.125</v>
          </cell>
          <cell r="J79">
            <v>19</v>
          </cell>
          <cell r="K79">
            <v>35.4</v>
          </cell>
          <cell r="L79">
            <v>-10.91</v>
          </cell>
          <cell r="M79">
            <v>0.17</v>
          </cell>
        </row>
        <row r="80">
          <cell r="B80" t="str">
            <v>Notre Dame</v>
          </cell>
          <cell r="C80" t="str">
            <v>Ind</v>
          </cell>
          <cell r="D80">
            <v>8</v>
          </cell>
          <cell r="E80">
            <v>5</v>
          </cell>
          <cell r="F80">
            <v>0.61499999999999999</v>
          </cell>
          <cell r="G80">
            <v>1</v>
          </cell>
          <cell r="H80">
            <v>0</v>
          </cell>
          <cell r="I80">
            <v>1</v>
          </cell>
          <cell r="J80">
            <v>32.799999999999997</v>
          </cell>
          <cell r="K80">
            <v>29.2</v>
          </cell>
          <cell r="L80">
            <v>8.56</v>
          </cell>
          <cell r="M80">
            <v>5.33</v>
          </cell>
          <cell r="N80">
            <v>17</v>
          </cell>
          <cell r="O80">
            <v>5</v>
          </cell>
        </row>
        <row r="81">
          <cell r="B81" t="str">
            <v>Navy</v>
          </cell>
          <cell r="C81" t="str">
            <v>Ind</v>
          </cell>
          <cell r="D81">
            <v>8</v>
          </cell>
          <cell r="E81">
            <v>5</v>
          </cell>
          <cell r="F81">
            <v>0.61499999999999999</v>
          </cell>
          <cell r="G81">
            <v>1</v>
          </cell>
          <cell r="H81">
            <v>1</v>
          </cell>
          <cell r="I81">
            <v>0.5</v>
          </cell>
          <cell r="J81">
            <v>31.8</v>
          </cell>
          <cell r="K81">
            <v>27.3</v>
          </cell>
          <cell r="L81">
            <v>2.19</v>
          </cell>
          <cell r="M81">
            <v>-1.5</v>
          </cell>
        </row>
        <row r="82">
          <cell r="B82" t="str">
            <v>Army</v>
          </cell>
          <cell r="C82" t="str">
            <v>Ind</v>
          </cell>
          <cell r="D82">
            <v>4</v>
          </cell>
          <cell r="E82">
            <v>8</v>
          </cell>
          <cell r="F82">
            <v>0.33300000000000002</v>
          </cell>
          <cell r="G82">
            <v>0</v>
          </cell>
          <cell r="H82">
            <v>1</v>
          </cell>
          <cell r="I82">
            <v>0</v>
          </cell>
          <cell r="J82">
            <v>24.9</v>
          </cell>
          <cell r="K82">
            <v>32.9</v>
          </cell>
          <cell r="L82">
            <v>-12.95</v>
          </cell>
          <cell r="M82">
            <v>-5.78</v>
          </cell>
        </row>
        <row r="83">
          <cell r="B83" t="str">
            <v>Brigham Young</v>
          </cell>
          <cell r="C83" t="str">
            <v>Ind</v>
          </cell>
          <cell r="D83">
            <v>8</v>
          </cell>
          <cell r="E83">
            <v>5</v>
          </cell>
          <cell r="F83">
            <v>0.61499999999999999</v>
          </cell>
          <cell r="G83">
            <v>0</v>
          </cell>
          <cell r="H83">
            <v>0</v>
          </cell>
          <cell r="J83">
            <v>37.1</v>
          </cell>
          <cell r="K83">
            <v>27.5</v>
          </cell>
          <cell r="L83">
            <v>4.38</v>
          </cell>
          <cell r="M83">
            <v>-1.32</v>
          </cell>
          <cell r="O83">
            <v>18</v>
          </cell>
        </row>
        <row r="84">
          <cell r="B84" t="str">
            <v>Bowling Green</v>
          </cell>
          <cell r="C84" t="str">
            <v>MAC (East)</v>
          </cell>
          <cell r="D84">
            <v>8</v>
          </cell>
          <cell r="E84">
            <v>6</v>
          </cell>
          <cell r="F84">
            <v>0.57099999999999995</v>
          </cell>
          <cell r="G84">
            <v>5</v>
          </cell>
          <cell r="H84">
            <v>4</v>
          </cell>
          <cell r="I84">
            <v>0.55600000000000005</v>
          </cell>
          <cell r="J84">
            <v>30</v>
          </cell>
          <cell r="K84">
            <v>33.5</v>
          </cell>
          <cell r="L84">
            <v>-6.66</v>
          </cell>
          <cell r="M84">
            <v>-5.87</v>
          </cell>
        </row>
        <row r="85">
          <cell r="B85" t="str">
            <v>Ohio</v>
          </cell>
          <cell r="C85" t="str">
            <v>MAC (East)</v>
          </cell>
          <cell r="D85">
            <v>6</v>
          </cell>
          <cell r="E85">
            <v>6</v>
          </cell>
          <cell r="F85">
            <v>0.5</v>
          </cell>
          <cell r="G85">
            <v>4</v>
          </cell>
          <cell r="H85">
            <v>4</v>
          </cell>
          <cell r="I85">
            <v>0.5</v>
          </cell>
          <cell r="J85">
            <v>20.5</v>
          </cell>
          <cell r="K85">
            <v>24.8</v>
          </cell>
          <cell r="L85">
            <v>-9.7899999999999991</v>
          </cell>
          <cell r="M85">
            <v>-6.95</v>
          </cell>
        </row>
        <row r="86">
          <cell r="B86" t="str">
            <v>Buffalo</v>
          </cell>
          <cell r="C86" t="str">
            <v>MAC (East)</v>
          </cell>
          <cell r="D86">
            <v>5</v>
          </cell>
          <cell r="E86">
            <v>6</v>
          </cell>
          <cell r="F86">
            <v>0.45500000000000002</v>
          </cell>
          <cell r="G86">
            <v>3</v>
          </cell>
          <cell r="H86">
            <v>4</v>
          </cell>
          <cell r="I86">
            <v>0.42899999999999999</v>
          </cell>
          <cell r="J86">
            <v>32.299999999999997</v>
          </cell>
          <cell r="K86">
            <v>31.5</v>
          </cell>
          <cell r="L86">
            <v>-9.34</v>
          </cell>
          <cell r="M86">
            <v>-9.98</v>
          </cell>
        </row>
        <row r="87">
          <cell r="B87" t="str">
            <v>Akron</v>
          </cell>
          <cell r="C87" t="str">
            <v>MAC (East)</v>
          </cell>
          <cell r="D87">
            <v>5</v>
          </cell>
          <cell r="E87">
            <v>7</v>
          </cell>
          <cell r="F87">
            <v>0.41699999999999998</v>
          </cell>
          <cell r="G87">
            <v>3</v>
          </cell>
          <cell r="H87">
            <v>5</v>
          </cell>
          <cell r="I87">
            <v>0.375</v>
          </cell>
          <cell r="J87">
            <v>22.6</v>
          </cell>
          <cell r="K87">
            <v>23.1</v>
          </cell>
          <cell r="L87">
            <v>-9.23</v>
          </cell>
          <cell r="M87">
            <v>-7.73</v>
          </cell>
        </row>
        <row r="88">
          <cell r="B88" t="str">
            <v>UMass</v>
          </cell>
          <cell r="C88" t="str">
            <v>MAC (East)</v>
          </cell>
          <cell r="D88">
            <v>3</v>
          </cell>
          <cell r="E88">
            <v>9</v>
          </cell>
          <cell r="F88">
            <v>0.25</v>
          </cell>
          <cell r="G88">
            <v>3</v>
          </cell>
          <cell r="H88">
            <v>5</v>
          </cell>
          <cell r="I88">
            <v>0.375</v>
          </cell>
          <cell r="J88">
            <v>27.3</v>
          </cell>
          <cell r="K88">
            <v>33</v>
          </cell>
          <cell r="L88">
            <v>-12.61</v>
          </cell>
          <cell r="M88">
            <v>-7.03</v>
          </cell>
        </row>
        <row r="89">
          <cell r="B89" t="str">
            <v>Miami (OH)</v>
          </cell>
          <cell r="C89" t="str">
            <v>MAC (East)</v>
          </cell>
          <cell r="D89">
            <v>2</v>
          </cell>
          <cell r="E89">
            <v>10</v>
          </cell>
          <cell r="F89">
            <v>0.16700000000000001</v>
          </cell>
          <cell r="G89">
            <v>2</v>
          </cell>
          <cell r="H89">
            <v>6</v>
          </cell>
          <cell r="I89">
            <v>0.25</v>
          </cell>
          <cell r="J89">
            <v>22.3</v>
          </cell>
          <cell r="K89">
            <v>31.8</v>
          </cell>
          <cell r="L89">
            <v>-13.99</v>
          </cell>
          <cell r="M89">
            <v>-5.24</v>
          </cell>
        </row>
        <row r="90">
          <cell r="B90" t="str">
            <v>Kent State</v>
          </cell>
          <cell r="C90" t="str">
            <v>MAC (East)</v>
          </cell>
          <cell r="D90">
            <v>2</v>
          </cell>
          <cell r="E90">
            <v>9</v>
          </cell>
          <cell r="F90">
            <v>0.182</v>
          </cell>
          <cell r="G90">
            <v>1</v>
          </cell>
          <cell r="H90">
            <v>6</v>
          </cell>
          <cell r="I90">
            <v>0.14299999999999999</v>
          </cell>
          <cell r="J90">
            <v>16.399999999999999</v>
          </cell>
          <cell r="K90">
            <v>29</v>
          </cell>
          <cell r="L90">
            <v>-13.04</v>
          </cell>
          <cell r="M90">
            <v>-4.58</v>
          </cell>
        </row>
        <row r="91">
          <cell r="B91" t="str">
            <v>Northern Illinois</v>
          </cell>
          <cell r="C91" t="str">
            <v>MAC (West)</v>
          </cell>
          <cell r="D91">
            <v>11</v>
          </cell>
          <cell r="E91">
            <v>3</v>
          </cell>
          <cell r="F91">
            <v>0.78600000000000003</v>
          </cell>
          <cell r="G91">
            <v>8</v>
          </cell>
          <cell r="H91">
            <v>1</v>
          </cell>
          <cell r="I91">
            <v>0.88900000000000001</v>
          </cell>
          <cell r="J91">
            <v>31.5</v>
          </cell>
          <cell r="K91">
            <v>25.6</v>
          </cell>
          <cell r="L91">
            <v>-1.06</v>
          </cell>
          <cell r="M91">
            <v>-6.14</v>
          </cell>
        </row>
        <row r="92">
          <cell r="B92" t="str">
            <v>Toledo</v>
          </cell>
          <cell r="C92" t="str">
            <v>MAC (West)</v>
          </cell>
          <cell r="D92">
            <v>9</v>
          </cell>
          <cell r="E92">
            <v>4</v>
          </cell>
          <cell r="F92">
            <v>0.69199999999999995</v>
          </cell>
          <cell r="G92">
            <v>7</v>
          </cell>
          <cell r="H92">
            <v>1</v>
          </cell>
          <cell r="I92">
            <v>0.875</v>
          </cell>
          <cell r="J92">
            <v>36.6</v>
          </cell>
          <cell r="K92">
            <v>30.5</v>
          </cell>
          <cell r="L92">
            <v>-1.79</v>
          </cell>
          <cell r="M92">
            <v>-6.48</v>
          </cell>
        </row>
        <row r="93">
          <cell r="B93" t="str">
            <v>Western Michigan</v>
          </cell>
          <cell r="C93" t="str">
            <v>MAC (West)</v>
          </cell>
          <cell r="D93">
            <v>8</v>
          </cell>
          <cell r="E93">
            <v>5</v>
          </cell>
          <cell r="F93">
            <v>0.61499999999999999</v>
          </cell>
          <cell r="G93">
            <v>6</v>
          </cell>
          <cell r="H93">
            <v>2</v>
          </cell>
          <cell r="I93">
            <v>0.75</v>
          </cell>
          <cell r="J93">
            <v>33.799999999999997</v>
          </cell>
          <cell r="K93">
            <v>24.9</v>
          </cell>
          <cell r="L93">
            <v>-1.79</v>
          </cell>
          <cell r="M93">
            <v>-7.79</v>
          </cell>
        </row>
        <row r="94">
          <cell r="B94" t="str">
            <v>Central Michigan</v>
          </cell>
          <cell r="C94" t="str">
            <v>MAC (West)</v>
          </cell>
          <cell r="D94">
            <v>7</v>
          </cell>
          <cell r="E94">
            <v>6</v>
          </cell>
          <cell r="F94">
            <v>0.53800000000000003</v>
          </cell>
          <cell r="G94">
            <v>5</v>
          </cell>
          <cell r="H94">
            <v>3</v>
          </cell>
          <cell r="I94">
            <v>0.625</v>
          </cell>
          <cell r="J94">
            <v>26.9</v>
          </cell>
          <cell r="K94">
            <v>25.2</v>
          </cell>
          <cell r="L94">
            <v>-5.84</v>
          </cell>
          <cell r="M94">
            <v>-7.61</v>
          </cell>
        </row>
        <row r="95">
          <cell r="B95" t="str">
            <v>Ball State</v>
          </cell>
          <cell r="C95" t="str">
            <v>MAC (West)</v>
          </cell>
          <cell r="D95">
            <v>5</v>
          </cell>
          <cell r="E95">
            <v>7</v>
          </cell>
          <cell r="F95">
            <v>0.41699999999999998</v>
          </cell>
          <cell r="G95">
            <v>4</v>
          </cell>
          <cell r="H95">
            <v>4</v>
          </cell>
          <cell r="I95">
            <v>0.5</v>
          </cell>
          <cell r="J95">
            <v>27.7</v>
          </cell>
          <cell r="K95">
            <v>27.2</v>
          </cell>
          <cell r="L95">
            <v>-8.35</v>
          </cell>
          <cell r="M95">
            <v>-8.68</v>
          </cell>
        </row>
        <row r="96">
          <cell r="B96" t="str">
            <v>Eastern Michigan</v>
          </cell>
          <cell r="C96" t="str">
            <v>MAC (West)</v>
          </cell>
          <cell r="D96">
            <v>2</v>
          </cell>
          <cell r="E96">
            <v>10</v>
          </cell>
          <cell r="F96">
            <v>0.16700000000000001</v>
          </cell>
          <cell r="G96">
            <v>1</v>
          </cell>
          <cell r="H96">
            <v>7</v>
          </cell>
          <cell r="I96">
            <v>0.125</v>
          </cell>
          <cell r="J96">
            <v>15.2</v>
          </cell>
          <cell r="K96">
            <v>40.9</v>
          </cell>
          <cell r="L96">
            <v>-19.82</v>
          </cell>
          <cell r="M96">
            <v>-4.07</v>
          </cell>
        </row>
        <row r="97">
          <cell r="B97" t="str">
            <v>Boise State</v>
          </cell>
          <cell r="C97" t="str">
            <v>MWC (Mountain)</v>
          </cell>
          <cell r="D97">
            <v>12</v>
          </cell>
          <cell r="E97">
            <v>2</v>
          </cell>
          <cell r="F97">
            <v>0.85699999999999998</v>
          </cell>
          <cell r="G97">
            <v>7</v>
          </cell>
          <cell r="H97">
            <v>1</v>
          </cell>
          <cell r="I97">
            <v>0.875</v>
          </cell>
          <cell r="J97">
            <v>39.700000000000003</v>
          </cell>
          <cell r="K97">
            <v>26.8</v>
          </cell>
          <cell r="L97">
            <v>10.58</v>
          </cell>
          <cell r="M97">
            <v>-7.0000000000000007E-2</v>
          </cell>
          <cell r="O97">
            <v>16</v>
          </cell>
          <cell r="P97">
            <v>16</v>
          </cell>
        </row>
        <row r="98">
          <cell r="B98" t="str">
            <v>Colorado State</v>
          </cell>
          <cell r="C98" t="str">
            <v>MWC (Mountain)</v>
          </cell>
          <cell r="D98">
            <v>10</v>
          </cell>
          <cell r="E98">
            <v>3</v>
          </cell>
          <cell r="F98">
            <v>0.76900000000000002</v>
          </cell>
          <cell r="G98">
            <v>6</v>
          </cell>
          <cell r="H98">
            <v>2</v>
          </cell>
          <cell r="I98">
            <v>0.75</v>
          </cell>
          <cell r="J98">
            <v>33.9</v>
          </cell>
          <cell r="K98">
            <v>25.1</v>
          </cell>
          <cell r="L98">
            <v>5.47</v>
          </cell>
          <cell r="M98">
            <v>-2.84</v>
          </cell>
          <cell r="O98">
            <v>21</v>
          </cell>
        </row>
        <row r="99">
          <cell r="B99" t="str">
            <v>Utah State</v>
          </cell>
          <cell r="C99" t="str">
            <v>MWC (Mountain)</v>
          </cell>
          <cell r="D99">
            <v>10</v>
          </cell>
          <cell r="E99">
            <v>4</v>
          </cell>
          <cell r="F99">
            <v>0.71399999999999997</v>
          </cell>
          <cell r="G99">
            <v>6</v>
          </cell>
          <cell r="H99">
            <v>2</v>
          </cell>
          <cell r="I99">
            <v>0.75</v>
          </cell>
          <cell r="J99">
            <v>26.9</v>
          </cell>
          <cell r="K99">
            <v>19.7</v>
          </cell>
          <cell r="L99">
            <v>3.63</v>
          </cell>
          <cell r="M99">
            <v>-3.59</v>
          </cell>
        </row>
        <row r="100">
          <cell r="B100" t="str">
            <v>Air Force</v>
          </cell>
          <cell r="C100" t="str">
            <v>MWC (Mountain)</v>
          </cell>
          <cell r="D100">
            <v>10</v>
          </cell>
          <cell r="E100">
            <v>3</v>
          </cell>
          <cell r="F100">
            <v>0.76900000000000002</v>
          </cell>
          <cell r="G100">
            <v>5</v>
          </cell>
          <cell r="H100">
            <v>3</v>
          </cell>
          <cell r="I100">
            <v>0.625</v>
          </cell>
          <cell r="J100">
            <v>31.5</v>
          </cell>
          <cell r="K100">
            <v>24.2</v>
          </cell>
          <cell r="L100">
            <v>2.2000000000000002</v>
          </cell>
          <cell r="M100">
            <v>-4.88</v>
          </cell>
        </row>
        <row r="101">
          <cell r="B101" t="str">
            <v>New Mexico</v>
          </cell>
          <cell r="C101" t="str">
            <v>MWC (Mountain)</v>
          </cell>
          <cell r="D101">
            <v>4</v>
          </cell>
          <cell r="E101">
            <v>8</v>
          </cell>
          <cell r="F101">
            <v>0.33300000000000002</v>
          </cell>
          <cell r="G101">
            <v>2</v>
          </cell>
          <cell r="H101">
            <v>6</v>
          </cell>
          <cell r="I101">
            <v>0.25</v>
          </cell>
          <cell r="J101">
            <v>27.7</v>
          </cell>
          <cell r="K101">
            <v>35.9</v>
          </cell>
          <cell r="L101">
            <v>-7.8</v>
          </cell>
          <cell r="M101">
            <v>-2.14</v>
          </cell>
        </row>
        <row r="102">
          <cell r="B102" t="str">
            <v>Wyoming</v>
          </cell>
          <cell r="C102" t="str">
            <v>MWC (Mountain)</v>
          </cell>
          <cell r="D102">
            <v>4</v>
          </cell>
          <cell r="E102">
            <v>8</v>
          </cell>
          <cell r="F102">
            <v>0.33300000000000002</v>
          </cell>
          <cell r="G102">
            <v>2</v>
          </cell>
          <cell r="H102">
            <v>6</v>
          </cell>
          <cell r="I102">
            <v>0.25</v>
          </cell>
          <cell r="J102">
            <v>21.1</v>
          </cell>
          <cell r="K102">
            <v>32.799999999999997</v>
          </cell>
          <cell r="L102">
            <v>-6.69</v>
          </cell>
          <cell r="M102">
            <v>0.14000000000000001</v>
          </cell>
        </row>
        <row r="103">
          <cell r="B103" t="str">
            <v>San Diego State</v>
          </cell>
          <cell r="C103" t="str">
            <v>MWC (West)</v>
          </cell>
          <cell r="D103">
            <v>7</v>
          </cell>
          <cell r="E103">
            <v>6</v>
          </cell>
          <cell r="F103">
            <v>0.53800000000000003</v>
          </cell>
          <cell r="G103">
            <v>5</v>
          </cell>
          <cell r="H103">
            <v>3</v>
          </cell>
          <cell r="I103">
            <v>0.625</v>
          </cell>
          <cell r="J103">
            <v>25</v>
          </cell>
          <cell r="K103">
            <v>19.8</v>
          </cell>
          <cell r="L103">
            <v>-2.1</v>
          </cell>
          <cell r="M103">
            <v>-5.49</v>
          </cell>
        </row>
        <row r="104">
          <cell r="B104" t="str">
            <v>Fresno State</v>
          </cell>
          <cell r="C104" t="str">
            <v>MWC (West)</v>
          </cell>
          <cell r="D104">
            <v>6</v>
          </cell>
          <cell r="E104">
            <v>8</v>
          </cell>
          <cell r="F104">
            <v>0.42899999999999999</v>
          </cell>
          <cell r="G104">
            <v>5</v>
          </cell>
          <cell r="H104">
            <v>3</v>
          </cell>
          <cell r="I104">
            <v>0.625</v>
          </cell>
          <cell r="J104">
            <v>26.5</v>
          </cell>
          <cell r="K104">
            <v>32.4</v>
          </cell>
          <cell r="L104">
            <v>-5.52</v>
          </cell>
          <cell r="M104">
            <v>-0.95</v>
          </cell>
        </row>
        <row r="105">
          <cell r="B105" t="str">
            <v>Nevada</v>
          </cell>
          <cell r="C105" t="str">
            <v>MWC (West)</v>
          </cell>
          <cell r="D105">
            <v>7</v>
          </cell>
          <cell r="E105">
            <v>6</v>
          </cell>
          <cell r="F105">
            <v>0.53800000000000003</v>
          </cell>
          <cell r="G105">
            <v>4</v>
          </cell>
          <cell r="H105">
            <v>4</v>
          </cell>
          <cell r="I105">
            <v>0.5</v>
          </cell>
          <cell r="J105">
            <v>29.2</v>
          </cell>
          <cell r="K105">
            <v>27.2</v>
          </cell>
          <cell r="L105">
            <v>-0.38</v>
          </cell>
          <cell r="M105">
            <v>-2.14</v>
          </cell>
        </row>
        <row r="106">
          <cell r="B106" t="str">
            <v>Hawaii</v>
          </cell>
          <cell r="C106" t="str">
            <v>MWC (West)</v>
          </cell>
          <cell r="D106">
            <v>4</v>
          </cell>
          <cell r="E106">
            <v>9</v>
          </cell>
          <cell r="F106">
            <v>0.308</v>
          </cell>
          <cell r="G106">
            <v>3</v>
          </cell>
          <cell r="H106">
            <v>5</v>
          </cell>
          <cell r="I106">
            <v>0.375</v>
          </cell>
          <cell r="J106">
            <v>20.9</v>
          </cell>
          <cell r="K106">
            <v>26.8</v>
          </cell>
          <cell r="L106">
            <v>-9.08</v>
          </cell>
          <cell r="M106">
            <v>-3.62</v>
          </cell>
        </row>
        <row r="107">
          <cell r="B107" t="str">
            <v>San Jose State</v>
          </cell>
          <cell r="C107" t="str">
            <v>MWC (West)</v>
          </cell>
          <cell r="D107">
            <v>3</v>
          </cell>
          <cell r="E107">
            <v>9</v>
          </cell>
          <cell r="F107">
            <v>0.25</v>
          </cell>
          <cell r="G107">
            <v>2</v>
          </cell>
          <cell r="H107">
            <v>6</v>
          </cell>
          <cell r="I107">
            <v>0.25</v>
          </cell>
          <cell r="J107">
            <v>19.3</v>
          </cell>
          <cell r="K107">
            <v>29.4</v>
          </cell>
          <cell r="L107">
            <v>-9.49</v>
          </cell>
          <cell r="M107">
            <v>-1.99</v>
          </cell>
        </row>
        <row r="108">
          <cell r="B108" t="str">
            <v>UNLV</v>
          </cell>
          <cell r="C108" t="str">
            <v>MWC (West)</v>
          </cell>
          <cell r="D108">
            <v>2</v>
          </cell>
          <cell r="E108">
            <v>11</v>
          </cell>
          <cell r="F108">
            <v>0.154</v>
          </cell>
          <cell r="G108">
            <v>1</v>
          </cell>
          <cell r="H108">
            <v>7</v>
          </cell>
          <cell r="I108">
            <v>0.125</v>
          </cell>
          <cell r="J108">
            <v>21.9</v>
          </cell>
          <cell r="K108">
            <v>38.5</v>
          </cell>
          <cell r="L108">
            <v>-16.18</v>
          </cell>
          <cell r="M108">
            <v>-2.2599999999999998</v>
          </cell>
        </row>
        <row r="109">
          <cell r="B109" t="str">
            <v>Oregon</v>
          </cell>
          <cell r="C109" t="str">
            <v>Pac-12 (North)</v>
          </cell>
          <cell r="D109">
            <v>13</v>
          </cell>
          <cell r="E109">
            <v>2</v>
          </cell>
          <cell r="F109">
            <v>0.86699999999999999</v>
          </cell>
          <cell r="G109">
            <v>8</v>
          </cell>
          <cell r="H109">
            <v>1</v>
          </cell>
          <cell r="I109">
            <v>0.88900000000000001</v>
          </cell>
          <cell r="J109">
            <v>45.4</v>
          </cell>
          <cell r="K109">
            <v>23.6</v>
          </cell>
          <cell r="L109">
            <v>22.22</v>
          </cell>
          <cell r="M109">
            <v>6.02</v>
          </cell>
          <cell r="N109">
            <v>3</v>
          </cell>
          <cell r="O109">
            <v>2</v>
          </cell>
          <cell r="P109">
            <v>2</v>
          </cell>
        </row>
        <row r="110">
          <cell r="B110" t="str">
            <v>Stanford</v>
          </cell>
          <cell r="C110" t="str">
            <v>Pac-12 (North)</v>
          </cell>
          <cell r="D110">
            <v>8</v>
          </cell>
          <cell r="E110">
            <v>5</v>
          </cell>
          <cell r="F110">
            <v>0.61499999999999999</v>
          </cell>
          <cell r="G110">
            <v>5</v>
          </cell>
          <cell r="H110">
            <v>4</v>
          </cell>
          <cell r="I110">
            <v>0.55600000000000005</v>
          </cell>
          <cell r="J110">
            <v>27.2</v>
          </cell>
          <cell r="K110">
            <v>16.399999999999999</v>
          </cell>
          <cell r="L110">
            <v>12.42</v>
          </cell>
          <cell r="M110">
            <v>4.6500000000000004</v>
          </cell>
          <cell r="N110">
            <v>11</v>
          </cell>
          <cell r="O110">
            <v>11</v>
          </cell>
        </row>
        <row r="111">
          <cell r="B111" t="str">
            <v>Washington</v>
          </cell>
          <cell r="C111" t="str">
            <v>Pac-12 (North)</v>
          </cell>
          <cell r="D111">
            <v>8</v>
          </cell>
          <cell r="E111">
            <v>6</v>
          </cell>
          <cell r="F111">
            <v>0.57099999999999995</v>
          </cell>
          <cell r="G111">
            <v>4</v>
          </cell>
          <cell r="H111">
            <v>5</v>
          </cell>
          <cell r="I111">
            <v>0.44400000000000001</v>
          </cell>
          <cell r="J111">
            <v>30.2</v>
          </cell>
          <cell r="K111">
            <v>24.8</v>
          </cell>
          <cell r="L111">
            <v>6.52</v>
          </cell>
          <cell r="M111">
            <v>1.6</v>
          </cell>
          <cell r="N111">
            <v>25</v>
          </cell>
          <cell r="O111">
            <v>25</v>
          </cell>
        </row>
        <row r="112">
          <cell r="B112" t="str">
            <v>California</v>
          </cell>
          <cell r="C112" t="str">
            <v>Pac-12 (North)</v>
          </cell>
          <cell r="D112">
            <v>5</v>
          </cell>
          <cell r="E112">
            <v>7</v>
          </cell>
          <cell r="F112">
            <v>0.41699999999999998</v>
          </cell>
          <cell r="G112">
            <v>3</v>
          </cell>
          <cell r="H112">
            <v>6</v>
          </cell>
          <cell r="I112">
            <v>0.33300000000000002</v>
          </cell>
          <cell r="J112">
            <v>38.299999999999997</v>
          </cell>
          <cell r="K112">
            <v>39.799999999999997</v>
          </cell>
          <cell r="L112">
            <v>2.5499999999999998</v>
          </cell>
          <cell r="M112">
            <v>5.3</v>
          </cell>
        </row>
        <row r="113">
          <cell r="B113" t="str">
            <v>Oregon State</v>
          </cell>
          <cell r="C113" t="str">
            <v>Pac-12 (North)</v>
          </cell>
          <cell r="D113">
            <v>5</v>
          </cell>
          <cell r="E113">
            <v>7</v>
          </cell>
          <cell r="F113">
            <v>0.41699999999999998</v>
          </cell>
          <cell r="G113">
            <v>2</v>
          </cell>
          <cell r="H113">
            <v>7</v>
          </cell>
          <cell r="I113">
            <v>0.222</v>
          </cell>
          <cell r="J113">
            <v>25.7</v>
          </cell>
          <cell r="K113">
            <v>31.6</v>
          </cell>
          <cell r="L113">
            <v>-1.42</v>
          </cell>
          <cell r="M113">
            <v>4</v>
          </cell>
        </row>
        <row r="114">
          <cell r="B114" t="str">
            <v>Washington State</v>
          </cell>
          <cell r="C114" t="str">
            <v>Pac-12 (North)</v>
          </cell>
          <cell r="D114">
            <v>3</v>
          </cell>
          <cell r="E114">
            <v>9</v>
          </cell>
          <cell r="F114">
            <v>0.25</v>
          </cell>
          <cell r="G114">
            <v>2</v>
          </cell>
          <cell r="H114">
            <v>7</v>
          </cell>
          <cell r="I114">
            <v>0.222</v>
          </cell>
          <cell r="J114">
            <v>31.8</v>
          </cell>
          <cell r="K114">
            <v>38.6</v>
          </cell>
          <cell r="L114">
            <v>-1.54</v>
          </cell>
          <cell r="M114">
            <v>6.47</v>
          </cell>
        </row>
        <row r="115">
          <cell r="B115" t="str">
            <v>Arizona</v>
          </cell>
          <cell r="C115" t="str">
            <v>Pac-12 (South)</v>
          </cell>
          <cell r="D115">
            <v>10</v>
          </cell>
          <cell r="E115">
            <v>4</v>
          </cell>
          <cell r="F115">
            <v>0.71399999999999997</v>
          </cell>
          <cell r="G115">
            <v>7</v>
          </cell>
          <cell r="H115">
            <v>2</v>
          </cell>
          <cell r="I115">
            <v>0.77800000000000002</v>
          </cell>
          <cell r="J115">
            <v>34.5</v>
          </cell>
          <cell r="K115">
            <v>28.2</v>
          </cell>
          <cell r="L115">
            <v>11.9</v>
          </cell>
          <cell r="M115">
            <v>6.12</v>
          </cell>
          <cell r="O115">
            <v>8</v>
          </cell>
          <cell r="P115">
            <v>19</v>
          </cell>
        </row>
        <row r="116">
          <cell r="B116" t="str">
            <v>Arizona State</v>
          </cell>
          <cell r="C116" t="str">
            <v>Pac-12 (South)</v>
          </cell>
          <cell r="D116">
            <v>10</v>
          </cell>
          <cell r="E116">
            <v>3</v>
          </cell>
          <cell r="F116">
            <v>0.76900000000000002</v>
          </cell>
          <cell r="G116">
            <v>6</v>
          </cell>
          <cell r="H116">
            <v>3</v>
          </cell>
          <cell r="I116">
            <v>0.66700000000000004</v>
          </cell>
          <cell r="J116">
            <v>36.9</v>
          </cell>
          <cell r="K116">
            <v>27.9</v>
          </cell>
          <cell r="L116">
            <v>13.26</v>
          </cell>
          <cell r="M116">
            <v>4.1100000000000003</v>
          </cell>
          <cell r="N116">
            <v>19</v>
          </cell>
          <cell r="O116">
            <v>7</v>
          </cell>
          <cell r="P116">
            <v>12</v>
          </cell>
        </row>
        <row r="117">
          <cell r="B117" t="str">
            <v>UCLA</v>
          </cell>
          <cell r="C117" t="str">
            <v>Pac-12 (South)</v>
          </cell>
          <cell r="D117">
            <v>10</v>
          </cell>
          <cell r="E117">
            <v>3</v>
          </cell>
          <cell r="F117">
            <v>0.76900000000000002</v>
          </cell>
          <cell r="G117">
            <v>6</v>
          </cell>
          <cell r="H117">
            <v>3</v>
          </cell>
          <cell r="I117">
            <v>0.66700000000000004</v>
          </cell>
          <cell r="J117">
            <v>33.5</v>
          </cell>
          <cell r="K117">
            <v>28.1</v>
          </cell>
          <cell r="L117">
            <v>14.4</v>
          </cell>
          <cell r="M117">
            <v>9.1</v>
          </cell>
          <cell r="N117">
            <v>7</v>
          </cell>
          <cell r="O117">
            <v>7</v>
          </cell>
          <cell r="P117">
            <v>10</v>
          </cell>
        </row>
        <row r="118">
          <cell r="B118" t="str">
            <v>USC</v>
          </cell>
          <cell r="C118" t="str">
            <v>Pac-12 (South)</v>
          </cell>
          <cell r="D118">
            <v>9</v>
          </cell>
          <cell r="E118">
            <v>4</v>
          </cell>
          <cell r="F118">
            <v>0.69199999999999995</v>
          </cell>
          <cell r="G118">
            <v>6</v>
          </cell>
          <cell r="H118">
            <v>3</v>
          </cell>
          <cell r="I118">
            <v>0.66700000000000004</v>
          </cell>
          <cell r="J118">
            <v>35.799999999999997</v>
          </cell>
          <cell r="K118">
            <v>25.2</v>
          </cell>
          <cell r="L118">
            <v>14.39</v>
          </cell>
          <cell r="M118">
            <v>5.93</v>
          </cell>
          <cell r="N118">
            <v>15</v>
          </cell>
          <cell r="O118">
            <v>9</v>
          </cell>
          <cell r="P118">
            <v>20</v>
          </cell>
        </row>
        <row r="119">
          <cell r="B119" t="str">
            <v>Utah</v>
          </cell>
          <cell r="C119" t="str">
            <v>Pac-12 (South)</v>
          </cell>
          <cell r="D119">
            <v>9</v>
          </cell>
          <cell r="E119">
            <v>4</v>
          </cell>
          <cell r="F119">
            <v>0.69199999999999995</v>
          </cell>
          <cell r="G119">
            <v>5</v>
          </cell>
          <cell r="H119">
            <v>4</v>
          </cell>
          <cell r="I119">
            <v>0.55600000000000005</v>
          </cell>
          <cell r="J119">
            <v>31.3</v>
          </cell>
          <cell r="K119">
            <v>24.9</v>
          </cell>
          <cell r="L119">
            <v>9.84</v>
          </cell>
          <cell r="M119">
            <v>5.14</v>
          </cell>
          <cell r="O119">
            <v>18</v>
          </cell>
          <cell r="P119">
            <v>21</v>
          </cell>
        </row>
        <row r="120">
          <cell r="B120" t="str">
            <v>Colorado</v>
          </cell>
          <cell r="C120" t="str">
            <v>Pac-12 (South)</v>
          </cell>
          <cell r="D120">
            <v>2</v>
          </cell>
          <cell r="E120">
            <v>10</v>
          </cell>
          <cell r="F120">
            <v>0.16700000000000001</v>
          </cell>
          <cell r="G120">
            <v>0</v>
          </cell>
          <cell r="H120">
            <v>9</v>
          </cell>
          <cell r="I120">
            <v>0</v>
          </cell>
          <cell r="J120">
            <v>28.5</v>
          </cell>
          <cell r="K120">
            <v>39</v>
          </cell>
          <cell r="L120">
            <v>-3.63</v>
          </cell>
          <cell r="M120">
            <v>6.45</v>
          </cell>
        </row>
        <row r="121">
          <cell r="B121" t="str">
            <v>Missouri</v>
          </cell>
          <cell r="C121" t="str">
            <v>SEC (East)</v>
          </cell>
          <cell r="D121">
            <v>11</v>
          </cell>
          <cell r="E121">
            <v>3</v>
          </cell>
          <cell r="F121">
            <v>0.78600000000000003</v>
          </cell>
          <cell r="G121">
            <v>7</v>
          </cell>
          <cell r="H121">
            <v>1</v>
          </cell>
          <cell r="I121">
            <v>0.875</v>
          </cell>
          <cell r="J121">
            <v>27.8</v>
          </cell>
          <cell r="K121">
            <v>21.1</v>
          </cell>
          <cell r="L121">
            <v>12.02</v>
          </cell>
          <cell r="M121">
            <v>4.7300000000000004</v>
          </cell>
          <cell r="N121">
            <v>24</v>
          </cell>
          <cell r="O121">
            <v>14</v>
          </cell>
          <cell r="P121">
            <v>14</v>
          </cell>
        </row>
        <row r="122">
          <cell r="B122" t="str">
            <v>Georgia</v>
          </cell>
          <cell r="C122" t="str">
            <v>SEC (East)</v>
          </cell>
          <cell r="D122">
            <v>10</v>
          </cell>
          <cell r="E122">
            <v>3</v>
          </cell>
          <cell r="F122">
            <v>0.76900000000000002</v>
          </cell>
          <cell r="G122">
            <v>6</v>
          </cell>
          <cell r="H122">
            <v>2</v>
          </cell>
          <cell r="I122">
            <v>0.75</v>
          </cell>
          <cell r="J122">
            <v>41.3</v>
          </cell>
          <cell r="K122">
            <v>20.7</v>
          </cell>
          <cell r="L122">
            <v>18.84</v>
          </cell>
          <cell r="M122">
            <v>5.07</v>
          </cell>
          <cell r="N122">
            <v>12</v>
          </cell>
          <cell r="O122">
            <v>6</v>
          </cell>
          <cell r="P122">
            <v>9</v>
          </cell>
        </row>
        <row r="123">
          <cell r="B123" t="str">
            <v>Florida</v>
          </cell>
          <cell r="C123" t="str">
            <v>SEC (East)</v>
          </cell>
          <cell r="D123">
            <v>7</v>
          </cell>
          <cell r="E123">
            <v>5</v>
          </cell>
          <cell r="F123">
            <v>0.58299999999999996</v>
          </cell>
          <cell r="G123">
            <v>4</v>
          </cell>
          <cell r="H123">
            <v>4</v>
          </cell>
          <cell r="I123">
            <v>0.5</v>
          </cell>
          <cell r="J123">
            <v>30.3</v>
          </cell>
          <cell r="K123">
            <v>21.1</v>
          </cell>
          <cell r="L123">
            <v>8.1199999999999992</v>
          </cell>
          <cell r="M123">
            <v>4.29</v>
          </cell>
        </row>
        <row r="124">
          <cell r="B124" t="str">
            <v>South Carolina</v>
          </cell>
          <cell r="C124" t="str">
            <v>SEC (East)</v>
          </cell>
          <cell r="D124">
            <v>7</v>
          </cell>
          <cell r="E124">
            <v>6</v>
          </cell>
          <cell r="F124">
            <v>0.53800000000000003</v>
          </cell>
          <cell r="G124">
            <v>3</v>
          </cell>
          <cell r="H124">
            <v>5</v>
          </cell>
          <cell r="I124">
            <v>0.375</v>
          </cell>
          <cell r="J124">
            <v>32.6</v>
          </cell>
          <cell r="K124">
            <v>30.4</v>
          </cell>
          <cell r="L124">
            <v>6.7</v>
          </cell>
          <cell r="M124">
            <v>4.93</v>
          </cell>
          <cell r="N124">
            <v>9</v>
          </cell>
          <cell r="O124">
            <v>9</v>
          </cell>
        </row>
        <row r="125">
          <cell r="B125" t="str">
            <v>Tennessee</v>
          </cell>
          <cell r="C125" t="str">
            <v>SEC (East)</v>
          </cell>
          <cell r="D125">
            <v>7</v>
          </cell>
          <cell r="E125">
            <v>6</v>
          </cell>
          <cell r="F125">
            <v>0.53800000000000003</v>
          </cell>
          <cell r="G125">
            <v>3</v>
          </cell>
          <cell r="H125">
            <v>5</v>
          </cell>
          <cell r="I125">
            <v>0.375</v>
          </cell>
          <cell r="J125">
            <v>28.9</v>
          </cell>
          <cell r="K125">
            <v>24.2</v>
          </cell>
          <cell r="L125">
            <v>8.1300000000000008</v>
          </cell>
          <cell r="M125">
            <v>5.52</v>
          </cell>
        </row>
        <row r="126">
          <cell r="B126" t="str">
            <v>Kentucky</v>
          </cell>
          <cell r="C126" t="str">
            <v>SEC (East)</v>
          </cell>
          <cell r="D126">
            <v>5</v>
          </cell>
          <cell r="E126">
            <v>7</v>
          </cell>
          <cell r="F126">
            <v>0.41699999999999998</v>
          </cell>
          <cell r="G126">
            <v>2</v>
          </cell>
          <cell r="H126">
            <v>6</v>
          </cell>
          <cell r="I126">
            <v>0.25</v>
          </cell>
          <cell r="J126">
            <v>29.2</v>
          </cell>
          <cell r="K126">
            <v>31.3</v>
          </cell>
          <cell r="L126">
            <v>1.55</v>
          </cell>
          <cell r="M126">
            <v>3.89</v>
          </cell>
        </row>
        <row r="127">
          <cell r="B127" t="str">
            <v>Vanderbilt</v>
          </cell>
          <cell r="C127" t="str">
            <v>SEC (East)</v>
          </cell>
          <cell r="D127">
            <v>3</v>
          </cell>
          <cell r="E127">
            <v>9</v>
          </cell>
          <cell r="F127">
            <v>0.25</v>
          </cell>
          <cell r="G127">
            <v>0</v>
          </cell>
          <cell r="H127">
            <v>8</v>
          </cell>
          <cell r="I127">
            <v>0</v>
          </cell>
          <cell r="J127">
            <v>17.2</v>
          </cell>
          <cell r="K127">
            <v>33.299999999999997</v>
          </cell>
          <cell r="L127">
            <v>-6.97</v>
          </cell>
          <cell r="M127">
            <v>4.1100000000000003</v>
          </cell>
        </row>
        <row r="128">
          <cell r="B128" t="str">
            <v>Alabama</v>
          </cell>
          <cell r="C128" t="str">
            <v>SEC (West)</v>
          </cell>
          <cell r="D128">
            <v>12</v>
          </cell>
          <cell r="E128">
            <v>2</v>
          </cell>
          <cell r="F128">
            <v>0.85699999999999998</v>
          </cell>
          <cell r="G128">
            <v>7</v>
          </cell>
          <cell r="H128">
            <v>1</v>
          </cell>
          <cell r="I128">
            <v>0.875</v>
          </cell>
          <cell r="J128">
            <v>36.9</v>
          </cell>
          <cell r="K128">
            <v>18.399999999999999</v>
          </cell>
          <cell r="L128">
            <v>20.34</v>
          </cell>
          <cell r="M128">
            <v>7.27</v>
          </cell>
          <cell r="N128">
            <v>2</v>
          </cell>
          <cell r="O128">
            <v>1</v>
          </cell>
          <cell r="P128">
            <v>4</v>
          </cell>
        </row>
        <row r="129">
          <cell r="B129" t="str">
            <v>Mississippi State</v>
          </cell>
          <cell r="C129" t="str">
            <v>SEC (West)</v>
          </cell>
          <cell r="D129">
            <v>10</v>
          </cell>
          <cell r="E129">
            <v>3</v>
          </cell>
          <cell r="F129">
            <v>0.76900000000000002</v>
          </cell>
          <cell r="G129">
            <v>6</v>
          </cell>
          <cell r="H129">
            <v>2</v>
          </cell>
          <cell r="I129">
            <v>0.75</v>
          </cell>
          <cell r="J129">
            <v>36.9</v>
          </cell>
          <cell r="K129">
            <v>21.7</v>
          </cell>
          <cell r="L129">
            <v>15.04</v>
          </cell>
          <cell r="M129">
            <v>4.8099999999999996</v>
          </cell>
          <cell r="O129">
            <v>1</v>
          </cell>
          <cell r="P129">
            <v>11</v>
          </cell>
        </row>
        <row r="130">
          <cell r="B130" t="str">
            <v>Ole Miss</v>
          </cell>
          <cell r="C130" t="str">
            <v>SEC (West)</v>
          </cell>
          <cell r="D130">
            <v>9</v>
          </cell>
          <cell r="E130">
            <v>4</v>
          </cell>
          <cell r="F130">
            <v>0.69199999999999995</v>
          </cell>
          <cell r="G130">
            <v>5</v>
          </cell>
          <cell r="H130">
            <v>3</v>
          </cell>
          <cell r="I130">
            <v>0.625</v>
          </cell>
          <cell r="J130">
            <v>28.3</v>
          </cell>
          <cell r="K130">
            <v>16</v>
          </cell>
          <cell r="L130">
            <v>16.8</v>
          </cell>
          <cell r="M130">
            <v>8.11</v>
          </cell>
          <cell r="N130">
            <v>18</v>
          </cell>
          <cell r="O130">
            <v>3</v>
          </cell>
          <cell r="P130">
            <v>17</v>
          </cell>
          <cell r="Q130" t="str">
            <v>record adjusted to 1-4-0 by NCAA</v>
          </cell>
        </row>
        <row r="131">
          <cell r="B131" t="str">
            <v>Auburn</v>
          </cell>
          <cell r="C131" t="str">
            <v>SEC (West)</v>
          </cell>
          <cell r="D131">
            <v>8</v>
          </cell>
          <cell r="E131">
            <v>5</v>
          </cell>
          <cell r="F131">
            <v>0.61499999999999999</v>
          </cell>
          <cell r="G131">
            <v>4</v>
          </cell>
          <cell r="H131">
            <v>4</v>
          </cell>
          <cell r="I131">
            <v>0.5</v>
          </cell>
          <cell r="J131">
            <v>35.5</v>
          </cell>
          <cell r="K131">
            <v>26.7</v>
          </cell>
          <cell r="L131">
            <v>14.99</v>
          </cell>
          <cell r="M131">
            <v>9.06</v>
          </cell>
          <cell r="N131">
            <v>6</v>
          </cell>
          <cell r="O131">
            <v>2</v>
          </cell>
          <cell r="P131">
            <v>22</v>
          </cell>
        </row>
        <row r="132">
          <cell r="B132" t="str">
            <v>LSU</v>
          </cell>
          <cell r="C132" t="str">
            <v>SEC (West)</v>
          </cell>
          <cell r="D132">
            <v>8</v>
          </cell>
          <cell r="E132">
            <v>5</v>
          </cell>
          <cell r="F132">
            <v>0.61499999999999999</v>
          </cell>
          <cell r="G132">
            <v>4</v>
          </cell>
          <cell r="H132">
            <v>4</v>
          </cell>
          <cell r="I132">
            <v>0.5</v>
          </cell>
          <cell r="J132">
            <v>27.6</v>
          </cell>
          <cell r="K132">
            <v>17.5</v>
          </cell>
          <cell r="L132">
            <v>10.75</v>
          </cell>
          <cell r="M132">
            <v>5.98</v>
          </cell>
          <cell r="N132">
            <v>13</v>
          </cell>
          <cell r="O132">
            <v>8</v>
          </cell>
        </row>
        <row r="133">
          <cell r="B133" t="str">
            <v>Texas A&amp;M</v>
          </cell>
          <cell r="C133" t="str">
            <v>SEC (West)</v>
          </cell>
          <cell r="D133">
            <v>8</v>
          </cell>
          <cell r="E133">
            <v>5</v>
          </cell>
          <cell r="F133">
            <v>0.61499999999999999</v>
          </cell>
          <cell r="G133">
            <v>3</v>
          </cell>
          <cell r="H133">
            <v>5</v>
          </cell>
          <cell r="I133">
            <v>0.375</v>
          </cell>
          <cell r="J133">
            <v>35.200000000000003</v>
          </cell>
          <cell r="K133">
            <v>28.1</v>
          </cell>
          <cell r="L133">
            <v>9.9600000000000009</v>
          </cell>
          <cell r="M133">
            <v>5.72</v>
          </cell>
          <cell r="N133">
            <v>21</v>
          </cell>
          <cell r="O133">
            <v>6</v>
          </cell>
        </row>
        <row r="134">
          <cell r="B134" t="str">
            <v>Arkansas</v>
          </cell>
          <cell r="C134" t="str">
            <v>SEC (West)</v>
          </cell>
          <cell r="D134">
            <v>7</v>
          </cell>
          <cell r="E134">
            <v>6</v>
          </cell>
          <cell r="F134">
            <v>0.53800000000000003</v>
          </cell>
          <cell r="G134">
            <v>2</v>
          </cell>
          <cell r="H134">
            <v>6</v>
          </cell>
          <cell r="I134">
            <v>0.25</v>
          </cell>
          <cell r="J134">
            <v>31.9</v>
          </cell>
          <cell r="K134">
            <v>19.2</v>
          </cell>
          <cell r="L134">
            <v>14.91</v>
          </cell>
          <cell r="M134">
            <v>7.76</v>
          </cell>
        </row>
        <row r="135">
          <cell r="B135" t="str">
            <v>Georgia Southern</v>
          </cell>
          <cell r="C135" t="str">
            <v>Sun Belt</v>
          </cell>
          <cell r="D135">
            <v>9</v>
          </cell>
          <cell r="E135">
            <v>3</v>
          </cell>
          <cell r="F135">
            <v>0.75</v>
          </cell>
          <cell r="G135">
            <v>8</v>
          </cell>
          <cell r="H135">
            <v>0</v>
          </cell>
          <cell r="I135">
            <v>1</v>
          </cell>
          <cell r="J135">
            <v>39.1</v>
          </cell>
          <cell r="K135">
            <v>23.4</v>
          </cell>
          <cell r="L135">
            <v>1.89</v>
          </cell>
          <cell r="M135">
            <v>-8.19</v>
          </cell>
        </row>
        <row r="136">
          <cell r="B136" t="str">
            <v>Appalachian State</v>
          </cell>
          <cell r="C136" t="str">
            <v>Sun Belt</v>
          </cell>
          <cell r="D136">
            <v>7</v>
          </cell>
          <cell r="E136">
            <v>5</v>
          </cell>
          <cell r="F136">
            <v>0.58299999999999996</v>
          </cell>
          <cell r="G136">
            <v>6</v>
          </cell>
          <cell r="H136">
            <v>2</v>
          </cell>
          <cell r="I136">
            <v>0.75</v>
          </cell>
          <cell r="J136">
            <v>35.700000000000003</v>
          </cell>
          <cell r="K136">
            <v>27.3</v>
          </cell>
          <cell r="L136">
            <v>-6.56</v>
          </cell>
          <cell r="M136">
            <v>-9.9</v>
          </cell>
        </row>
        <row r="137">
          <cell r="B137" t="str">
            <v>Louisiana</v>
          </cell>
          <cell r="C137" t="str">
            <v>Sun Belt</v>
          </cell>
          <cell r="D137">
            <v>9</v>
          </cell>
          <cell r="E137">
            <v>4</v>
          </cell>
          <cell r="F137">
            <v>0.69199999999999995</v>
          </cell>
          <cell r="G137">
            <v>7</v>
          </cell>
          <cell r="H137">
            <v>1</v>
          </cell>
          <cell r="I137">
            <v>0.875</v>
          </cell>
          <cell r="J137">
            <v>29.5</v>
          </cell>
          <cell r="K137">
            <v>26</v>
          </cell>
          <cell r="L137">
            <v>-1.57</v>
          </cell>
          <cell r="M137">
            <v>-5.57</v>
          </cell>
          <cell r="Q137" t="str">
            <v>record adjusted to 7-4-0 by NCAA</v>
          </cell>
        </row>
        <row r="138">
          <cell r="B138" t="str">
            <v>Arkansas State</v>
          </cell>
          <cell r="C138" t="str">
            <v>Sun Belt</v>
          </cell>
          <cell r="D138">
            <v>7</v>
          </cell>
          <cell r="E138">
            <v>6</v>
          </cell>
          <cell r="F138">
            <v>0.53800000000000003</v>
          </cell>
          <cell r="G138">
            <v>5</v>
          </cell>
          <cell r="H138">
            <v>3</v>
          </cell>
          <cell r="I138">
            <v>0.625</v>
          </cell>
          <cell r="J138">
            <v>36.700000000000003</v>
          </cell>
          <cell r="K138">
            <v>30.5</v>
          </cell>
          <cell r="L138">
            <v>-3.96</v>
          </cell>
          <cell r="M138">
            <v>-6.88</v>
          </cell>
        </row>
        <row r="139">
          <cell r="B139" t="str">
            <v>Texas State</v>
          </cell>
          <cell r="C139" t="str">
            <v>Sun Belt</v>
          </cell>
          <cell r="D139">
            <v>7</v>
          </cell>
          <cell r="E139">
            <v>5</v>
          </cell>
          <cell r="F139">
            <v>0.58299999999999996</v>
          </cell>
          <cell r="G139">
            <v>5</v>
          </cell>
          <cell r="H139">
            <v>3</v>
          </cell>
          <cell r="I139">
            <v>0.625</v>
          </cell>
          <cell r="J139">
            <v>33.799999999999997</v>
          </cell>
          <cell r="K139">
            <v>27.7</v>
          </cell>
          <cell r="L139">
            <v>-6.43</v>
          </cell>
          <cell r="M139">
            <v>-9.34</v>
          </cell>
        </row>
        <row r="140">
          <cell r="B140" t="str">
            <v>South Alabama</v>
          </cell>
          <cell r="C140" t="str">
            <v>Sun Belt</v>
          </cell>
          <cell r="D140">
            <v>6</v>
          </cell>
          <cell r="E140">
            <v>7</v>
          </cell>
          <cell r="F140">
            <v>0.46200000000000002</v>
          </cell>
          <cell r="G140">
            <v>5</v>
          </cell>
          <cell r="H140">
            <v>3</v>
          </cell>
          <cell r="I140">
            <v>0.625</v>
          </cell>
          <cell r="J140">
            <v>22.5</v>
          </cell>
          <cell r="K140">
            <v>26.4</v>
          </cell>
          <cell r="L140">
            <v>-7.63</v>
          </cell>
          <cell r="M140">
            <v>-5.16</v>
          </cell>
        </row>
        <row r="141">
          <cell r="B141" t="str">
            <v>Louisiana-Monroe</v>
          </cell>
          <cell r="C141" t="str">
            <v>Sun Belt</v>
          </cell>
          <cell r="D141">
            <v>4</v>
          </cell>
          <cell r="E141">
            <v>8</v>
          </cell>
          <cell r="F141">
            <v>0.33300000000000002</v>
          </cell>
          <cell r="G141">
            <v>3</v>
          </cell>
          <cell r="H141">
            <v>5</v>
          </cell>
          <cell r="I141">
            <v>0.375</v>
          </cell>
          <cell r="J141">
            <v>20.100000000000001</v>
          </cell>
          <cell r="K141">
            <v>26.3</v>
          </cell>
          <cell r="L141">
            <v>-9.82</v>
          </cell>
          <cell r="M141">
            <v>-4.57</v>
          </cell>
        </row>
        <row r="142">
          <cell r="B142" t="str">
            <v>Troy</v>
          </cell>
          <cell r="C142" t="str">
            <v>Sun Belt</v>
          </cell>
          <cell r="D142">
            <v>3</v>
          </cell>
          <cell r="E142">
            <v>9</v>
          </cell>
          <cell r="F142">
            <v>0.25</v>
          </cell>
          <cell r="G142">
            <v>3</v>
          </cell>
          <cell r="H142">
            <v>5</v>
          </cell>
          <cell r="I142">
            <v>0.375</v>
          </cell>
          <cell r="J142">
            <v>21.8</v>
          </cell>
          <cell r="K142">
            <v>36.200000000000003</v>
          </cell>
          <cell r="L142">
            <v>-14.67</v>
          </cell>
          <cell r="M142">
            <v>-6.17</v>
          </cell>
        </row>
        <row r="143">
          <cell r="B143" t="str">
            <v>New Mexico State</v>
          </cell>
          <cell r="C143" t="str">
            <v>Sun Belt</v>
          </cell>
          <cell r="D143">
            <v>2</v>
          </cell>
          <cell r="E143">
            <v>10</v>
          </cell>
          <cell r="F143">
            <v>0.16700000000000001</v>
          </cell>
          <cell r="G143">
            <v>1</v>
          </cell>
          <cell r="H143">
            <v>7</v>
          </cell>
          <cell r="I143">
            <v>0.125</v>
          </cell>
          <cell r="J143">
            <v>24.5</v>
          </cell>
          <cell r="K143">
            <v>39.1</v>
          </cell>
          <cell r="L143">
            <v>-18.48</v>
          </cell>
          <cell r="M143">
            <v>-7.65</v>
          </cell>
        </row>
        <row r="144">
          <cell r="B144" t="str">
            <v>Idaho</v>
          </cell>
          <cell r="C144" t="str">
            <v>Sun Belt</v>
          </cell>
          <cell r="D144">
            <v>1</v>
          </cell>
          <cell r="E144">
            <v>10</v>
          </cell>
          <cell r="F144">
            <v>9.0999999999999998E-2</v>
          </cell>
          <cell r="G144">
            <v>1</v>
          </cell>
          <cell r="H144">
            <v>7</v>
          </cell>
          <cell r="I144">
            <v>0.125</v>
          </cell>
          <cell r="J144">
            <v>25</v>
          </cell>
          <cell r="K144">
            <v>37.299999999999997</v>
          </cell>
          <cell r="L144">
            <v>-19.670000000000002</v>
          </cell>
          <cell r="M144">
            <v>-7.21</v>
          </cell>
        </row>
        <row r="145">
          <cell r="B145" t="str">
            <v>Georgia State</v>
          </cell>
          <cell r="C145" t="str">
            <v>Sun Belt</v>
          </cell>
          <cell r="D145">
            <v>1</v>
          </cell>
          <cell r="E145">
            <v>11</v>
          </cell>
          <cell r="F145">
            <v>8.3000000000000004E-2</v>
          </cell>
          <cell r="G145">
            <v>0</v>
          </cell>
          <cell r="H145">
            <v>8</v>
          </cell>
          <cell r="I145">
            <v>0</v>
          </cell>
          <cell r="J145">
            <v>22.7</v>
          </cell>
          <cell r="K145">
            <v>43.3</v>
          </cell>
          <cell r="L145">
            <v>-20.41</v>
          </cell>
          <cell r="M145">
            <v>-4.5</v>
          </cell>
        </row>
      </sheetData>
      <sheetData sheetId="41">
        <row r="18">
          <cell r="B18" t="str">
            <v>Clemson</v>
          </cell>
          <cell r="C18" t="str">
            <v>ACC (Atlantic)</v>
          </cell>
          <cell r="D18">
            <v>14</v>
          </cell>
          <cell r="E18">
            <v>1</v>
          </cell>
          <cell r="F18">
            <v>0.93300000000000005</v>
          </cell>
          <cell r="G18">
            <v>8</v>
          </cell>
          <cell r="H18">
            <v>0</v>
          </cell>
          <cell r="I18">
            <v>1</v>
          </cell>
          <cell r="J18">
            <v>38.5</v>
          </cell>
          <cell r="K18">
            <v>21.7</v>
          </cell>
          <cell r="L18">
            <v>18.88</v>
          </cell>
          <cell r="M18">
            <v>5.21</v>
          </cell>
          <cell r="N18">
            <v>12</v>
          </cell>
          <cell r="O18">
            <v>1</v>
          </cell>
          <cell r="P18">
            <v>2</v>
          </cell>
        </row>
        <row r="19">
          <cell r="B19" t="str">
            <v>Florida State</v>
          </cell>
          <cell r="C19" t="str">
            <v>ACC (Atlantic)</v>
          </cell>
          <cell r="D19">
            <v>10</v>
          </cell>
          <cell r="E19">
            <v>3</v>
          </cell>
          <cell r="F19">
            <v>0.76900000000000002</v>
          </cell>
          <cell r="G19">
            <v>6</v>
          </cell>
          <cell r="H19">
            <v>2</v>
          </cell>
          <cell r="I19">
            <v>0.75</v>
          </cell>
          <cell r="J19">
            <v>31.7</v>
          </cell>
          <cell r="K19">
            <v>17.5</v>
          </cell>
          <cell r="L19">
            <v>13.59</v>
          </cell>
          <cell r="M19">
            <v>1.97</v>
          </cell>
          <cell r="N19">
            <v>10</v>
          </cell>
          <cell r="O19">
            <v>9</v>
          </cell>
          <cell r="P19">
            <v>14</v>
          </cell>
        </row>
        <row r="20">
          <cell r="B20" t="str">
            <v>Louisville</v>
          </cell>
          <cell r="C20" t="str">
            <v>ACC (Atlantic)</v>
          </cell>
          <cell r="D20">
            <v>8</v>
          </cell>
          <cell r="E20">
            <v>5</v>
          </cell>
          <cell r="F20">
            <v>0.61499999999999999</v>
          </cell>
          <cell r="G20">
            <v>5</v>
          </cell>
          <cell r="H20">
            <v>3</v>
          </cell>
          <cell r="I20">
            <v>0.625</v>
          </cell>
          <cell r="J20">
            <v>28.7</v>
          </cell>
          <cell r="K20">
            <v>24.1</v>
          </cell>
          <cell r="L20">
            <v>6.69</v>
          </cell>
          <cell r="M20">
            <v>3.23</v>
          </cell>
        </row>
        <row r="21">
          <cell r="B21" t="str">
            <v>NC State</v>
          </cell>
          <cell r="C21" t="str">
            <v>ACC (Atlantic)</v>
          </cell>
          <cell r="D21">
            <v>7</v>
          </cell>
          <cell r="E21">
            <v>6</v>
          </cell>
          <cell r="F21">
            <v>0.53800000000000003</v>
          </cell>
          <cell r="G21">
            <v>3</v>
          </cell>
          <cell r="H21">
            <v>5</v>
          </cell>
          <cell r="I21">
            <v>0.375</v>
          </cell>
          <cell r="J21">
            <v>33.200000000000003</v>
          </cell>
          <cell r="K21">
            <v>25.8</v>
          </cell>
          <cell r="L21">
            <v>5.0599999999999996</v>
          </cell>
          <cell r="M21">
            <v>0.83</v>
          </cell>
        </row>
        <row r="22">
          <cell r="B22" t="str">
            <v>Syracuse</v>
          </cell>
          <cell r="C22" t="str">
            <v>ACC (Atlantic)</v>
          </cell>
          <cell r="D22">
            <v>4</v>
          </cell>
          <cell r="E22">
            <v>8</v>
          </cell>
          <cell r="F22">
            <v>0.33300000000000002</v>
          </cell>
          <cell r="G22">
            <v>2</v>
          </cell>
          <cell r="H22">
            <v>6</v>
          </cell>
          <cell r="I22">
            <v>0.25</v>
          </cell>
          <cell r="J22">
            <v>27.3</v>
          </cell>
          <cell r="K22">
            <v>31</v>
          </cell>
          <cell r="L22">
            <v>-1.51</v>
          </cell>
          <cell r="M22">
            <v>3.91</v>
          </cell>
        </row>
        <row r="23">
          <cell r="B23" t="str">
            <v>Wake Forest</v>
          </cell>
          <cell r="C23" t="str">
            <v>ACC (Atlantic)</v>
          </cell>
          <cell r="D23">
            <v>3</v>
          </cell>
          <cell r="E23">
            <v>9</v>
          </cell>
          <cell r="F23">
            <v>0.25</v>
          </cell>
          <cell r="G23">
            <v>1</v>
          </cell>
          <cell r="H23">
            <v>7</v>
          </cell>
          <cell r="I23">
            <v>0.125</v>
          </cell>
          <cell r="J23">
            <v>17.399999999999999</v>
          </cell>
          <cell r="K23">
            <v>24.6</v>
          </cell>
          <cell r="L23">
            <v>-3.7</v>
          </cell>
          <cell r="M23">
            <v>3.55</v>
          </cell>
        </row>
        <row r="24">
          <cell r="B24" t="str">
            <v>Boston College</v>
          </cell>
          <cell r="C24" t="str">
            <v>ACC (Atlantic)</v>
          </cell>
          <cell r="D24">
            <v>3</v>
          </cell>
          <cell r="E24">
            <v>9</v>
          </cell>
          <cell r="F24">
            <v>0.25</v>
          </cell>
          <cell r="G24">
            <v>0</v>
          </cell>
          <cell r="H24">
            <v>8</v>
          </cell>
          <cell r="I24">
            <v>0</v>
          </cell>
          <cell r="J24">
            <v>17.2</v>
          </cell>
          <cell r="K24">
            <v>15.3</v>
          </cell>
          <cell r="L24">
            <v>-1.73</v>
          </cell>
          <cell r="M24">
            <v>2.11</v>
          </cell>
        </row>
        <row r="25">
          <cell r="B25" t="str">
            <v>North Carolina</v>
          </cell>
          <cell r="C25" t="str">
            <v>ACC (Coastal)</v>
          </cell>
          <cell r="D25">
            <v>11</v>
          </cell>
          <cell r="E25">
            <v>3</v>
          </cell>
          <cell r="F25">
            <v>0.78600000000000003</v>
          </cell>
          <cell r="G25">
            <v>8</v>
          </cell>
          <cell r="H25">
            <v>0</v>
          </cell>
          <cell r="I25">
            <v>1</v>
          </cell>
          <cell r="J25">
            <v>40.700000000000003</v>
          </cell>
          <cell r="K25">
            <v>24.5</v>
          </cell>
          <cell r="L25">
            <v>12.73</v>
          </cell>
          <cell r="M25">
            <v>1.0900000000000001</v>
          </cell>
          <cell r="O25">
            <v>8</v>
          </cell>
          <cell r="P25">
            <v>15</v>
          </cell>
        </row>
        <row r="26">
          <cell r="B26" t="str">
            <v>Pittsburgh</v>
          </cell>
          <cell r="C26" t="str">
            <v>ACC (Coastal)</v>
          </cell>
          <cell r="D26">
            <v>8</v>
          </cell>
          <cell r="E26">
            <v>5</v>
          </cell>
          <cell r="F26">
            <v>0.61499999999999999</v>
          </cell>
          <cell r="G26">
            <v>6</v>
          </cell>
          <cell r="H26">
            <v>2</v>
          </cell>
          <cell r="I26">
            <v>0.75</v>
          </cell>
          <cell r="J26">
            <v>28.2</v>
          </cell>
          <cell r="K26">
            <v>26.1</v>
          </cell>
          <cell r="L26">
            <v>6.32</v>
          </cell>
          <cell r="M26">
            <v>3.78</v>
          </cell>
          <cell r="O26">
            <v>23</v>
          </cell>
        </row>
        <row r="27">
          <cell r="B27" t="str">
            <v>Miami (FL)</v>
          </cell>
          <cell r="C27" t="str">
            <v>ACC (Coastal)</v>
          </cell>
          <cell r="D27">
            <v>8</v>
          </cell>
          <cell r="E27">
            <v>5</v>
          </cell>
          <cell r="F27">
            <v>0.61499999999999999</v>
          </cell>
          <cell r="G27">
            <v>5</v>
          </cell>
          <cell r="H27">
            <v>3</v>
          </cell>
          <cell r="I27">
            <v>0.625</v>
          </cell>
          <cell r="J27">
            <v>27.8</v>
          </cell>
          <cell r="K27">
            <v>28.2</v>
          </cell>
          <cell r="L27">
            <v>5.69</v>
          </cell>
          <cell r="M27">
            <v>3.38</v>
          </cell>
        </row>
        <row r="28">
          <cell r="B28" t="str">
            <v>Duke</v>
          </cell>
          <cell r="C28" t="str">
            <v>ACC (Coastal)</v>
          </cell>
          <cell r="D28">
            <v>8</v>
          </cell>
          <cell r="E28">
            <v>5</v>
          </cell>
          <cell r="F28">
            <v>0.61499999999999999</v>
          </cell>
          <cell r="G28">
            <v>4</v>
          </cell>
          <cell r="H28">
            <v>4</v>
          </cell>
          <cell r="I28">
            <v>0.5</v>
          </cell>
          <cell r="J28">
            <v>31.5</v>
          </cell>
          <cell r="K28">
            <v>25.4</v>
          </cell>
          <cell r="L28">
            <v>2.94</v>
          </cell>
          <cell r="M28">
            <v>-0.75</v>
          </cell>
          <cell r="O28">
            <v>22</v>
          </cell>
        </row>
        <row r="29">
          <cell r="B29" t="str">
            <v>Virginia Tech</v>
          </cell>
          <cell r="C29" t="str">
            <v>ACC (Coastal)</v>
          </cell>
          <cell r="D29">
            <v>7</v>
          </cell>
          <cell r="E29">
            <v>6</v>
          </cell>
          <cell r="F29">
            <v>0.53800000000000003</v>
          </cell>
          <cell r="G29">
            <v>4</v>
          </cell>
          <cell r="H29">
            <v>4</v>
          </cell>
          <cell r="I29">
            <v>0.5</v>
          </cell>
          <cell r="J29">
            <v>31</v>
          </cell>
          <cell r="K29">
            <v>26.3</v>
          </cell>
          <cell r="L29">
            <v>5.04</v>
          </cell>
          <cell r="M29">
            <v>1.65</v>
          </cell>
        </row>
        <row r="30">
          <cell r="B30" t="str">
            <v>Virginia</v>
          </cell>
          <cell r="C30" t="str">
            <v>ACC (Coastal)</v>
          </cell>
          <cell r="D30">
            <v>4</v>
          </cell>
          <cell r="E30">
            <v>8</v>
          </cell>
          <cell r="F30">
            <v>0.33300000000000002</v>
          </cell>
          <cell r="G30">
            <v>3</v>
          </cell>
          <cell r="H30">
            <v>5</v>
          </cell>
          <cell r="I30">
            <v>0.375</v>
          </cell>
          <cell r="J30">
            <v>25.8</v>
          </cell>
          <cell r="K30">
            <v>32.200000000000003</v>
          </cell>
          <cell r="L30">
            <v>-0.95</v>
          </cell>
          <cell r="M30">
            <v>4.1399999999999997</v>
          </cell>
        </row>
        <row r="31">
          <cell r="B31" t="str">
            <v>Georgia Tech</v>
          </cell>
          <cell r="C31" t="str">
            <v>ACC (Coastal)</v>
          </cell>
          <cell r="D31">
            <v>3</v>
          </cell>
          <cell r="E31">
            <v>9</v>
          </cell>
          <cell r="F31">
            <v>0.25</v>
          </cell>
          <cell r="G31">
            <v>1</v>
          </cell>
          <cell r="H31">
            <v>7</v>
          </cell>
          <cell r="I31">
            <v>0.125</v>
          </cell>
          <cell r="J31">
            <v>29.3</v>
          </cell>
          <cell r="K31">
            <v>25.8</v>
          </cell>
          <cell r="L31">
            <v>1.43</v>
          </cell>
          <cell r="M31">
            <v>4.5999999999999996</v>
          </cell>
          <cell r="N31">
            <v>16</v>
          </cell>
          <cell r="O31">
            <v>14</v>
          </cell>
        </row>
        <row r="32">
          <cell r="B32" t="str">
            <v>Temple</v>
          </cell>
          <cell r="C32" t="str">
            <v>American (East)</v>
          </cell>
          <cell r="D32">
            <v>10</v>
          </cell>
          <cell r="E32">
            <v>4</v>
          </cell>
          <cell r="F32">
            <v>0.71399999999999997</v>
          </cell>
          <cell r="G32">
            <v>7</v>
          </cell>
          <cell r="H32">
            <v>1</v>
          </cell>
          <cell r="I32">
            <v>0.875</v>
          </cell>
          <cell r="J32">
            <v>29.8</v>
          </cell>
          <cell r="K32">
            <v>20.100000000000001</v>
          </cell>
          <cell r="L32">
            <v>6.45</v>
          </cell>
          <cell r="M32">
            <v>-1.63</v>
          </cell>
          <cell r="O32">
            <v>20</v>
          </cell>
        </row>
        <row r="33">
          <cell r="B33" t="str">
            <v>South Florida</v>
          </cell>
          <cell r="C33" t="str">
            <v>American (East)</v>
          </cell>
          <cell r="D33">
            <v>8</v>
          </cell>
          <cell r="E33">
            <v>5</v>
          </cell>
          <cell r="F33">
            <v>0.61499999999999999</v>
          </cell>
          <cell r="G33">
            <v>6</v>
          </cell>
          <cell r="H33">
            <v>2</v>
          </cell>
          <cell r="I33">
            <v>0.75</v>
          </cell>
          <cell r="J33">
            <v>33.6</v>
          </cell>
          <cell r="K33">
            <v>22.9</v>
          </cell>
          <cell r="L33">
            <v>5.88</v>
          </cell>
          <cell r="M33">
            <v>-0.74</v>
          </cell>
        </row>
        <row r="34">
          <cell r="B34" t="str">
            <v>Cincinnati</v>
          </cell>
          <cell r="C34" t="str">
            <v>American (East)</v>
          </cell>
          <cell r="D34">
            <v>7</v>
          </cell>
          <cell r="E34">
            <v>6</v>
          </cell>
          <cell r="F34">
            <v>0.53800000000000003</v>
          </cell>
          <cell r="G34">
            <v>4</v>
          </cell>
          <cell r="H34">
            <v>4</v>
          </cell>
          <cell r="I34">
            <v>0.5</v>
          </cell>
          <cell r="J34">
            <v>33.799999999999997</v>
          </cell>
          <cell r="K34">
            <v>31.2</v>
          </cell>
          <cell r="L34">
            <v>1.19</v>
          </cell>
          <cell r="M34">
            <v>-0.65</v>
          </cell>
        </row>
        <row r="35">
          <cell r="B35" t="str">
            <v>UConn</v>
          </cell>
          <cell r="C35" t="str">
            <v>American (East)</v>
          </cell>
          <cell r="D35">
            <v>6</v>
          </cell>
          <cell r="E35">
            <v>7</v>
          </cell>
          <cell r="F35">
            <v>0.46200000000000002</v>
          </cell>
          <cell r="G35">
            <v>4</v>
          </cell>
          <cell r="H35">
            <v>4</v>
          </cell>
          <cell r="I35">
            <v>0.5</v>
          </cell>
          <cell r="J35">
            <v>17.2</v>
          </cell>
          <cell r="K35">
            <v>19.5</v>
          </cell>
          <cell r="L35">
            <v>-3.45</v>
          </cell>
          <cell r="M35">
            <v>-1.37</v>
          </cell>
        </row>
        <row r="36">
          <cell r="B36" t="str">
            <v>East Carolina</v>
          </cell>
          <cell r="C36" t="str">
            <v>American (East)</v>
          </cell>
          <cell r="D36">
            <v>5</v>
          </cell>
          <cell r="E36">
            <v>7</v>
          </cell>
          <cell r="F36">
            <v>0.41699999999999998</v>
          </cell>
          <cell r="G36">
            <v>3</v>
          </cell>
          <cell r="H36">
            <v>5</v>
          </cell>
          <cell r="I36">
            <v>0.375</v>
          </cell>
          <cell r="J36">
            <v>27.4</v>
          </cell>
          <cell r="K36">
            <v>26</v>
          </cell>
          <cell r="L36">
            <v>-1.27</v>
          </cell>
          <cell r="M36">
            <v>-0.93</v>
          </cell>
        </row>
        <row r="37">
          <cell r="B37" t="str">
            <v>UCF</v>
          </cell>
          <cell r="C37" t="str">
            <v>American (East)</v>
          </cell>
          <cell r="D37">
            <v>0</v>
          </cell>
          <cell r="E37">
            <v>12</v>
          </cell>
          <cell r="F37">
            <v>0</v>
          </cell>
          <cell r="G37">
            <v>0</v>
          </cell>
          <cell r="H37">
            <v>8</v>
          </cell>
          <cell r="I37">
            <v>0</v>
          </cell>
          <cell r="J37">
            <v>13.9</v>
          </cell>
          <cell r="K37">
            <v>37.700000000000003</v>
          </cell>
          <cell r="L37">
            <v>-18.850000000000001</v>
          </cell>
          <cell r="M37">
            <v>-0.68</v>
          </cell>
        </row>
        <row r="38">
          <cell r="B38" t="str">
            <v>Houston</v>
          </cell>
          <cell r="C38" t="str">
            <v>American (West)</v>
          </cell>
          <cell r="D38">
            <v>13</v>
          </cell>
          <cell r="E38">
            <v>1</v>
          </cell>
          <cell r="F38">
            <v>0.92900000000000005</v>
          </cell>
          <cell r="G38">
            <v>7</v>
          </cell>
          <cell r="H38">
            <v>1</v>
          </cell>
          <cell r="I38">
            <v>0.875</v>
          </cell>
          <cell r="J38">
            <v>40.4</v>
          </cell>
          <cell r="K38">
            <v>20.7</v>
          </cell>
          <cell r="L38">
            <v>12.32</v>
          </cell>
          <cell r="M38">
            <v>-3.04</v>
          </cell>
          <cell r="O38">
            <v>8</v>
          </cell>
          <cell r="P38">
            <v>8</v>
          </cell>
        </row>
        <row r="39">
          <cell r="B39" t="str">
            <v>Navy</v>
          </cell>
          <cell r="C39" t="str">
            <v>American (West)</v>
          </cell>
          <cell r="D39">
            <v>11</v>
          </cell>
          <cell r="E39">
            <v>2</v>
          </cell>
          <cell r="F39">
            <v>0.84599999999999997</v>
          </cell>
          <cell r="G39">
            <v>7</v>
          </cell>
          <cell r="H39">
            <v>1</v>
          </cell>
          <cell r="I39">
            <v>0.875</v>
          </cell>
          <cell r="J39">
            <v>36.799999999999997</v>
          </cell>
          <cell r="K39">
            <v>21.8</v>
          </cell>
          <cell r="L39">
            <v>11.14</v>
          </cell>
          <cell r="M39">
            <v>-1.55</v>
          </cell>
          <cell r="O39">
            <v>16</v>
          </cell>
          <cell r="P39">
            <v>18</v>
          </cell>
        </row>
        <row r="40">
          <cell r="B40" t="str">
            <v>Memphis</v>
          </cell>
          <cell r="C40" t="str">
            <v>American (West)</v>
          </cell>
          <cell r="D40">
            <v>9</v>
          </cell>
          <cell r="E40">
            <v>4</v>
          </cell>
          <cell r="F40">
            <v>0.69199999999999995</v>
          </cell>
          <cell r="G40">
            <v>5</v>
          </cell>
          <cell r="H40">
            <v>3</v>
          </cell>
          <cell r="I40">
            <v>0.625</v>
          </cell>
          <cell r="J40">
            <v>40.200000000000003</v>
          </cell>
          <cell r="K40">
            <v>27.3</v>
          </cell>
          <cell r="L40">
            <v>6.55</v>
          </cell>
          <cell r="M40">
            <v>0.16</v>
          </cell>
          <cell r="O40">
            <v>15</v>
          </cell>
        </row>
        <row r="41">
          <cell r="B41" t="str">
            <v>Tulsa</v>
          </cell>
          <cell r="C41" t="str">
            <v>American (West)</v>
          </cell>
          <cell r="D41">
            <v>6</v>
          </cell>
          <cell r="E41">
            <v>7</v>
          </cell>
          <cell r="F41">
            <v>0.46200000000000002</v>
          </cell>
          <cell r="G41">
            <v>3</v>
          </cell>
          <cell r="H41">
            <v>5</v>
          </cell>
          <cell r="I41">
            <v>0.375</v>
          </cell>
          <cell r="J41">
            <v>37.200000000000003</v>
          </cell>
          <cell r="K41">
            <v>39.799999999999997</v>
          </cell>
          <cell r="L41">
            <v>-4.74</v>
          </cell>
          <cell r="M41">
            <v>-2.0499999999999998</v>
          </cell>
        </row>
        <row r="42">
          <cell r="B42" t="str">
            <v>Tulane</v>
          </cell>
          <cell r="C42" t="str">
            <v>American (West)</v>
          </cell>
          <cell r="D42">
            <v>3</v>
          </cell>
          <cell r="E42">
            <v>9</v>
          </cell>
          <cell r="F42">
            <v>0.25</v>
          </cell>
          <cell r="G42">
            <v>1</v>
          </cell>
          <cell r="H42">
            <v>7</v>
          </cell>
          <cell r="I42">
            <v>0.125</v>
          </cell>
          <cell r="J42">
            <v>19.7</v>
          </cell>
          <cell r="K42">
            <v>36.299999999999997</v>
          </cell>
          <cell r="L42">
            <v>-13.59</v>
          </cell>
          <cell r="M42">
            <v>-2.42</v>
          </cell>
        </row>
        <row r="43">
          <cell r="B43" t="str">
            <v>SMU</v>
          </cell>
          <cell r="C43" t="str">
            <v>American (West)</v>
          </cell>
          <cell r="D43">
            <v>2</v>
          </cell>
          <cell r="E43">
            <v>10</v>
          </cell>
          <cell r="F43">
            <v>0.16700000000000001</v>
          </cell>
          <cell r="G43">
            <v>1</v>
          </cell>
          <cell r="H43">
            <v>7</v>
          </cell>
          <cell r="I43">
            <v>0.125</v>
          </cell>
          <cell r="J43">
            <v>27.8</v>
          </cell>
          <cell r="K43">
            <v>45.7</v>
          </cell>
          <cell r="L43">
            <v>-12.22</v>
          </cell>
          <cell r="M43">
            <v>0.62</v>
          </cell>
        </row>
        <row r="44">
          <cell r="B44" t="str">
            <v>Oklahoma</v>
          </cell>
          <cell r="C44" t="str">
            <v>Big 12</v>
          </cell>
          <cell r="D44">
            <v>11</v>
          </cell>
          <cell r="E44">
            <v>2</v>
          </cell>
          <cell r="F44">
            <v>0.84599999999999997</v>
          </cell>
          <cell r="G44">
            <v>8</v>
          </cell>
          <cell r="H44">
            <v>1</v>
          </cell>
          <cell r="I44">
            <v>0.88900000000000001</v>
          </cell>
          <cell r="J44">
            <v>43.5</v>
          </cell>
          <cell r="K44">
            <v>22</v>
          </cell>
          <cell r="L44">
            <v>17.84</v>
          </cell>
          <cell r="M44">
            <v>4.38</v>
          </cell>
          <cell r="N44">
            <v>19</v>
          </cell>
          <cell r="O44">
            <v>3</v>
          </cell>
          <cell r="P44">
            <v>5</v>
          </cell>
        </row>
        <row r="45">
          <cell r="B45" t="str">
            <v>TCU</v>
          </cell>
          <cell r="C45" t="str">
            <v>Big 12</v>
          </cell>
          <cell r="D45">
            <v>11</v>
          </cell>
          <cell r="E45">
            <v>2</v>
          </cell>
          <cell r="F45">
            <v>0.84599999999999997</v>
          </cell>
          <cell r="G45">
            <v>7</v>
          </cell>
          <cell r="H45">
            <v>2</v>
          </cell>
          <cell r="I45">
            <v>0.77800000000000002</v>
          </cell>
          <cell r="J45">
            <v>42.1</v>
          </cell>
          <cell r="K45">
            <v>27.2</v>
          </cell>
          <cell r="L45">
            <v>11.39</v>
          </cell>
          <cell r="M45">
            <v>1.39</v>
          </cell>
          <cell r="N45">
            <v>2</v>
          </cell>
          <cell r="O45">
            <v>2</v>
          </cell>
          <cell r="P45">
            <v>7</v>
          </cell>
        </row>
        <row r="46">
          <cell r="B46" t="str">
            <v>Oklahoma State</v>
          </cell>
          <cell r="C46" t="str">
            <v>Big 12</v>
          </cell>
          <cell r="D46">
            <v>10</v>
          </cell>
          <cell r="E46">
            <v>3</v>
          </cell>
          <cell r="F46">
            <v>0.76900000000000002</v>
          </cell>
          <cell r="G46">
            <v>7</v>
          </cell>
          <cell r="H46">
            <v>2</v>
          </cell>
          <cell r="I46">
            <v>0.77800000000000002</v>
          </cell>
          <cell r="J46">
            <v>39.5</v>
          </cell>
          <cell r="K46">
            <v>30.5</v>
          </cell>
          <cell r="L46">
            <v>8.5</v>
          </cell>
          <cell r="M46">
            <v>1.57</v>
          </cell>
          <cell r="O46">
            <v>4</v>
          </cell>
          <cell r="P46">
            <v>20</v>
          </cell>
        </row>
        <row r="47">
          <cell r="B47" t="str">
            <v>Baylor</v>
          </cell>
          <cell r="C47" t="str">
            <v>Big 12</v>
          </cell>
          <cell r="D47">
            <v>10</v>
          </cell>
          <cell r="E47">
            <v>3</v>
          </cell>
          <cell r="F47">
            <v>0.76900000000000002</v>
          </cell>
          <cell r="G47">
            <v>6</v>
          </cell>
          <cell r="H47">
            <v>3</v>
          </cell>
          <cell r="I47">
            <v>0.66700000000000004</v>
          </cell>
          <cell r="J47">
            <v>48.1</v>
          </cell>
          <cell r="K47">
            <v>28.3</v>
          </cell>
          <cell r="L47">
            <v>13.08</v>
          </cell>
          <cell r="M47">
            <v>0.31</v>
          </cell>
          <cell r="N47">
            <v>4</v>
          </cell>
          <cell r="O47">
            <v>2</v>
          </cell>
          <cell r="P47">
            <v>13</v>
          </cell>
        </row>
        <row r="48">
          <cell r="B48" t="str">
            <v>West Virginia</v>
          </cell>
          <cell r="C48" t="str">
            <v>Big 12</v>
          </cell>
          <cell r="D48">
            <v>8</v>
          </cell>
          <cell r="E48">
            <v>5</v>
          </cell>
          <cell r="F48">
            <v>0.61499999999999999</v>
          </cell>
          <cell r="G48">
            <v>4</v>
          </cell>
          <cell r="H48">
            <v>5</v>
          </cell>
          <cell r="I48">
            <v>0.44400000000000001</v>
          </cell>
          <cell r="J48">
            <v>34</v>
          </cell>
          <cell r="K48">
            <v>24.6</v>
          </cell>
          <cell r="L48">
            <v>7.59</v>
          </cell>
          <cell r="M48">
            <v>2.21</v>
          </cell>
          <cell r="O48">
            <v>23</v>
          </cell>
        </row>
        <row r="49">
          <cell r="B49" t="str">
            <v>Texas Tech</v>
          </cell>
          <cell r="C49" t="str">
            <v>Big 12</v>
          </cell>
          <cell r="D49">
            <v>7</v>
          </cell>
          <cell r="E49">
            <v>6</v>
          </cell>
          <cell r="F49">
            <v>0.53800000000000003</v>
          </cell>
          <cell r="G49">
            <v>4</v>
          </cell>
          <cell r="H49">
            <v>5</v>
          </cell>
          <cell r="I49">
            <v>0.44400000000000001</v>
          </cell>
          <cell r="J49">
            <v>45.1</v>
          </cell>
          <cell r="K49">
            <v>43.6</v>
          </cell>
          <cell r="L49">
            <v>3.04</v>
          </cell>
          <cell r="M49">
            <v>2.89</v>
          </cell>
        </row>
        <row r="50">
          <cell r="B50" t="str">
            <v>Texas</v>
          </cell>
          <cell r="C50" t="str">
            <v>Big 12</v>
          </cell>
          <cell r="D50">
            <v>5</v>
          </cell>
          <cell r="E50">
            <v>7</v>
          </cell>
          <cell r="F50">
            <v>0.41699999999999998</v>
          </cell>
          <cell r="G50">
            <v>4</v>
          </cell>
          <cell r="H50">
            <v>5</v>
          </cell>
          <cell r="I50">
            <v>0.44400000000000001</v>
          </cell>
          <cell r="J50">
            <v>26.4</v>
          </cell>
          <cell r="K50">
            <v>30.3</v>
          </cell>
          <cell r="L50">
            <v>1.0900000000000001</v>
          </cell>
          <cell r="M50">
            <v>4.84</v>
          </cell>
        </row>
        <row r="51">
          <cell r="B51" t="str">
            <v>Kansas State</v>
          </cell>
          <cell r="C51" t="str">
            <v>Big 12</v>
          </cell>
          <cell r="D51">
            <v>6</v>
          </cell>
          <cell r="E51">
            <v>7</v>
          </cell>
          <cell r="F51">
            <v>0.46200000000000002</v>
          </cell>
          <cell r="G51">
            <v>3</v>
          </cell>
          <cell r="H51">
            <v>6</v>
          </cell>
          <cell r="I51">
            <v>0.33300000000000002</v>
          </cell>
          <cell r="J51">
            <v>29.9</v>
          </cell>
          <cell r="K51">
            <v>31.5</v>
          </cell>
          <cell r="L51">
            <v>1.83</v>
          </cell>
          <cell r="M51">
            <v>2.06</v>
          </cell>
        </row>
        <row r="52">
          <cell r="B52" t="str">
            <v>Iowa State</v>
          </cell>
          <cell r="C52" t="str">
            <v>Big 12</v>
          </cell>
          <cell r="D52">
            <v>3</v>
          </cell>
          <cell r="E52">
            <v>9</v>
          </cell>
          <cell r="F52">
            <v>0.25</v>
          </cell>
          <cell r="G52">
            <v>2</v>
          </cell>
          <cell r="H52">
            <v>7</v>
          </cell>
          <cell r="I52">
            <v>0.222</v>
          </cell>
          <cell r="J52">
            <v>25</v>
          </cell>
          <cell r="K52">
            <v>32.700000000000003</v>
          </cell>
          <cell r="L52">
            <v>-2.14</v>
          </cell>
          <cell r="M52">
            <v>4.28</v>
          </cell>
        </row>
        <row r="53">
          <cell r="B53" t="str">
            <v>Kansas</v>
          </cell>
          <cell r="C53" t="str">
            <v>Big 12</v>
          </cell>
          <cell r="D53">
            <v>0</v>
          </cell>
          <cell r="E53">
            <v>12</v>
          </cell>
          <cell r="F53">
            <v>0</v>
          </cell>
          <cell r="G53">
            <v>0</v>
          </cell>
          <cell r="H53">
            <v>9</v>
          </cell>
          <cell r="I53">
            <v>0</v>
          </cell>
          <cell r="J53">
            <v>15.3</v>
          </cell>
          <cell r="K53">
            <v>46.1</v>
          </cell>
          <cell r="L53">
            <v>-15.22</v>
          </cell>
          <cell r="M53">
            <v>3.87</v>
          </cell>
        </row>
        <row r="54">
          <cell r="B54" t="str">
            <v>Michigan State</v>
          </cell>
          <cell r="C54" t="str">
            <v>Big Ten (East)</v>
          </cell>
          <cell r="D54">
            <v>12</v>
          </cell>
          <cell r="E54">
            <v>2</v>
          </cell>
          <cell r="F54">
            <v>0.85699999999999998</v>
          </cell>
          <cell r="G54">
            <v>7</v>
          </cell>
          <cell r="H54">
            <v>1</v>
          </cell>
          <cell r="I54">
            <v>0.875</v>
          </cell>
          <cell r="J54">
            <v>29.8</v>
          </cell>
          <cell r="K54">
            <v>21.7</v>
          </cell>
          <cell r="L54">
            <v>15.36</v>
          </cell>
          <cell r="M54">
            <v>6.58</v>
          </cell>
          <cell r="N54">
            <v>5</v>
          </cell>
          <cell r="O54">
            <v>2</v>
          </cell>
          <cell r="P54">
            <v>6</v>
          </cell>
        </row>
        <row r="55">
          <cell r="B55" t="str">
            <v>Ohio State</v>
          </cell>
          <cell r="C55" t="str">
            <v>Big Ten (East)</v>
          </cell>
          <cell r="D55">
            <v>12</v>
          </cell>
          <cell r="E55">
            <v>1</v>
          </cell>
          <cell r="F55">
            <v>0.92300000000000004</v>
          </cell>
          <cell r="G55">
            <v>7</v>
          </cell>
          <cell r="H55">
            <v>1</v>
          </cell>
          <cell r="I55">
            <v>0.875</v>
          </cell>
          <cell r="J55">
            <v>35.700000000000003</v>
          </cell>
          <cell r="K55">
            <v>15.1</v>
          </cell>
          <cell r="L55">
            <v>20.73</v>
          </cell>
          <cell r="M55">
            <v>3.81</v>
          </cell>
          <cell r="N55">
            <v>1</v>
          </cell>
          <cell r="O55">
            <v>1</v>
          </cell>
          <cell r="P55">
            <v>4</v>
          </cell>
        </row>
        <row r="56">
          <cell r="B56" t="str">
            <v>Michigan</v>
          </cell>
          <cell r="C56" t="str">
            <v>Big Ten (East)</v>
          </cell>
          <cell r="D56">
            <v>10</v>
          </cell>
          <cell r="E56">
            <v>3</v>
          </cell>
          <cell r="F56">
            <v>0.76900000000000002</v>
          </cell>
          <cell r="G56">
            <v>6</v>
          </cell>
          <cell r="H56">
            <v>2</v>
          </cell>
          <cell r="I56">
            <v>0.75</v>
          </cell>
          <cell r="J56">
            <v>31.4</v>
          </cell>
          <cell r="K56">
            <v>16.399999999999999</v>
          </cell>
          <cell r="L56">
            <v>16.34</v>
          </cell>
          <cell r="M56">
            <v>4.57</v>
          </cell>
          <cell r="O56">
            <v>12</v>
          </cell>
          <cell r="P56">
            <v>12</v>
          </cell>
        </row>
        <row r="57">
          <cell r="B57" t="str">
            <v>Penn State</v>
          </cell>
          <cell r="C57" t="str">
            <v>Big Ten (East)</v>
          </cell>
          <cell r="D57">
            <v>7</v>
          </cell>
          <cell r="E57">
            <v>6</v>
          </cell>
          <cell r="F57">
            <v>0.53800000000000003</v>
          </cell>
          <cell r="G57">
            <v>4</v>
          </cell>
          <cell r="H57">
            <v>4</v>
          </cell>
          <cell r="I57">
            <v>0.5</v>
          </cell>
          <cell r="J57">
            <v>23.2</v>
          </cell>
          <cell r="K57">
            <v>21.8</v>
          </cell>
          <cell r="L57">
            <v>6.46</v>
          </cell>
          <cell r="M57">
            <v>4.7699999999999996</v>
          </cell>
        </row>
        <row r="58">
          <cell r="B58" t="str">
            <v>Indiana</v>
          </cell>
          <cell r="C58" t="str">
            <v>Big Ten (East)</v>
          </cell>
          <cell r="D58">
            <v>6</v>
          </cell>
          <cell r="E58">
            <v>7</v>
          </cell>
          <cell r="F58">
            <v>0.46200000000000002</v>
          </cell>
          <cell r="G58">
            <v>2</v>
          </cell>
          <cell r="H58">
            <v>6</v>
          </cell>
          <cell r="I58">
            <v>0.25</v>
          </cell>
          <cell r="J58">
            <v>36.5</v>
          </cell>
          <cell r="K58">
            <v>37.6</v>
          </cell>
          <cell r="L58">
            <v>2.2599999999999998</v>
          </cell>
          <cell r="M58">
            <v>3.03</v>
          </cell>
        </row>
        <row r="59">
          <cell r="B59" t="str">
            <v>Rutgers</v>
          </cell>
          <cell r="C59" t="str">
            <v>Big Ten (East)</v>
          </cell>
          <cell r="D59">
            <v>4</v>
          </cell>
          <cell r="E59">
            <v>8</v>
          </cell>
          <cell r="F59">
            <v>0.33300000000000002</v>
          </cell>
          <cell r="G59">
            <v>1</v>
          </cell>
          <cell r="H59">
            <v>7</v>
          </cell>
          <cell r="I59">
            <v>0.125</v>
          </cell>
          <cell r="J59">
            <v>27.1</v>
          </cell>
          <cell r="K59">
            <v>34.9</v>
          </cell>
          <cell r="L59">
            <v>-3.57</v>
          </cell>
          <cell r="M59">
            <v>3.1</v>
          </cell>
        </row>
        <row r="60">
          <cell r="B60" t="str">
            <v>Maryland</v>
          </cell>
          <cell r="C60" t="str">
            <v>Big Ten (East)</v>
          </cell>
          <cell r="D60">
            <v>3</v>
          </cell>
          <cell r="E60">
            <v>9</v>
          </cell>
          <cell r="F60">
            <v>0.25</v>
          </cell>
          <cell r="G60">
            <v>1</v>
          </cell>
          <cell r="H60">
            <v>7</v>
          </cell>
          <cell r="I60">
            <v>0.125</v>
          </cell>
          <cell r="J60">
            <v>24.7</v>
          </cell>
          <cell r="K60">
            <v>34.4</v>
          </cell>
          <cell r="L60">
            <v>-2.08</v>
          </cell>
          <cell r="M60">
            <v>6.83</v>
          </cell>
        </row>
        <row r="61">
          <cell r="B61" t="str">
            <v>Iowa</v>
          </cell>
          <cell r="C61" t="str">
            <v>Big Ten (West)</v>
          </cell>
          <cell r="D61">
            <v>12</v>
          </cell>
          <cell r="E61">
            <v>2</v>
          </cell>
          <cell r="F61">
            <v>0.85699999999999998</v>
          </cell>
          <cell r="G61">
            <v>8</v>
          </cell>
          <cell r="H61">
            <v>0</v>
          </cell>
          <cell r="I61">
            <v>1</v>
          </cell>
          <cell r="J61">
            <v>30.9</v>
          </cell>
          <cell r="K61">
            <v>20.399999999999999</v>
          </cell>
          <cell r="L61">
            <v>10.8</v>
          </cell>
          <cell r="M61">
            <v>1.51</v>
          </cell>
          <cell r="O61">
            <v>3</v>
          </cell>
          <cell r="P61">
            <v>9</v>
          </cell>
        </row>
        <row r="62">
          <cell r="B62" t="str">
            <v>Northwestern</v>
          </cell>
          <cell r="C62" t="str">
            <v>Big Ten (West)</v>
          </cell>
          <cell r="D62">
            <v>10</v>
          </cell>
          <cell r="E62">
            <v>3</v>
          </cell>
          <cell r="F62">
            <v>0.76900000000000002</v>
          </cell>
          <cell r="G62">
            <v>6</v>
          </cell>
          <cell r="H62">
            <v>2</v>
          </cell>
          <cell r="I62">
            <v>0.75</v>
          </cell>
          <cell r="J62">
            <v>19.5</v>
          </cell>
          <cell r="K62">
            <v>18.600000000000001</v>
          </cell>
          <cell r="L62">
            <v>7.3</v>
          </cell>
          <cell r="M62">
            <v>4.2300000000000004</v>
          </cell>
          <cell r="O62">
            <v>12</v>
          </cell>
          <cell r="P62">
            <v>23</v>
          </cell>
        </row>
        <row r="63">
          <cell r="B63" t="str">
            <v>Wisconsin</v>
          </cell>
          <cell r="C63" t="str">
            <v>Big Ten (West)</v>
          </cell>
          <cell r="D63">
            <v>10</v>
          </cell>
          <cell r="E63">
            <v>3</v>
          </cell>
          <cell r="F63">
            <v>0.76900000000000002</v>
          </cell>
          <cell r="G63">
            <v>6</v>
          </cell>
          <cell r="H63">
            <v>2</v>
          </cell>
          <cell r="I63">
            <v>0.75</v>
          </cell>
          <cell r="J63">
            <v>26.8</v>
          </cell>
          <cell r="K63">
            <v>13.7</v>
          </cell>
          <cell r="L63">
            <v>10.85</v>
          </cell>
          <cell r="M63">
            <v>1.39</v>
          </cell>
          <cell r="N63">
            <v>20</v>
          </cell>
          <cell r="O63">
            <v>19</v>
          </cell>
          <cell r="P63">
            <v>21</v>
          </cell>
        </row>
        <row r="64">
          <cell r="B64" t="str">
            <v>Nebraska</v>
          </cell>
          <cell r="C64" t="str">
            <v>Big Ten (West)</v>
          </cell>
          <cell r="D64">
            <v>6</v>
          </cell>
          <cell r="E64">
            <v>7</v>
          </cell>
          <cell r="F64">
            <v>0.46200000000000002</v>
          </cell>
          <cell r="G64">
            <v>3</v>
          </cell>
          <cell r="H64">
            <v>5</v>
          </cell>
          <cell r="I64">
            <v>0.375</v>
          </cell>
          <cell r="J64">
            <v>32.799999999999997</v>
          </cell>
          <cell r="K64">
            <v>27.8</v>
          </cell>
          <cell r="L64">
            <v>6.56</v>
          </cell>
          <cell r="M64">
            <v>3.94</v>
          </cell>
        </row>
        <row r="65">
          <cell r="B65" t="str">
            <v>Illinois</v>
          </cell>
          <cell r="C65" t="str">
            <v>Big Ten (West)</v>
          </cell>
          <cell r="D65">
            <v>5</v>
          </cell>
          <cell r="E65">
            <v>7</v>
          </cell>
          <cell r="F65">
            <v>0.41699999999999998</v>
          </cell>
          <cell r="G65">
            <v>2</v>
          </cell>
          <cell r="H65">
            <v>6</v>
          </cell>
          <cell r="I65">
            <v>0.25</v>
          </cell>
          <cell r="J65">
            <v>22.7</v>
          </cell>
          <cell r="K65">
            <v>23.3</v>
          </cell>
          <cell r="L65">
            <v>1.18</v>
          </cell>
          <cell r="M65">
            <v>3.26</v>
          </cell>
        </row>
        <row r="66">
          <cell r="B66" t="str">
            <v>Minnesota</v>
          </cell>
          <cell r="C66" t="str">
            <v>Big Ten (West)</v>
          </cell>
          <cell r="D66">
            <v>6</v>
          </cell>
          <cell r="E66">
            <v>7</v>
          </cell>
          <cell r="F66">
            <v>0.46200000000000002</v>
          </cell>
          <cell r="G66">
            <v>2</v>
          </cell>
          <cell r="H66">
            <v>6</v>
          </cell>
          <cell r="I66">
            <v>0.25</v>
          </cell>
          <cell r="J66">
            <v>22.5</v>
          </cell>
          <cell r="K66">
            <v>25.2</v>
          </cell>
          <cell r="L66">
            <v>2.46</v>
          </cell>
          <cell r="M66">
            <v>4.84</v>
          </cell>
        </row>
        <row r="67">
          <cell r="B67" t="str">
            <v>Purdue</v>
          </cell>
          <cell r="C67" t="str">
            <v>Big Ten (West)</v>
          </cell>
          <cell r="D67">
            <v>2</v>
          </cell>
          <cell r="E67">
            <v>10</v>
          </cell>
          <cell r="F67">
            <v>0.16700000000000001</v>
          </cell>
          <cell r="G67">
            <v>1</v>
          </cell>
          <cell r="H67">
            <v>7</v>
          </cell>
          <cell r="I67">
            <v>0.125</v>
          </cell>
          <cell r="J67">
            <v>25.1</v>
          </cell>
          <cell r="K67">
            <v>36.5</v>
          </cell>
          <cell r="L67">
            <v>-5.92</v>
          </cell>
          <cell r="M67">
            <v>4.41</v>
          </cell>
        </row>
        <row r="68">
          <cell r="B68" t="str">
            <v>Western Kentucky</v>
          </cell>
          <cell r="C68" t="str">
            <v>CUSA (East)</v>
          </cell>
          <cell r="D68">
            <v>12</v>
          </cell>
          <cell r="E68">
            <v>2</v>
          </cell>
          <cell r="F68">
            <v>0.85699999999999998</v>
          </cell>
          <cell r="G68">
            <v>8</v>
          </cell>
          <cell r="H68">
            <v>0</v>
          </cell>
          <cell r="I68">
            <v>1</v>
          </cell>
          <cell r="J68">
            <v>44.3</v>
          </cell>
          <cell r="K68">
            <v>25.9</v>
          </cell>
          <cell r="L68">
            <v>9.6199999999999992</v>
          </cell>
          <cell r="M68">
            <v>-4.0199999999999996</v>
          </cell>
          <cell r="O68">
            <v>24</v>
          </cell>
          <cell r="P68">
            <v>24</v>
          </cell>
        </row>
        <row r="69">
          <cell r="B69" t="str">
            <v>Marshall</v>
          </cell>
          <cell r="C69" t="str">
            <v>CUSA (East)</v>
          </cell>
          <cell r="D69">
            <v>10</v>
          </cell>
          <cell r="E69">
            <v>3</v>
          </cell>
          <cell r="F69">
            <v>0.76900000000000002</v>
          </cell>
          <cell r="G69">
            <v>6</v>
          </cell>
          <cell r="H69">
            <v>2</v>
          </cell>
          <cell r="I69">
            <v>0.75</v>
          </cell>
          <cell r="J69">
            <v>31.3</v>
          </cell>
          <cell r="K69">
            <v>17.8</v>
          </cell>
          <cell r="L69">
            <v>1.84</v>
          </cell>
          <cell r="M69">
            <v>-8.24</v>
          </cell>
        </row>
        <row r="70">
          <cell r="B70" t="str">
            <v>Middle Tennessee</v>
          </cell>
          <cell r="C70" t="str">
            <v>CUSA (East)</v>
          </cell>
          <cell r="D70">
            <v>7</v>
          </cell>
          <cell r="E70">
            <v>6</v>
          </cell>
          <cell r="F70">
            <v>0.53800000000000003</v>
          </cell>
          <cell r="G70">
            <v>6</v>
          </cell>
          <cell r="H70">
            <v>2</v>
          </cell>
          <cell r="I70">
            <v>0.75</v>
          </cell>
          <cell r="J70">
            <v>34</v>
          </cell>
          <cell r="K70">
            <v>26.6</v>
          </cell>
          <cell r="L70">
            <v>-2.71</v>
          </cell>
          <cell r="M70">
            <v>-4.09</v>
          </cell>
        </row>
        <row r="71">
          <cell r="B71" t="str">
            <v>FIU</v>
          </cell>
          <cell r="C71" t="str">
            <v>CUSA (East)</v>
          </cell>
          <cell r="D71">
            <v>5</v>
          </cell>
          <cell r="E71">
            <v>7</v>
          </cell>
          <cell r="F71">
            <v>0.41699999999999998</v>
          </cell>
          <cell r="G71">
            <v>3</v>
          </cell>
          <cell r="H71">
            <v>5</v>
          </cell>
          <cell r="I71">
            <v>0.375</v>
          </cell>
          <cell r="J71">
            <v>25.5</v>
          </cell>
          <cell r="K71">
            <v>29.8</v>
          </cell>
          <cell r="L71">
            <v>-8.7899999999999991</v>
          </cell>
          <cell r="M71">
            <v>-8.1199999999999992</v>
          </cell>
        </row>
        <row r="72">
          <cell r="B72" t="str">
            <v>Old Dominion</v>
          </cell>
          <cell r="C72" t="str">
            <v>CUSA (East)</v>
          </cell>
          <cell r="D72">
            <v>5</v>
          </cell>
          <cell r="E72">
            <v>7</v>
          </cell>
          <cell r="F72">
            <v>0.41699999999999998</v>
          </cell>
          <cell r="G72">
            <v>3</v>
          </cell>
          <cell r="H72">
            <v>5</v>
          </cell>
          <cell r="I72">
            <v>0.375</v>
          </cell>
          <cell r="J72">
            <v>24.3</v>
          </cell>
          <cell r="K72">
            <v>35.799999999999997</v>
          </cell>
          <cell r="L72">
            <v>-15.4</v>
          </cell>
          <cell r="M72">
            <v>-6.9</v>
          </cell>
        </row>
        <row r="73">
          <cell r="B73" t="str">
            <v>Florida Atlantic</v>
          </cell>
          <cell r="C73" t="str">
            <v>CUSA (East)</v>
          </cell>
          <cell r="D73">
            <v>3</v>
          </cell>
          <cell r="E73">
            <v>9</v>
          </cell>
          <cell r="F73">
            <v>0.25</v>
          </cell>
          <cell r="G73">
            <v>3</v>
          </cell>
          <cell r="H73">
            <v>5</v>
          </cell>
          <cell r="I73">
            <v>0.375</v>
          </cell>
          <cell r="J73">
            <v>22.5</v>
          </cell>
          <cell r="K73">
            <v>28.8</v>
          </cell>
          <cell r="L73">
            <v>-11.49</v>
          </cell>
          <cell r="M73">
            <v>-4.74</v>
          </cell>
        </row>
        <row r="74">
          <cell r="B74" t="str">
            <v>Charlotte</v>
          </cell>
          <cell r="C74" t="str">
            <v>CUSA (East)</v>
          </cell>
          <cell r="D74">
            <v>2</v>
          </cell>
          <cell r="E74">
            <v>10</v>
          </cell>
          <cell r="F74">
            <v>0.16700000000000001</v>
          </cell>
          <cell r="J74">
            <v>17.5</v>
          </cell>
          <cell r="K74">
            <v>36.299999999999997</v>
          </cell>
          <cell r="L74">
            <v>-19.53</v>
          </cell>
          <cell r="M74">
            <v>-7.03</v>
          </cell>
        </row>
        <row r="75">
          <cell r="B75" t="str">
            <v>Southern Mississippi</v>
          </cell>
          <cell r="C75" t="str">
            <v>CUSA (West)</v>
          </cell>
          <cell r="D75">
            <v>9</v>
          </cell>
          <cell r="E75">
            <v>5</v>
          </cell>
          <cell r="F75">
            <v>0.64300000000000002</v>
          </cell>
          <cell r="G75">
            <v>7</v>
          </cell>
          <cell r="H75">
            <v>1</v>
          </cell>
          <cell r="I75">
            <v>0.875</v>
          </cell>
          <cell r="J75">
            <v>39.9</v>
          </cell>
          <cell r="K75">
            <v>25.6</v>
          </cell>
          <cell r="L75">
            <v>2.13</v>
          </cell>
          <cell r="M75">
            <v>-6.22</v>
          </cell>
        </row>
        <row r="76">
          <cell r="B76" t="str">
            <v>Louisiana Tech</v>
          </cell>
          <cell r="C76" t="str">
            <v>CUSA (West)</v>
          </cell>
          <cell r="D76">
            <v>9</v>
          </cell>
          <cell r="E76">
            <v>4</v>
          </cell>
          <cell r="F76">
            <v>0.69199999999999995</v>
          </cell>
          <cell r="G76">
            <v>6</v>
          </cell>
          <cell r="H76">
            <v>2</v>
          </cell>
          <cell r="I76">
            <v>0.75</v>
          </cell>
          <cell r="J76">
            <v>37.5</v>
          </cell>
          <cell r="K76">
            <v>26.8</v>
          </cell>
          <cell r="L76">
            <v>1.83</v>
          </cell>
          <cell r="M76">
            <v>-5.94</v>
          </cell>
        </row>
        <row r="77">
          <cell r="B77" t="str">
            <v>Rice</v>
          </cell>
          <cell r="C77" t="str">
            <v>CUSA (West)</v>
          </cell>
          <cell r="D77">
            <v>5</v>
          </cell>
          <cell r="E77">
            <v>7</v>
          </cell>
          <cell r="F77">
            <v>0.41699999999999998</v>
          </cell>
          <cell r="G77">
            <v>3</v>
          </cell>
          <cell r="H77">
            <v>5</v>
          </cell>
          <cell r="I77">
            <v>0.375</v>
          </cell>
          <cell r="J77">
            <v>26.1</v>
          </cell>
          <cell r="K77">
            <v>35.799999999999997</v>
          </cell>
          <cell r="L77">
            <v>-11.63</v>
          </cell>
          <cell r="M77">
            <v>-7.05</v>
          </cell>
        </row>
        <row r="78">
          <cell r="B78" t="str">
            <v>UTEP</v>
          </cell>
          <cell r="C78" t="str">
            <v>CUSA (West)</v>
          </cell>
          <cell r="D78">
            <v>5</v>
          </cell>
          <cell r="E78">
            <v>7</v>
          </cell>
          <cell r="F78">
            <v>0.41699999999999998</v>
          </cell>
          <cell r="G78">
            <v>3</v>
          </cell>
          <cell r="H78">
            <v>5</v>
          </cell>
          <cell r="I78">
            <v>0.375</v>
          </cell>
          <cell r="J78">
            <v>20.7</v>
          </cell>
          <cell r="K78">
            <v>32.9</v>
          </cell>
          <cell r="L78">
            <v>-15.45</v>
          </cell>
          <cell r="M78">
            <v>-8.11</v>
          </cell>
        </row>
        <row r="79">
          <cell r="B79" t="str">
            <v>UTSA</v>
          </cell>
          <cell r="C79" t="str">
            <v>CUSA (West)</v>
          </cell>
          <cell r="D79">
            <v>3</v>
          </cell>
          <cell r="E79">
            <v>9</v>
          </cell>
          <cell r="F79">
            <v>0.25</v>
          </cell>
          <cell r="G79">
            <v>3</v>
          </cell>
          <cell r="H79">
            <v>5</v>
          </cell>
          <cell r="I79">
            <v>0.375</v>
          </cell>
          <cell r="J79">
            <v>22.6</v>
          </cell>
          <cell r="K79">
            <v>33.799999999999997</v>
          </cell>
          <cell r="L79">
            <v>-14.27</v>
          </cell>
          <cell r="M79">
            <v>-6.27</v>
          </cell>
        </row>
        <row r="80">
          <cell r="B80" t="str">
            <v>North Texas</v>
          </cell>
          <cell r="C80" t="str">
            <v>CUSA (West)</v>
          </cell>
          <cell r="D80">
            <v>1</v>
          </cell>
          <cell r="E80">
            <v>11</v>
          </cell>
          <cell r="F80">
            <v>8.3000000000000004E-2</v>
          </cell>
          <cell r="G80">
            <v>1</v>
          </cell>
          <cell r="H80">
            <v>7</v>
          </cell>
          <cell r="I80">
            <v>0.125</v>
          </cell>
          <cell r="J80">
            <v>15.2</v>
          </cell>
          <cell r="K80">
            <v>41.3</v>
          </cell>
          <cell r="L80">
            <v>-20.99</v>
          </cell>
          <cell r="M80">
            <v>-2.91</v>
          </cell>
        </row>
        <row r="81">
          <cell r="B81" t="str">
            <v>Notre Dame</v>
          </cell>
          <cell r="C81" t="str">
            <v>Ind</v>
          </cell>
          <cell r="D81">
            <v>10</v>
          </cell>
          <cell r="E81">
            <v>3</v>
          </cell>
          <cell r="F81">
            <v>0.76900000000000002</v>
          </cell>
          <cell r="J81">
            <v>34.200000000000003</v>
          </cell>
          <cell r="K81">
            <v>24.1</v>
          </cell>
          <cell r="L81">
            <v>14.33</v>
          </cell>
          <cell r="M81">
            <v>6.1</v>
          </cell>
          <cell r="N81">
            <v>11</v>
          </cell>
          <cell r="O81">
            <v>4</v>
          </cell>
          <cell r="P81">
            <v>11</v>
          </cell>
        </row>
        <row r="82">
          <cell r="B82" t="str">
            <v>Brigham Young</v>
          </cell>
          <cell r="C82" t="str">
            <v>Ind</v>
          </cell>
          <cell r="D82">
            <v>9</v>
          </cell>
          <cell r="E82">
            <v>4</v>
          </cell>
          <cell r="F82">
            <v>0.69199999999999995</v>
          </cell>
          <cell r="J82">
            <v>33.700000000000003</v>
          </cell>
          <cell r="K82">
            <v>22.8</v>
          </cell>
          <cell r="L82">
            <v>7.51</v>
          </cell>
          <cell r="M82">
            <v>0.66</v>
          </cell>
          <cell r="O82">
            <v>19</v>
          </cell>
        </row>
        <row r="83">
          <cell r="B83" t="str">
            <v>Army</v>
          </cell>
          <cell r="C83" t="str">
            <v>Ind</v>
          </cell>
          <cell r="D83">
            <v>2</v>
          </cell>
          <cell r="E83">
            <v>10</v>
          </cell>
          <cell r="F83">
            <v>0.16700000000000001</v>
          </cell>
          <cell r="J83">
            <v>22.1</v>
          </cell>
          <cell r="K83">
            <v>27.8</v>
          </cell>
          <cell r="L83">
            <v>-11.82</v>
          </cell>
          <cell r="M83">
            <v>-5.9</v>
          </cell>
        </row>
        <row r="84">
          <cell r="B84" t="str">
            <v>Bowling Green</v>
          </cell>
          <cell r="C84" t="str">
            <v>MAC (East)</v>
          </cell>
          <cell r="D84">
            <v>10</v>
          </cell>
          <cell r="E84">
            <v>4</v>
          </cell>
          <cell r="F84">
            <v>0.71399999999999997</v>
          </cell>
          <cell r="G84">
            <v>7</v>
          </cell>
          <cell r="H84">
            <v>1</v>
          </cell>
          <cell r="I84">
            <v>0.875</v>
          </cell>
          <cell r="J84">
            <v>42.2</v>
          </cell>
          <cell r="K84">
            <v>28.9</v>
          </cell>
          <cell r="L84">
            <v>8.09</v>
          </cell>
          <cell r="M84">
            <v>-0.34</v>
          </cell>
        </row>
        <row r="85">
          <cell r="B85" t="str">
            <v>Akron</v>
          </cell>
          <cell r="C85" t="str">
            <v>MAC (East)</v>
          </cell>
          <cell r="D85">
            <v>8</v>
          </cell>
          <cell r="E85">
            <v>5</v>
          </cell>
          <cell r="F85">
            <v>0.61499999999999999</v>
          </cell>
          <cell r="G85">
            <v>5</v>
          </cell>
          <cell r="H85">
            <v>3</v>
          </cell>
          <cell r="I85">
            <v>0.625</v>
          </cell>
          <cell r="J85">
            <v>23.9</v>
          </cell>
          <cell r="K85">
            <v>21.5</v>
          </cell>
          <cell r="L85">
            <v>-0.37</v>
          </cell>
          <cell r="M85">
            <v>-4.4400000000000004</v>
          </cell>
        </row>
        <row r="86">
          <cell r="B86" t="str">
            <v>Ohio</v>
          </cell>
          <cell r="C86" t="str">
            <v>MAC (East)</v>
          </cell>
          <cell r="D86">
            <v>8</v>
          </cell>
          <cell r="E86">
            <v>5</v>
          </cell>
          <cell r="F86">
            <v>0.61499999999999999</v>
          </cell>
          <cell r="G86">
            <v>5</v>
          </cell>
          <cell r="H86">
            <v>3</v>
          </cell>
          <cell r="I86">
            <v>0.625</v>
          </cell>
          <cell r="J86">
            <v>27.5</v>
          </cell>
          <cell r="K86">
            <v>25.3</v>
          </cell>
          <cell r="L86">
            <v>-0.46</v>
          </cell>
          <cell r="M86">
            <v>-3.69</v>
          </cell>
        </row>
        <row r="87">
          <cell r="B87" t="str">
            <v>Buffalo</v>
          </cell>
          <cell r="C87" t="str">
            <v>MAC (East)</v>
          </cell>
          <cell r="D87">
            <v>5</v>
          </cell>
          <cell r="E87">
            <v>7</v>
          </cell>
          <cell r="F87">
            <v>0.41699999999999998</v>
          </cell>
          <cell r="G87">
            <v>3</v>
          </cell>
          <cell r="H87">
            <v>5</v>
          </cell>
          <cell r="I87">
            <v>0.375</v>
          </cell>
          <cell r="J87">
            <v>26.7</v>
          </cell>
          <cell r="K87">
            <v>27.6</v>
          </cell>
          <cell r="L87">
            <v>-5.4</v>
          </cell>
          <cell r="M87">
            <v>-4.5599999999999996</v>
          </cell>
        </row>
        <row r="88">
          <cell r="B88" t="str">
            <v>Kent State</v>
          </cell>
          <cell r="C88" t="str">
            <v>MAC (East)</v>
          </cell>
          <cell r="D88">
            <v>3</v>
          </cell>
          <cell r="E88">
            <v>9</v>
          </cell>
          <cell r="F88">
            <v>0.25</v>
          </cell>
          <cell r="G88">
            <v>2</v>
          </cell>
          <cell r="H88">
            <v>6</v>
          </cell>
          <cell r="I88">
            <v>0.25</v>
          </cell>
          <cell r="J88">
            <v>13.1</v>
          </cell>
          <cell r="K88">
            <v>26.1</v>
          </cell>
          <cell r="L88">
            <v>-11.29</v>
          </cell>
          <cell r="M88">
            <v>-1.96</v>
          </cell>
        </row>
        <row r="89">
          <cell r="B89" t="str">
            <v>UMass</v>
          </cell>
          <cell r="C89" t="str">
            <v>MAC (East)</v>
          </cell>
          <cell r="D89">
            <v>3</v>
          </cell>
          <cell r="E89">
            <v>9</v>
          </cell>
          <cell r="F89">
            <v>0.25</v>
          </cell>
          <cell r="G89">
            <v>2</v>
          </cell>
          <cell r="H89">
            <v>6</v>
          </cell>
          <cell r="I89">
            <v>0.25</v>
          </cell>
          <cell r="J89">
            <v>22.2</v>
          </cell>
          <cell r="K89">
            <v>31.4</v>
          </cell>
          <cell r="L89">
            <v>-10.76</v>
          </cell>
          <cell r="M89">
            <v>-2.6</v>
          </cell>
        </row>
        <row r="90">
          <cell r="B90" t="str">
            <v>Miami (OH)</v>
          </cell>
          <cell r="C90" t="str">
            <v>MAC (East)</v>
          </cell>
          <cell r="D90">
            <v>3</v>
          </cell>
          <cell r="E90">
            <v>9</v>
          </cell>
          <cell r="F90">
            <v>0.25</v>
          </cell>
          <cell r="G90">
            <v>2</v>
          </cell>
          <cell r="H90">
            <v>6</v>
          </cell>
          <cell r="I90">
            <v>0.25</v>
          </cell>
          <cell r="J90">
            <v>17.899999999999999</v>
          </cell>
          <cell r="K90">
            <v>32</v>
          </cell>
          <cell r="L90">
            <v>-12.02</v>
          </cell>
          <cell r="M90">
            <v>-3.11</v>
          </cell>
        </row>
        <row r="91">
          <cell r="B91" t="str">
            <v>Toledo</v>
          </cell>
          <cell r="C91" t="str">
            <v>MAC (West)</v>
          </cell>
          <cell r="D91">
            <v>10</v>
          </cell>
          <cell r="E91">
            <v>2</v>
          </cell>
          <cell r="F91">
            <v>0.83299999999999996</v>
          </cell>
          <cell r="G91">
            <v>6</v>
          </cell>
          <cell r="H91">
            <v>2</v>
          </cell>
          <cell r="I91">
            <v>0.75</v>
          </cell>
          <cell r="J91">
            <v>35</v>
          </cell>
          <cell r="K91">
            <v>20.8</v>
          </cell>
          <cell r="L91">
            <v>10.16</v>
          </cell>
          <cell r="M91">
            <v>-1.51</v>
          </cell>
          <cell r="O91">
            <v>19</v>
          </cell>
        </row>
        <row r="92">
          <cell r="B92" t="str">
            <v>Western Michigan</v>
          </cell>
          <cell r="C92" t="str">
            <v>MAC (West)</v>
          </cell>
          <cell r="D92">
            <v>8</v>
          </cell>
          <cell r="E92">
            <v>5</v>
          </cell>
          <cell r="F92">
            <v>0.61499999999999999</v>
          </cell>
          <cell r="G92">
            <v>6</v>
          </cell>
          <cell r="H92">
            <v>2</v>
          </cell>
          <cell r="I92">
            <v>0.75</v>
          </cell>
          <cell r="J92">
            <v>36</v>
          </cell>
          <cell r="K92">
            <v>28.3</v>
          </cell>
          <cell r="L92">
            <v>4.7699999999999996</v>
          </cell>
          <cell r="M92">
            <v>-0.08</v>
          </cell>
        </row>
        <row r="93">
          <cell r="B93" t="str">
            <v>Central Michigan</v>
          </cell>
          <cell r="C93" t="str">
            <v>MAC (West)</v>
          </cell>
          <cell r="D93">
            <v>7</v>
          </cell>
          <cell r="E93">
            <v>6</v>
          </cell>
          <cell r="F93">
            <v>0.53800000000000003</v>
          </cell>
          <cell r="G93">
            <v>6</v>
          </cell>
          <cell r="H93">
            <v>2</v>
          </cell>
          <cell r="I93">
            <v>0.75</v>
          </cell>
          <cell r="J93">
            <v>25.8</v>
          </cell>
          <cell r="K93">
            <v>22</v>
          </cell>
          <cell r="L93">
            <v>0.59</v>
          </cell>
          <cell r="M93">
            <v>-1.8</v>
          </cell>
        </row>
        <row r="94">
          <cell r="B94" t="str">
            <v>Northern Illinois</v>
          </cell>
          <cell r="C94" t="str">
            <v>MAC (West)</v>
          </cell>
          <cell r="D94">
            <v>8</v>
          </cell>
          <cell r="E94">
            <v>6</v>
          </cell>
          <cell r="F94">
            <v>0.57099999999999995</v>
          </cell>
          <cell r="G94">
            <v>6</v>
          </cell>
          <cell r="H94">
            <v>2</v>
          </cell>
          <cell r="I94">
            <v>0.75</v>
          </cell>
          <cell r="J94">
            <v>31.1</v>
          </cell>
          <cell r="K94">
            <v>27.6</v>
          </cell>
          <cell r="L94">
            <v>1.55</v>
          </cell>
          <cell r="M94">
            <v>-1.95</v>
          </cell>
        </row>
        <row r="95">
          <cell r="B95" t="str">
            <v>Ball State</v>
          </cell>
          <cell r="C95" t="str">
            <v>MAC (West)</v>
          </cell>
          <cell r="D95">
            <v>3</v>
          </cell>
          <cell r="E95">
            <v>9</v>
          </cell>
          <cell r="F95">
            <v>0.25</v>
          </cell>
          <cell r="G95">
            <v>2</v>
          </cell>
          <cell r="H95">
            <v>6</v>
          </cell>
          <cell r="I95">
            <v>0.25</v>
          </cell>
          <cell r="J95">
            <v>23.1</v>
          </cell>
          <cell r="K95">
            <v>35.799999999999997</v>
          </cell>
          <cell r="L95">
            <v>-10.66</v>
          </cell>
          <cell r="M95">
            <v>-1.1599999999999999</v>
          </cell>
        </row>
        <row r="96">
          <cell r="B96" t="str">
            <v>Eastern Michigan</v>
          </cell>
          <cell r="C96" t="str">
            <v>MAC (West)</v>
          </cell>
          <cell r="D96">
            <v>1</v>
          </cell>
          <cell r="E96">
            <v>11</v>
          </cell>
          <cell r="F96">
            <v>8.3000000000000004E-2</v>
          </cell>
          <cell r="G96">
            <v>0</v>
          </cell>
          <cell r="H96">
            <v>8</v>
          </cell>
          <cell r="I96">
            <v>0</v>
          </cell>
          <cell r="J96">
            <v>25.4</v>
          </cell>
          <cell r="K96">
            <v>42.1</v>
          </cell>
          <cell r="L96">
            <v>-18.16</v>
          </cell>
          <cell r="M96">
            <v>-3.83</v>
          </cell>
        </row>
        <row r="97">
          <cell r="B97" t="str">
            <v>Air Force</v>
          </cell>
          <cell r="C97" t="str">
            <v>MWC (Mountain)</v>
          </cell>
          <cell r="D97">
            <v>8</v>
          </cell>
          <cell r="E97">
            <v>6</v>
          </cell>
          <cell r="F97">
            <v>0.57099999999999995</v>
          </cell>
          <cell r="G97">
            <v>6</v>
          </cell>
          <cell r="H97">
            <v>2</v>
          </cell>
          <cell r="I97">
            <v>0.75</v>
          </cell>
          <cell r="J97">
            <v>33.799999999999997</v>
          </cell>
          <cell r="K97">
            <v>25.5</v>
          </cell>
          <cell r="L97">
            <v>0.36</v>
          </cell>
          <cell r="M97">
            <v>-3.14</v>
          </cell>
        </row>
        <row r="98">
          <cell r="B98" t="str">
            <v>Boise State</v>
          </cell>
          <cell r="C98" t="str">
            <v>MWC (Mountain)</v>
          </cell>
          <cell r="D98">
            <v>9</v>
          </cell>
          <cell r="E98">
            <v>4</v>
          </cell>
          <cell r="F98">
            <v>0.69199999999999995</v>
          </cell>
          <cell r="G98">
            <v>5</v>
          </cell>
          <cell r="H98">
            <v>3</v>
          </cell>
          <cell r="I98">
            <v>0.625</v>
          </cell>
          <cell r="J98">
            <v>39.1</v>
          </cell>
          <cell r="K98">
            <v>20.2</v>
          </cell>
          <cell r="L98">
            <v>6.03</v>
          </cell>
          <cell r="M98">
            <v>-4.66</v>
          </cell>
          <cell r="N98">
            <v>23</v>
          </cell>
          <cell r="O98">
            <v>20</v>
          </cell>
        </row>
        <row r="99">
          <cell r="B99" t="str">
            <v>Colorado State</v>
          </cell>
          <cell r="C99" t="str">
            <v>MWC (Mountain)</v>
          </cell>
          <cell r="D99">
            <v>7</v>
          </cell>
          <cell r="E99">
            <v>6</v>
          </cell>
          <cell r="F99">
            <v>0.53800000000000003</v>
          </cell>
          <cell r="G99">
            <v>5</v>
          </cell>
          <cell r="H99">
            <v>3</v>
          </cell>
          <cell r="I99">
            <v>0.625</v>
          </cell>
          <cell r="J99">
            <v>29.6</v>
          </cell>
          <cell r="K99">
            <v>27.2</v>
          </cell>
          <cell r="L99">
            <v>-5.09</v>
          </cell>
          <cell r="M99">
            <v>-5.78</v>
          </cell>
        </row>
        <row r="100">
          <cell r="B100" t="str">
            <v>New Mexico</v>
          </cell>
          <cell r="C100" t="str">
            <v>MWC (Mountain)</v>
          </cell>
          <cell r="D100">
            <v>7</v>
          </cell>
          <cell r="E100">
            <v>6</v>
          </cell>
          <cell r="F100">
            <v>0.53800000000000003</v>
          </cell>
          <cell r="G100">
            <v>5</v>
          </cell>
          <cell r="H100">
            <v>3</v>
          </cell>
          <cell r="I100">
            <v>0.625</v>
          </cell>
          <cell r="J100">
            <v>29.9</v>
          </cell>
          <cell r="K100">
            <v>28.4</v>
          </cell>
          <cell r="L100">
            <v>-6.61</v>
          </cell>
          <cell r="M100">
            <v>-5.84</v>
          </cell>
        </row>
        <row r="101">
          <cell r="B101" t="str">
            <v>Utah State</v>
          </cell>
          <cell r="C101" t="str">
            <v>MWC (Mountain)</v>
          </cell>
          <cell r="D101">
            <v>6</v>
          </cell>
          <cell r="E101">
            <v>7</v>
          </cell>
          <cell r="F101">
            <v>0.46200000000000002</v>
          </cell>
          <cell r="G101">
            <v>5</v>
          </cell>
          <cell r="H101">
            <v>3</v>
          </cell>
          <cell r="I101">
            <v>0.625</v>
          </cell>
          <cell r="J101">
            <v>29</v>
          </cell>
          <cell r="K101">
            <v>26.7</v>
          </cell>
          <cell r="L101">
            <v>-1.23</v>
          </cell>
          <cell r="M101">
            <v>-1.92</v>
          </cell>
        </row>
        <row r="102">
          <cell r="B102" t="str">
            <v>Wyoming</v>
          </cell>
          <cell r="C102" t="str">
            <v>MWC (Mountain)</v>
          </cell>
          <cell r="D102">
            <v>2</v>
          </cell>
          <cell r="E102">
            <v>10</v>
          </cell>
          <cell r="F102">
            <v>0.16700000000000001</v>
          </cell>
          <cell r="G102">
            <v>2</v>
          </cell>
          <cell r="H102">
            <v>6</v>
          </cell>
          <cell r="I102">
            <v>0.25</v>
          </cell>
          <cell r="J102">
            <v>19</v>
          </cell>
          <cell r="K102">
            <v>34</v>
          </cell>
          <cell r="L102">
            <v>-17.03</v>
          </cell>
          <cell r="M102">
            <v>-3.53</v>
          </cell>
        </row>
        <row r="103">
          <cell r="B103" t="str">
            <v>San Diego State</v>
          </cell>
          <cell r="C103" t="str">
            <v>MWC (West)</v>
          </cell>
          <cell r="D103">
            <v>11</v>
          </cell>
          <cell r="E103">
            <v>3</v>
          </cell>
          <cell r="F103">
            <v>0.78600000000000003</v>
          </cell>
          <cell r="G103">
            <v>8</v>
          </cell>
          <cell r="H103">
            <v>0</v>
          </cell>
          <cell r="I103">
            <v>1</v>
          </cell>
          <cell r="J103">
            <v>32.1</v>
          </cell>
          <cell r="K103">
            <v>16.399999999999999</v>
          </cell>
          <cell r="L103">
            <v>6.26</v>
          </cell>
          <cell r="M103">
            <v>-6.02</v>
          </cell>
        </row>
        <row r="104">
          <cell r="B104" t="str">
            <v>Nevada</v>
          </cell>
          <cell r="C104" t="str">
            <v>MWC (West)</v>
          </cell>
          <cell r="D104">
            <v>7</v>
          </cell>
          <cell r="E104">
            <v>6</v>
          </cell>
          <cell r="F104">
            <v>0.53800000000000003</v>
          </cell>
          <cell r="G104">
            <v>4</v>
          </cell>
          <cell r="H104">
            <v>4</v>
          </cell>
          <cell r="I104">
            <v>0.5</v>
          </cell>
          <cell r="J104">
            <v>26.2</v>
          </cell>
          <cell r="K104">
            <v>26.8</v>
          </cell>
          <cell r="L104">
            <v>-6.26</v>
          </cell>
          <cell r="M104">
            <v>-6.11</v>
          </cell>
        </row>
        <row r="105">
          <cell r="B105" t="str">
            <v>San Jose State</v>
          </cell>
          <cell r="C105" t="str">
            <v>MWC (West)</v>
          </cell>
          <cell r="D105">
            <v>6</v>
          </cell>
          <cell r="E105">
            <v>7</v>
          </cell>
          <cell r="F105">
            <v>0.46200000000000002</v>
          </cell>
          <cell r="G105">
            <v>4</v>
          </cell>
          <cell r="H105">
            <v>4</v>
          </cell>
          <cell r="I105">
            <v>0.5</v>
          </cell>
          <cell r="J105">
            <v>27.9</v>
          </cell>
          <cell r="K105">
            <v>27.2</v>
          </cell>
          <cell r="L105">
            <v>-4.9800000000000004</v>
          </cell>
          <cell r="M105">
            <v>-4.37</v>
          </cell>
        </row>
        <row r="106">
          <cell r="B106" t="str">
            <v>Fresno State</v>
          </cell>
          <cell r="C106" t="str">
            <v>MWC (West)</v>
          </cell>
          <cell r="D106">
            <v>3</v>
          </cell>
          <cell r="E106">
            <v>9</v>
          </cell>
          <cell r="F106">
            <v>0.25</v>
          </cell>
          <cell r="G106">
            <v>2</v>
          </cell>
          <cell r="H106">
            <v>6</v>
          </cell>
          <cell r="I106">
            <v>0.25</v>
          </cell>
          <cell r="J106">
            <v>22.3</v>
          </cell>
          <cell r="K106">
            <v>38.1</v>
          </cell>
          <cell r="L106">
            <v>-12.12</v>
          </cell>
          <cell r="M106">
            <v>-1.79</v>
          </cell>
        </row>
        <row r="107">
          <cell r="B107" t="str">
            <v>UNLV</v>
          </cell>
          <cell r="C107" t="str">
            <v>MWC (West)</v>
          </cell>
          <cell r="D107">
            <v>3</v>
          </cell>
          <cell r="E107">
            <v>9</v>
          </cell>
          <cell r="F107">
            <v>0.25</v>
          </cell>
          <cell r="G107">
            <v>2</v>
          </cell>
          <cell r="H107">
            <v>6</v>
          </cell>
          <cell r="I107">
            <v>0.25</v>
          </cell>
          <cell r="J107">
            <v>28.6</v>
          </cell>
          <cell r="K107">
            <v>33.700000000000003</v>
          </cell>
          <cell r="L107">
            <v>-10.42</v>
          </cell>
          <cell r="M107">
            <v>-3.33</v>
          </cell>
        </row>
        <row r="108">
          <cell r="B108" t="str">
            <v>Hawaii</v>
          </cell>
          <cell r="C108" t="str">
            <v>MWC (West)</v>
          </cell>
          <cell r="D108">
            <v>3</v>
          </cell>
          <cell r="E108">
            <v>10</v>
          </cell>
          <cell r="F108">
            <v>0.23100000000000001</v>
          </cell>
          <cell r="G108">
            <v>0</v>
          </cell>
          <cell r="H108">
            <v>8</v>
          </cell>
          <cell r="I108">
            <v>0</v>
          </cell>
          <cell r="J108">
            <v>17.600000000000001</v>
          </cell>
          <cell r="K108">
            <v>35.6</v>
          </cell>
          <cell r="L108">
            <v>-14.63</v>
          </cell>
          <cell r="M108">
            <v>-2.71</v>
          </cell>
        </row>
        <row r="109">
          <cell r="B109" t="str">
            <v>Stanford</v>
          </cell>
          <cell r="C109" t="str">
            <v>Pac-12 (North)</v>
          </cell>
          <cell r="D109">
            <v>12</v>
          </cell>
          <cell r="E109">
            <v>2</v>
          </cell>
          <cell r="F109">
            <v>0.85699999999999998</v>
          </cell>
          <cell r="G109">
            <v>8</v>
          </cell>
          <cell r="H109">
            <v>1</v>
          </cell>
          <cell r="I109">
            <v>0.88900000000000001</v>
          </cell>
          <cell r="J109">
            <v>37.799999999999997</v>
          </cell>
          <cell r="K109">
            <v>22.6</v>
          </cell>
          <cell r="L109">
            <v>18.809999999999999</v>
          </cell>
          <cell r="M109">
            <v>5.17</v>
          </cell>
          <cell r="N109">
            <v>21</v>
          </cell>
          <cell r="O109">
            <v>3</v>
          </cell>
          <cell r="P109">
            <v>3</v>
          </cell>
        </row>
        <row r="110">
          <cell r="B110" t="str">
            <v>Oregon</v>
          </cell>
          <cell r="C110" t="str">
            <v>Pac-12 (North)</v>
          </cell>
          <cell r="D110">
            <v>9</v>
          </cell>
          <cell r="E110">
            <v>4</v>
          </cell>
          <cell r="F110">
            <v>0.69199999999999995</v>
          </cell>
          <cell r="G110">
            <v>7</v>
          </cell>
          <cell r="H110">
            <v>2</v>
          </cell>
          <cell r="I110">
            <v>0.77800000000000002</v>
          </cell>
          <cell r="J110">
            <v>43</v>
          </cell>
          <cell r="K110">
            <v>37.5</v>
          </cell>
          <cell r="L110">
            <v>11.05</v>
          </cell>
          <cell r="M110">
            <v>4.74</v>
          </cell>
          <cell r="N110">
            <v>7</v>
          </cell>
          <cell r="O110">
            <v>7</v>
          </cell>
          <cell r="P110">
            <v>19</v>
          </cell>
        </row>
        <row r="111">
          <cell r="B111" t="str">
            <v>Washington State</v>
          </cell>
          <cell r="C111" t="str">
            <v>Pac-12 (North)</v>
          </cell>
          <cell r="D111">
            <v>9</v>
          </cell>
          <cell r="E111">
            <v>4</v>
          </cell>
          <cell r="F111">
            <v>0.69199999999999995</v>
          </cell>
          <cell r="G111">
            <v>6</v>
          </cell>
          <cell r="H111">
            <v>3</v>
          </cell>
          <cell r="I111">
            <v>0.66700000000000004</v>
          </cell>
          <cell r="J111">
            <v>31.5</v>
          </cell>
          <cell r="K111">
            <v>27.7</v>
          </cell>
          <cell r="L111">
            <v>6.55</v>
          </cell>
          <cell r="M111">
            <v>1.48</v>
          </cell>
          <cell r="O111">
            <v>20</v>
          </cell>
        </row>
        <row r="112">
          <cell r="B112" t="str">
            <v>California</v>
          </cell>
          <cell r="C112" t="str">
            <v>Pac-12 (North)</v>
          </cell>
          <cell r="D112">
            <v>8</v>
          </cell>
          <cell r="E112">
            <v>5</v>
          </cell>
          <cell r="F112">
            <v>0.61499999999999999</v>
          </cell>
          <cell r="G112">
            <v>4</v>
          </cell>
          <cell r="H112">
            <v>5</v>
          </cell>
          <cell r="I112">
            <v>0.44400000000000001</v>
          </cell>
          <cell r="J112">
            <v>37.9</v>
          </cell>
          <cell r="K112">
            <v>30.7</v>
          </cell>
          <cell r="L112">
            <v>9.5399999999999991</v>
          </cell>
          <cell r="M112">
            <v>4.92</v>
          </cell>
          <cell r="O112">
            <v>20</v>
          </cell>
        </row>
        <row r="113">
          <cell r="B113" t="str">
            <v>Washington</v>
          </cell>
          <cell r="C113" t="str">
            <v>Pac-12 (North)</v>
          </cell>
          <cell r="D113">
            <v>7</v>
          </cell>
          <cell r="E113">
            <v>6</v>
          </cell>
          <cell r="F113">
            <v>0.53800000000000003</v>
          </cell>
          <cell r="G113">
            <v>4</v>
          </cell>
          <cell r="H113">
            <v>5</v>
          </cell>
          <cell r="I113">
            <v>0.44400000000000001</v>
          </cell>
          <cell r="J113">
            <v>30.6</v>
          </cell>
          <cell r="K113">
            <v>18.8</v>
          </cell>
          <cell r="L113">
            <v>9.73</v>
          </cell>
          <cell r="M113">
            <v>4.2699999999999996</v>
          </cell>
        </row>
        <row r="114">
          <cell r="B114" t="str">
            <v>Oregon State</v>
          </cell>
          <cell r="C114" t="str">
            <v>Pac-12 (North)</v>
          </cell>
          <cell r="D114">
            <v>2</v>
          </cell>
          <cell r="E114">
            <v>10</v>
          </cell>
          <cell r="F114">
            <v>0.16700000000000001</v>
          </cell>
          <cell r="G114">
            <v>0</v>
          </cell>
          <cell r="H114">
            <v>9</v>
          </cell>
          <cell r="I114">
            <v>0</v>
          </cell>
          <cell r="J114">
            <v>19</v>
          </cell>
          <cell r="K114">
            <v>37</v>
          </cell>
          <cell r="L114">
            <v>-7.66</v>
          </cell>
          <cell r="M114">
            <v>5.51</v>
          </cell>
        </row>
        <row r="115">
          <cell r="B115" t="str">
            <v>Utah</v>
          </cell>
          <cell r="C115" t="str">
            <v>Pac-12 (South)</v>
          </cell>
          <cell r="D115">
            <v>10</v>
          </cell>
          <cell r="E115">
            <v>3</v>
          </cell>
          <cell r="F115">
            <v>0.76900000000000002</v>
          </cell>
          <cell r="G115">
            <v>6</v>
          </cell>
          <cell r="H115">
            <v>3</v>
          </cell>
          <cell r="I115">
            <v>0.66700000000000004</v>
          </cell>
          <cell r="J115">
            <v>30.6</v>
          </cell>
          <cell r="K115">
            <v>22.3</v>
          </cell>
          <cell r="L115">
            <v>11.39</v>
          </cell>
          <cell r="M115">
            <v>4.32</v>
          </cell>
          <cell r="O115">
            <v>3</v>
          </cell>
          <cell r="P115">
            <v>17</v>
          </cell>
        </row>
        <row r="116">
          <cell r="B116" t="str">
            <v>USC</v>
          </cell>
          <cell r="C116" t="str">
            <v>Pac-12 (South)</v>
          </cell>
          <cell r="D116">
            <v>8</v>
          </cell>
          <cell r="E116">
            <v>6</v>
          </cell>
          <cell r="F116">
            <v>0.57099999999999995</v>
          </cell>
          <cell r="G116">
            <v>6</v>
          </cell>
          <cell r="H116">
            <v>3</v>
          </cell>
          <cell r="I116">
            <v>0.66700000000000004</v>
          </cell>
          <cell r="J116">
            <v>33.9</v>
          </cell>
          <cell r="K116">
            <v>25.7</v>
          </cell>
          <cell r="L116">
            <v>11.53</v>
          </cell>
          <cell r="M116">
            <v>7.39</v>
          </cell>
          <cell r="N116">
            <v>8</v>
          </cell>
          <cell r="O116">
            <v>6</v>
          </cell>
        </row>
        <row r="117">
          <cell r="B117" t="str">
            <v>UCLA</v>
          </cell>
          <cell r="C117" t="str">
            <v>Pac-12 (South)</v>
          </cell>
          <cell r="D117">
            <v>8</v>
          </cell>
          <cell r="E117">
            <v>5</v>
          </cell>
          <cell r="F117">
            <v>0.61499999999999999</v>
          </cell>
          <cell r="G117">
            <v>5</v>
          </cell>
          <cell r="H117">
            <v>4</v>
          </cell>
          <cell r="I117">
            <v>0.55600000000000005</v>
          </cell>
          <cell r="J117">
            <v>32.200000000000003</v>
          </cell>
          <cell r="K117">
            <v>26</v>
          </cell>
          <cell r="L117">
            <v>8.73</v>
          </cell>
          <cell r="M117">
            <v>4.2699999999999996</v>
          </cell>
          <cell r="N117">
            <v>13</v>
          </cell>
          <cell r="O117">
            <v>7</v>
          </cell>
        </row>
        <row r="118">
          <cell r="B118" t="str">
            <v>Arizona State</v>
          </cell>
          <cell r="C118" t="str">
            <v>Pac-12 (South)</v>
          </cell>
          <cell r="D118">
            <v>6</v>
          </cell>
          <cell r="E118">
            <v>7</v>
          </cell>
          <cell r="F118">
            <v>0.46200000000000002</v>
          </cell>
          <cell r="G118">
            <v>4</v>
          </cell>
          <cell r="H118">
            <v>5</v>
          </cell>
          <cell r="I118">
            <v>0.44400000000000001</v>
          </cell>
          <cell r="J118">
            <v>34.6</v>
          </cell>
          <cell r="K118">
            <v>33.5</v>
          </cell>
          <cell r="L118">
            <v>4.91</v>
          </cell>
          <cell r="M118">
            <v>4.45</v>
          </cell>
          <cell r="N118">
            <v>15</v>
          </cell>
          <cell r="O118">
            <v>15</v>
          </cell>
        </row>
        <row r="119">
          <cell r="B119" t="str">
            <v>Arizona</v>
          </cell>
          <cell r="C119" t="str">
            <v>Pac-12 (South)</v>
          </cell>
          <cell r="D119">
            <v>7</v>
          </cell>
          <cell r="E119">
            <v>6</v>
          </cell>
          <cell r="F119">
            <v>0.53800000000000003</v>
          </cell>
          <cell r="G119">
            <v>3</v>
          </cell>
          <cell r="H119">
            <v>6</v>
          </cell>
          <cell r="I119">
            <v>0.33300000000000002</v>
          </cell>
          <cell r="J119">
            <v>37.4</v>
          </cell>
          <cell r="K119">
            <v>35.799999999999997</v>
          </cell>
          <cell r="L119">
            <v>1.27</v>
          </cell>
          <cell r="M119">
            <v>1.1200000000000001</v>
          </cell>
          <cell r="N119">
            <v>22</v>
          </cell>
          <cell r="O119">
            <v>16</v>
          </cell>
        </row>
        <row r="120">
          <cell r="B120" t="str">
            <v>Colorado</v>
          </cell>
          <cell r="C120" t="str">
            <v>Pac-12 (South)</v>
          </cell>
          <cell r="D120">
            <v>4</v>
          </cell>
          <cell r="E120">
            <v>9</v>
          </cell>
          <cell r="F120">
            <v>0.308</v>
          </cell>
          <cell r="G120">
            <v>1</v>
          </cell>
          <cell r="H120">
            <v>8</v>
          </cell>
          <cell r="I120">
            <v>0.111</v>
          </cell>
          <cell r="J120">
            <v>24.6</v>
          </cell>
          <cell r="K120">
            <v>27.5</v>
          </cell>
          <cell r="L120">
            <v>-3.51</v>
          </cell>
          <cell r="M120">
            <v>1.33</v>
          </cell>
        </row>
        <row r="121">
          <cell r="B121" t="str">
            <v>Florida</v>
          </cell>
          <cell r="C121" t="str">
            <v>SEC (East)</v>
          </cell>
          <cell r="D121">
            <v>10</v>
          </cell>
          <cell r="E121">
            <v>4</v>
          </cell>
          <cell r="F121">
            <v>0.71399999999999997</v>
          </cell>
          <cell r="G121">
            <v>7</v>
          </cell>
          <cell r="H121">
            <v>1</v>
          </cell>
          <cell r="I121">
            <v>0.875</v>
          </cell>
          <cell r="J121">
            <v>23.2</v>
          </cell>
          <cell r="K121">
            <v>18.3</v>
          </cell>
          <cell r="L121">
            <v>9.65</v>
          </cell>
          <cell r="M121">
            <v>4.9400000000000004</v>
          </cell>
          <cell r="O121">
            <v>8</v>
          </cell>
          <cell r="P121">
            <v>25</v>
          </cell>
        </row>
        <row r="122">
          <cell r="B122" t="str">
            <v>Georgia</v>
          </cell>
          <cell r="C122" t="str">
            <v>SEC (East)</v>
          </cell>
          <cell r="D122">
            <v>10</v>
          </cell>
          <cell r="E122">
            <v>3</v>
          </cell>
          <cell r="F122">
            <v>0.76900000000000002</v>
          </cell>
          <cell r="G122">
            <v>5</v>
          </cell>
          <cell r="H122">
            <v>3</v>
          </cell>
          <cell r="I122">
            <v>0.625</v>
          </cell>
          <cell r="J122">
            <v>26.3</v>
          </cell>
          <cell r="K122">
            <v>16.899999999999999</v>
          </cell>
          <cell r="L122">
            <v>8.98</v>
          </cell>
          <cell r="M122">
            <v>1.83</v>
          </cell>
          <cell r="N122">
            <v>9</v>
          </cell>
          <cell r="O122">
            <v>7</v>
          </cell>
        </row>
        <row r="123">
          <cell r="B123" t="str">
            <v>Tennessee</v>
          </cell>
          <cell r="C123" t="str">
            <v>SEC (East)</v>
          </cell>
          <cell r="D123">
            <v>9</v>
          </cell>
          <cell r="E123">
            <v>4</v>
          </cell>
          <cell r="F123">
            <v>0.69199999999999995</v>
          </cell>
          <cell r="G123">
            <v>5</v>
          </cell>
          <cell r="H123">
            <v>3</v>
          </cell>
          <cell r="I123">
            <v>0.625</v>
          </cell>
          <cell r="J123">
            <v>35.200000000000003</v>
          </cell>
          <cell r="K123">
            <v>20</v>
          </cell>
          <cell r="L123">
            <v>13.94</v>
          </cell>
          <cell r="M123">
            <v>3.1</v>
          </cell>
          <cell r="N123">
            <v>25</v>
          </cell>
          <cell r="O123">
            <v>22</v>
          </cell>
          <cell r="P123">
            <v>22</v>
          </cell>
        </row>
        <row r="124">
          <cell r="B124" t="str">
            <v>Kentucky</v>
          </cell>
          <cell r="C124" t="str">
            <v>SEC (East)</v>
          </cell>
          <cell r="D124">
            <v>5</v>
          </cell>
          <cell r="E124">
            <v>7</v>
          </cell>
          <cell r="F124">
            <v>0.41699999999999998</v>
          </cell>
          <cell r="G124">
            <v>2</v>
          </cell>
          <cell r="H124">
            <v>6</v>
          </cell>
          <cell r="I124">
            <v>0.25</v>
          </cell>
          <cell r="J124">
            <v>24.7</v>
          </cell>
          <cell r="K124">
            <v>27.4</v>
          </cell>
          <cell r="L124">
            <v>-4.09</v>
          </cell>
          <cell r="M124">
            <v>0.41</v>
          </cell>
        </row>
        <row r="125">
          <cell r="B125" t="str">
            <v>Vanderbilt</v>
          </cell>
          <cell r="C125" t="str">
            <v>SEC (East)</v>
          </cell>
          <cell r="D125">
            <v>4</v>
          </cell>
          <cell r="E125">
            <v>8</v>
          </cell>
          <cell r="F125">
            <v>0.33300000000000002</v>
          </cell>
          <cell r="G125">
            <v>2</v>
          </cell>
          <cell r="H125">
            <v>6</v>
          </cell>
          <cell r="I125">
            <v>0.25</v>
          </cell>
          <cell r="J125">
            <v>15.2</v>
          </cell>
          <cell r="K125">
            <v>21</v>
          </cell>
          <cell r="L125">
            <v>-2.27</v>
          </cell>
          <cell r="M125">
            <v>4.2300000000000004</v>
          </cell>
        </row>
        <row r="126">
          <cell r="B126" t="str">
            <v>Missouri</v>
          </cell>
          <cell r="C126" t="str">
            <v>SEC (East)</v>
          </cell>
          <cell r="D126">
            <v>5</v>
          </cell>
          <cell r="E126">
            <v>7</v>
          </cell>
          <cell r="F126">
            <v>0.41699999999999998</v>
          </cell>
          <cell r="G126">
            <v>1</v>
          </cell>
          <cell r="H126">
            <v>7</v>
          </cell>
          <cell r="I126">
            <v>0.125</v>
          </cell>
          <cell r="J126">
            <v>13.6</v>
          </cell>
          <cell r="K126">
            <v>16.2</v>
          </cell>
          <cell r="L126">
            <v>0.2</v>
          </cell>
          <cell r="M126">
            <v>3.04</v>
          </cell>
          <cell r="N126">
            <v>24</v>
          </cell>
          <cell r="O126">
            <v>21</v>
          </cell>
        </row>
        <row r="127">
          <cell r="B127" t="str">
            <v>South Carolina</v>
          </cell>
          <cell r="C127" t="str">
            <v>SEC (East)</v>
          </cell>
          <cell r="D127">
            <v>3</v>
          </cell>
          <cell r="E127">
            <v>9</v>
          </cell>
          <cell r="F127">
            <v>0.25</v>
          </cell>
          <cell r="G127">
            <v>1</v>
          </cell>
          <cell r="H127">
            <v>7</v>
          </cell>
          <cell r="I127">
            <v>0.125</v>
          </cell>
          <cell r="J127">
            <v>21.9</v>
          </cell>
          <cell r="K127">
            <v>27.5</v>
          </cell>
          <cell r="L127">
            <v>-2.1800000000000002</v>
          </cell>
          <cell r="M127">
            <v>3.74</v>
          </cell>
        </row>
        <row r="128">
          <cell r="B128" t="str">
            <v>Alabama</v>
          </cell>
          <cell r="C128" t="str">
            <v>SEC (West)</v>
          </cell>
          <cell r="D128">
            <v>14</v>
          </cell>
          <cell r="E128">
            <v>1</v>
          </cell>
          <cell r="F128">
            <v>0.93300000000000005</v>
          </cell>
          <cell r="G128">
            <v>7</v>
          </cell>
          <cell r="H128">
            <v>1</v>
          </cell>
          <cell r="I128">
            <v>0.875</v>
          </cell>
          <cell r="J128">
            <v>35.1</v>
          </cell>
          <cell r="K128">
            <v>15.1</v>
          </cell>
          <cell r="L128">
            <v>23.72</v>
          </cell>
          <cell r="M128">
            <v>7.46</v>
          </cell>
          <cell r="N128">
            <v>3</v>
          </cell>
          <cell r="O128">
            <v>1</v>
          </cell>
          <cell r="P128">
            <v>1</v>
          </cell>
        </row>
        <row r="129">
          <cell r="B129" t="str">
            <v>Ole Miss</v>
          </cell>
          <cell r="C129" t="str">
            <v>SEC (West)</v>
          </cell>
          <cell r="D129">
            <v>10</v>
          </cell>
          <cell r="E129">
            <v>3</v>
          </cell>
          <cell r="F129">
            <v>0.76900000000000002</v>
          </cell>
          <cell r="G129">
            <v>6</v>
          </cell>
          <cell r="H129">
            <v>2</v>
          </cell>
          <cell r="I129">
            <v>0.75</v>
          </cell>
          <cell r="J129">
            <v>40.799999999999997</v>
          </cell>
          <cell r="K129">
            <v>22.6</v>
          </cell>
          <cell r="L129">
            <v>14.42</v>
          </cell>
          <cell r="M129">
            <v>4.42</v>
          </cell>
          <cell r="N129">
            <v>17</v>
          </cell>
          <cell r="O129">
            <v>3</v>
          </cell>
          <cell r="P129">
            <v>10</v>
          </cell>
        </row>
        <row r="130">
          <cell r="B130" t="str">
            <v>LSU</v>
          </cell>
          <cell r="C130" t="str">
            <v>SEC (West)</v>
          </cell>
          <cell r="D130">
            <v>9</v>
          </cell>
          <cell r="E130">
            <v>3</v>
          </cell>
          <cell r="F130">
            <v>0.75</v>
          </cell>
          <cell r="G130">
            <v>5</v>
          </cell>
          <cell r="H130">
            <v>3</v>
          </cell>
          <cell r="I130">
            <v>0.625</v>
          </cell>
          <cell r="J130">
            <v>32.799999999999997</v>
          </cell>
          <cell r="K130">
            <v>24.3</v>
          </cell>
          <cell r="L130">
            <v>15.04</v>
          </cell>
          <cell r="M130">
            <v>6.79</v>
          </cell>
          <cell r="N130">
            <v>14</v>
          </cell>
          <cell r="O130">
            <v>4</v>
          </cell>
          <cell r="P130">
            <v>16</v>
          </cell>
        </row>
        <row r="131">
          <cell r="B131" t="str">
            <v>Arkansas</v>
          </cell>
          <cell r="C131" t="str">
            <v>SEC (West)</v>
          </cell>
          <cell r="D131">
            <v>8</v>
          </cell>
          <cell r="E131">
            <v>5</v>
          </cell>
          <cell r="F131">
            <v>0.61499999999999999</v>
          </cell>
          <cell r="G131">
            <v>5</v>
          </cell>
          <cell r="H131">
            <v>3</v>
          </cell>
          <cell r="I131">
            <v>0.625</v>
          </cell>
          <cell r="J131">
            <v>35.9</v>
          </cell>
          <cell r="K131">
            <v>27.4</v>
          </cell>
          <cell r="L131">
            <v>12.79</v>
          </cell>
          <cell r="M131">
            <v>6.02</v>
          </cell>
          <cell r="N131">
            <v>18</v>
          </cell>
          <cell r="O131">
            <v>18</v>
          </cell>
        </row>
        <row r="132">
          <cell r="B132" t="str">
            <v>Mississippi State</v>
          </cell>
          <cell r="C132" t="str">
            <v>SEC (West)</v>
          </cell>
          <cell r="D132">
            <v>9</v>
          </cell>
          <cell r="E132">
            <v>4</v>
          </cell>
          <cell r="F132">
            <v>0.69199999999999995</v>
          </cell>
          <cell r="G132">
            <v>4</v>
          </cell>
          <cell r="H132">
            <v>4</v>
          </cell>
          <cell r="I132">
            <v>0.5</v>
          </cell>
          <cell r="J132">
            <v>34.4</v>
          </cell>
          <cell r="K132">
            <v>23.2</v>
          </cell>
          <cell r="L132">
            <v>13.59</v>
          </cell>
          <cell r="M132">
            <v>4.74</v>
          </cell>
          <cell r="O132">
            <v>20</v>
          </cell>
        </row>
        <row r="133">
          <cell r="B133" t="str">
            <v>Texas A&amp;M</v>
          </cell>
          <cell r="C133" t="str">
            <v>SEC (West)</v>
          </cell>
          <cell r="D133">
            <v>8</v>
          </cell>
          <cell r="E133">
            <v>5</v>
          </cell>
          <cell r="F133">
            <v>0.61499999999999999</v>
          </cell>
          <cell r="G133">
            <v>4</v>
          </cell>
          <cell r="H133">
            <v>4</v>
          </cell>
          <cell r="I133">
            <v>0.5</v>
          </cell>
          <cell r="J133">
            <v>27.8</v>
          </cell>
          <cell r="K133">
            <v>22</v>
          </cell>
          <cell r="L133">
            <v>9.4</v>
          </cell>
          <cell r="M133">
            <v>4.47</v>
          </cell>
          <cell r="O133">
            <v>9</v>
          </cell>
        </row>
        <row r="134">
          <cell r="B134" t="str">
            <v>Auburn</v>
          </cell>
          <cell r="C134" t="str">
            <v>SEC (West)</v>
          </cell>
          <cell r="D134">
            <v>7</v>
          </cell>
          <cell r="E134">
            <v>6</v>
          </cell>
          <cell r="F134">
            <v>0.53800000000000003</v>
          </cell>
          <cell r="G134">
            <v>2</v>
          </cell>
          <cell r="H134">
            <v>6</v>
          </cell>
          <cell r="I134">
            <v>0.25</v>
          </cell>
          <cell r="J134">
            <v>27.5</v>
          </cell>
          <cell r="K134">
            <v>26</v>
          </cell>
          <cell r="L134">
            <v>7.16</v>
          </cell>
          <cell r="M134">
            <v>5.39</v>
          </cell>
          <cell r="N134">
            <v>6</v>
          </cell>
          <cell r="O134">
            <v>6</v>
          </cell>
        </row>
        <row r="135">
          <cell r="B135" t="str">
            <v>Appalachian State</v>
          </cell>
          <cell r="C135" t="str">
            <v>Sun Belt</v>
          </cell>
          <cell r="D135">
            <v>11</v>
          </cell>
          <cell r="E135">
            <v>2</v>
          </cell>
          <cell r="F135">
            <v>0.84599999999999997</v>
          </cell>
          <cell r="G135">
            <v>7</v>
          </cell>
          <cell r="H135">
            <v>1</v>
          </cell>
          <cell r="I135">
            <v>0.875</v>
          </cell>
          <cell r="J135">
            <v>36.700000000000003</v>
          </cell>
          <cell r="K135">
            <v>19.100000000000001</v>
          </cell>
          <cell r="L135">
            <v>5.05</v>
          </cell>
          <cell r="M135">
            <v>-7.34</v>
          </cell>
        </row>
        <row r="136">
          <cell r="B136" t="str">
            <v>Georgia Southern</v>
          </cell>
          <cell r="C136" t="str">
            <v>Sun Belt</v>
          </cell>
          <cell r="D136">
            <v>9</v>
          </cell>
          <cell r="E136">
            <v>4</v>
          </cell>
          <cell r="F136">
            <v>0.69199999999999995</v>
          </cell>
          <cell r="G136">
            <v>6</v>
          </cell>
          <cell r="H136">
            <v>2</v>
          </cell>
          <cell r="I136">
            <v>0.75</v>
          </cell>
          <cell r="J136">
            <v>36.5</v>
          </cell>
          <cell r="K136">
            <v>23.5</v>
          </cell>
          <cell r="L136">
            <v>5.27</v>
          </cell>
          <cell r="M136">
            <v>-5.42</v>
          </cell>
        </row>
        <row r="137">
          <cell r="B137" t="str">
            <v>Arkansas State</v>
          </cell>
          <cell r="C137" t="str">
            <v>Sun Belt</v>
          </cell>
          <cell r="D137">
            <v>9</v>
          </cell>
          <cell r="E137">
            <v>4</v>
          </cell>
          <cell r="F137">
            <v>0.69199999999999995</v>
          </cell>
          <cell r="G137">
            <v>8</v>
          </cell>
          <cell r="H137">
            <v>0</v>
          </cell>
          <cell r="I137">
            <v>1</v>
          </cell>
          <cell r="J137">
            <v>40</v>
          </cell>
          <cell r="K137">
            <v>30.2</v>
          </cell>
          <cell r="L137">
            <v>0.74</v>
          </cell>
          <cell r="M137">
            <v>-6.26</v>
          </cell>
        </row>
        <row r="138">
          <cell r="B138" t="str">
            <v>Georgia State</v>
          </cell>
          <cell r="C138" t="str">
            <v>Sun Belt</v>
          </cell>
          <cell r="D138">
            <v>6</v>
          </cell>
          <cell r="E138">
            <v>7</v>
          </cell>
          <cell r="F138">
            <v>0.46200000000000002</v>
          </cell>
          <cell r="G138">
            <v>5</v>
          </cell>
          <cell r="H138">
            <v>3</v>
          </cell>
          <cell r="I138">
            <v>0.625</v>
          </cell>
          <cell r="J138">
            <v>26.9</v>
          </cell>
          <cell r="K138">
            <v>28.3</v>
          </cell>
          <cell r="L138">
            <v>-7.61</v>
          </cell>
          <cell r="M138">
            <v>-7.15</v>
          </cell>
        </row>
        <row r="139">
          <cell r="B139" t="str">
            <v>South Alabama</v>
          </cell>
          <cell r="C139" t="str">
            <v>Sun Belt</v>
          </cell>
          <cell r="D139">
            <v>5</v>
          </cell>
          <cell r="E139">
            <v>7</v>
          </cell>
          <cell r="F139">
            <v>0.41699999999999998</v>
          </cell>
          <cell r="G139">
            <v>3</v>
          </cell>
          <cell r="H139">
            <v>5</v>
          </cell>
          <cell r="I139">
            <v>0.375</v>
          </cell>
          <cell r="J139">
            <v>25</v>
          </cell>
          <cell r="K139">
            <v>37.299999999999997</v>
          </cell>
          <cell r="L139">
            <v>-11.31</v>
          </cell>
          <cell r="M139">
            <v>-3.72</v>
          </cell>
        </row>
        <row r="140">
          <cell r="B140" t="str">
            <v>Idaho</v>
          </cell>
          <cell r="C140" t="str">
            <v>Sun Belt</v>
          </cell>
          <cell r="D140">
            <v>4</v>
          </cell>
          <cell r="E140">
            <v>8</v>
          </cell>
          <cell r="F140">
            <v>0.33300000000000002</v>
          </cell>
          <cell r="G140">
            <v>3</v>
          </cell>
          <cell r="H140">
            <v>5</v>
          </cell>
          <cell r="I140">
            <v>0.375</v>
          </cell>
          <cell r="J140">
            <v>30.3</v>
          </cell>
          <cell r="K140">
            <v>42.1</v>
          </cell>
          <cell r="L140">
            <v>-13.24</v>
          </cell>
          <cell r="M140">
            <v>-4.57</v>
          </cell>
        </row>
        <row r="141">
          <cell r="B141" t="str">
            <v>Louisiana</v>
          </cell>
          <cell r="C141" t="str">
            <v>Sun Belt</v>
          </cell>
          <cell r="D141">
            <v>4</v>
          </cell>
          <cell r="E141">
            <v>8</v>
          </cell>
          <cell r="F141">
            <v>0.33300000000000002</v>
          </cell>
          <cell r="G141">
            <v>3</v>
          </cell>
          <cell r="H141">
            <v>5</v>
          </cell>
          <cell r="I141">
            <v>0.375</v>
          </cell>
          <cell r="J141">
            <v>26.4</v>
          </cell>
          <cell r="K141">
            <v>31.8</v>
          </cell>
          <cell r="L141">
            <v>-12.46</v>
          </cell>
          <cell r="M141">
            <v>-7.38</v>
          </cell>
        </row>
        <row r="142">
          <cell r="B142" t="str">
            <v>Troy</v>
          </cell>
          <cell r="C142" t="str">
            <v>Sun Belt</v>
          </cell>
          <cell r="D142">
            <v>4</v>
          </cell>
          <cell r="E142">
            <v>8</v>
          </cell>
          <cell r="F142">
            <v>0.33300000000000002</v>
          </cell>
          <cell r="G142">
            <v>3</v>
          </cell>
          <cell r="H142">
            <v>5</v>
          </cell>
          <cell r="I142">
            <v>0.375</v>
          </cell>
          <cell r="J142">
            <v>27.9</v>
          </cell>
          <cell r="K142">
            <v>28.3</v>
          </cell>
          <cell r="L142">
            <v>-7.26</v>
          </cell>
          <cell r="M142">
            <v>-4.68</v>
          </cell>
        </row>
        <row r="143">
          <cell r="B143" t="str">
            <v>New Mexico State</v>
          </cell>
          <cell r="C143" t="str">
            <v>Sun Belt</v>
          </cell>
          <cell r="D143">
            <v>3</v>
          </cell>
          <cell r="E143">
            <v>9</v>
          </cell>
          <cell r="F143">
            <v>0.25</v>
          </cell>
          <cell r="G143">
            <v>3</v>
          </cell>
          <cell r="H143">
            <v>5</v>
          </cell>
          <cell r="I143">
            <v>0.375</v>
          </cell>
          <cell r="J143">
            <v>28.6</v>
          </cell>
          <cell r="K143">
            <v>45</v>
          </cell>
          <cell r="L143">
            <v>-15.79</v>
          </cell>
          <cell r="M143">
            <v>-5.29</v>
          </cell>
        </row>
        <row r="144">
          <cell r="B144" t="str">
            <v>Texas State</v>
          </cell>
          <cell r="C144" t="str">
            <v>Sun Belt</v>
          </cell>
          <cell r="D144">
            <v>3</v>
          </cell>
          <cell r="E144">
            <v>9</v>
          </cell>
          <cell r="F144">
            <v>0.25</v>
          </cell>
          <cell r="G144">
            <v>2</v>
          </cell>
          <cell r="H144">
            <v>6</v>
          </cell>
          <cell r="I144">
            <v>0.25</v>
          </cell>
          <cell r="J144">
            <v>26.9</v>
          </cell>
          <cell r="K144">
            <v>39.200000000000003</v>
          </cell>
          <cell r="L144">
            <v>-14.24</v>
          </cell>
          <cell r="M144">
            <v>-5.16</v>
          </cell>
        </row>
        <row r="145">
          <cell r="B145" t="str">
            <v>Louisiana-Monroe</v>
          </cell>
          <cell r="C145" t="str">
            <v>Sun Belt</v>
          </cell>
          <cell r="D145">
            <v>2</v>
          </cell>
          <cell r="E145">
            <v>11</v>
          </cell>
          <cell r="F145">
            <v>0.154</v>
          </cell>
          <cell r="G145">
            <v>1</v>
          </cell>
          <cell r="H145">
            <v>7</v>
          </cell>
          <cell r="I145">
            <v>0.125</v>
          </cell>
          <cell r="J145">
            <v>21</v>
          </cell>
          <cell r="K145">
            <v>36.5</v>
          </cell>
          <cell r="L145">
            <v>-16.72</v>
          </cell>
          <cell r="M145">
            <v>-4.42</v>
          </cell>
        </row>
      </sheetData>
      <sheetData sheetId="42">
        <row r="18">
          <cell r="B18" t="str">
            <v>Clemson</v>
          </cell>
          <cell r="C18" t="str">
            <v>ACC (Atlantic)</v>
          </cell>
          <cell r="D18">
            <v>14</v>
          </cell>
          <cell r="E18">
            <v>1</v>
          </cell>
          <cell r="F18">
            <v>0.93300000000000005</v>
          </cell>
          <cell r="G18">
            <v>7</v>
          </cell>
          <cell r="H18">
            <v>1</v>
          </cell>
          <cell r="I18">
            <v>0.875</v>
          </cell>
          <cell r="J18">
            <v>39.200000000000003</v>
          </cell>
          <cell r="K18">
            <v>18</v>
          </cell>
          <cell r="L18">
            <v>20.079999999999998</v>
          </cell>
          <cell r="M18">
            <v>6.55</v>
          </cell>
          <cell r="N18">
            <v>2</v>
          </cell>
          <cell r="O18">
            <v>1</v>
          </cell>
          <cell r="P18">
            <v>1</v>
          </cell>
        </row>
        <row r="19">
          <cell r="B19" t="str">
            <v>Louisville</v>
          </cell>
          <cell r="C19" t="str">
            <v>ACC (Atlantic)</v>
          </cell>
          <cell r="D19">
            <v>9</v>
          </cell>
          <cell r="E19">
            <v>4</v>
          </cell>
          <cell r="F19">
            <v>0.69199999999999995</v>
          </cell>
          <cell r="G19">
            <v>7</v>
          </cell>
          <cell r="H19">
            <v>1</v>
          </cell>
          <cell r="I19">
            <v>0.875</v>
          </cell>
          <cell r="J19">
            <v>42.5</v>
          </cell>
          <cell r="K19">
            <v>23.8</v>
          </cell>
          <cell r="L19">
            <v>11.87</v>
          </cell>
          <cell r="M19">
            <v>2.1</v>
          </cell>
          <cell r="N19">
            <v>19</v>
          </cell>
          <cell r="O19">
            <v>3</v>
          </cell>
          <cell r="P19">
            <v>21</v>
          </cell>
        </row>
        <row r="20">
          <cell r="B20" t="str">
            <v>Florida State</v>
          </cell>
          <cell r="C20" t="str">
            <v>ACC (Atlantic)</v>
          </cell>
          <cell r="D20">
            <v>10</v>
          </cell>
          <cell r="E20">
            <v>3</v>
          </cell>
          <cell r="F20">
            <v>0.76900000000000002</v>
          </cell>
          <cell r="G20">
            <v>5</v>
          </cell>
          <cell r="H20">
            <v>3</v>
          </cell>
          <cell r="I20">
            <v>0.625</v>
          </cell>
          <cell r="J20">
            <v>35.1</v>
          </cell>
          <cell r="K20">
            <v>25</v>
          </cell>
          <cell r="L20">
            <v>15.01</v>
          </cell>
          <cell r="M20">
            <v>6.16</v>
          </cell>
          <cell r="N20">
            <v>4</v>
          </cell>
          <cell r="O20">
            <v>2</v>
          </cell>
          <cell r="P20">
            <v>8</v>
          </cell>
        </row>
        <row r="21">
          <cell r="B21" t="str">
            <v>NC State</v>
          </cell>
          <cell r="C21" t="str">
            <v>ACC (Atlantic)</v>
          </cell>
          <cell r="D21">
            <v>7</v>
          </cell>
          <cell r="E21">
            <v>6</v>
          </cell>
          <cell r="F21">
            <v>0.53800000000000003</v>
          </cell>
          <cell r="G21">
            <v>3</v>
          </cell>
          <cell r="H21">
            <v>5</v>
          </cell>
          <cell r="I21">
            <v>0.375</v>
          </cell>
          <cell r="J21">
            <v>27</v>
          </cell>
          <cell r="K21">
            <v>22.8</v>
          </cell>
          <cell r="L21">
            <v>7.49</v>
          </cell>
          <cell r="M21">
            <v>3.49</v>
          </cell>
        </row>
        <row r="22">
          <cell r="B22" t="str">
            <v>Wake Forest</v>
          </cell>
          <cell r="C22" t="str">
            <v>ACC (Atlantic)</v>
          </cell>
          <cell r="D22">
            <v>7</v>
          </cell>
          <cell r="E22">
            <v>6</v>
          </cell>
          <cell r="F22">
            <v>0.53800000000000003</v>
          </cell>
          <cell r="G22">
            <v>3</v>
          </cell>
          <cell r="H22">
            <v>5</v>
          </cell>
          <cell r="I22">
            <v>0.375</v>
          </cell>
          <cell r="J22">
            <v>20.399999999999999</v>
          </cell>
          <cell r="K22">
            <v>22.2</v>
          </cell>
          <cell r="L22">
            <v>0.73</v>
          </cell>
          <cell r="M22">
            <v>1.8</v>
          </cell>
        </row>
        <row r="23">
          <cell r="B23" t="str">
            <v>Boston College</v>
          </cell>
          <cell r="C23" t="str">
            <v>ACC (Atlantic)</v>
          </cell>
          <cell r="D23">
            <v>7</v>
          </cell>
          <cell r="E23">
            <v>6</v>
          </cell>
          <cell r="F23">
            <v>0.53800000000000003</v>
          </cell>
          <cell r="G23">
            <v>2</v>
          </cell>
          <cell r="H23">
            <v>6</v>
          </cell>
          <cell r="I23">
            <v>0.25</v>
          </cell>
          <cell r="J23">
            <v>20.399999999999999</v>
          </cell>
          <cell r="K23">
            <v>25</v>
          </cell>
          <cell r="L23">
            <v>0.57999999999999996</v>
          </cell>
          <cell r="M23">
            <v>0.5</v>
          </cell>
        </row>
        <row r="24">
          <cell r="B24" t="str">
            <v>Syracuse</v>
          </cell>
          <cell r="C24" t="str">
            <v>ACC (Atlantic)</v>
          </cell>
          <cell r="D24">
            <v>4</v>
          </cell>
          <cell r="E24">
            <v>8</v>
          </cell>
          <cell r="F24">
            <v>0.33300000000000002</v>
          </cell>
          <cell r="G24">
            <v>2</v>
          </cell>
          <cell r="H24">
            <v>6</v>
          </cell>
          <cell r="I24">
            <v>0.25</v>
          </cell>
          <cell r="J24">
            <v>25.7</v>
          </cell>
          <cell r="K24">
            <v>38.6</v>
          </cell>
          <cell r="L24">
            <v>-4.51</v>
          </cell>
          <cell r="M24">
            <v>4.57</v>
          </cell>
        </row>
        <row r="25">
          <cell r="B25" t="str">
            <v>Virginia Tech</v>
          </cell>
          <cell r="C25" t="str">
            <v>ACC (Coastal)</v>
          </cell>
          <cell r="D25">
            <v>10</v>
          </cell>
          <cell r="E25">
            <v>4</v>
          </cell>
          <cell r="F25">
            <v>0.71399999999999997</v>
          </cell>
          <cell r="G25">
            <v>6</v>
          </cell>
          <cell r="H25">
            <v>2</v>
          </cell>
          <cell r="I25">
            <v>0.75</v>
          </cell>
          <cell r="J25">
            <v>35</v>
          </cell>
          <cell r="K25">
            <v>22.8</v>
          </cell>
          <cell r="L25">
            <v>11</v>
          </cell>
          <cell r="M25">
            <v>2.4300000000000002</v>
          </cell>
          <cell r="O25">
            <v>16</v>
          </cell>
          <cell r="P25">
            <v>16</v>
          </cell>
        </row>
        <row r="26">
          <cell r="B26" t="str">
            <v>Miami (FL)</v>
          </cell>
          <cell r="C26" t="str">
            <v>ACC (Coastal)</v>
          </cell>
          <cell r="D26">
            <v>9</v>
          </cell>
          <cell r="E26">
            <v>4</v>
          </cell>
          <cell r="F26">
            <v>0.69199999999999995</v>
          </cell>
          <cell r="G26">
            <v>5</v>
          </cell>
          <cell r="H26">
            <v>3</v>
          </cell>
          <cell r="I26">
            <v>0.625</v>
          </cell>
          <cell r="J26">
            <v>34.299999999999997</v>
          </cell>
          <cell r="K26">
            <v>18.5</v>
          </cell>
          <cell r="L26">
            <v>13.36</v>
          </cell>
          <cell r="M26">
            <v>2.82</v>
          </cell>
          <cell r="O26">
            <v>10</v>
          </cell>
          <cell r="P26">
            <v>20</v>
          </cell>
        </row>
        <row r="27">
          <cell r="B27" t="str">
            <v>North Carolina</v>
          </cell>
          <cell r="C27" t="str">
            <v>ACC (Coastal)</v>
          </cell>
          <cell r="D27">
            <v>8</v>
          </cell>
          <cell r="E27">
            <v>5</v>
          </cell>
          <cell r="F27">
            <v>0.61499999999999999</v>
          </cell>
          <cell r="G27">
            <v>5</v>
          </cell>
          <cell r="H27">
            <v>3</v>
          </cell>
          <cell r="I27">
            <v>0.625</v>
          </cell>
          <cell r="J27">
            <v>32.299999999999997</v>
          </cell>
          <cell r="K27">
            <v>24.9</v>
          </cell>
          <cell r="L27">
            <v>8.25</v>
          </cell>
          <cell r="M27">
            <v>1.79</v>
          </cell>
          <cell r="N27">
            <v>22</v>
          </cell>
          <cell r="O27">
            <v>15</v>
          </cell>
        </row>
        <row r="28">
          <cell r="B28" t="str">
            <v>Pittsburgh</v>
          </cell>
          <cell r="C28" t="str">
            <v>ACC (Coastal)</v>
          </cell>
          <cell r="D28">
            <v>8</v>
          </cell>
          <cell r="E28">
            <v>5</v>
          </cell>
          <cell r="F28">
            <v>0.61499999999999999</v>
          </cell>
          <cell r="G28">
            <v>5</v>
          </cell>
          <cell r="H28">
            <v>3</v>
          </cell>
          <cell r="I28">
            <v>0.625</v>
          </cell>
          <cell r="J28">
            <v>40.9</v>
          </cell>
          <cell r="K28">
            <v>35.200000000000003</v>
          </cell>
          <cell r="L28">
            <v>8.1199999999999992</v>
          </cell>
          <cell r="M28">
            <v>3.51</v>
          </cell>
          <cell r="O28">
            <v>22</v>
          </cell>
        </row>
        <row r="29">
          <cell r="B29" t="str">
            <v>Georgia Tech</v>
          </cell>
          <cell r="C29" t="str">
            <v>ACC (Coastal)</v>
          </cell>
          <cell r="D29">
            <v>9</v>
          </cell>
          <cell r="E29">
            <v>4</v>
          </cell>
          <cell r="F29">
            <v>0.69199999999999995</v>
          </cell>
          <cell r="G29">
            <v>4</v>
          </cell>
          <cell r="H29">
            <v>4</v>
          </cell>
          <cell r="I29">
            <v>0.5</v>
          </cell>
          <cell r="J29">
            <v>28.2</v>
          </cell>
          <cell r="K29">
            <v>24.5</v>
          </cell>
          <cell r="L29">
            <v>7.13</v>
          </cell>
          <cell r="M29">
            <v>2.9</v>
          </cell>
        </row>
        <row r="30">
          <cell r="B30" t="str">
            <v>Duke</v>
          </cell>
          <cell r="C30" t="str">
            <v>ACC (Coastal)</v>
          </cell>
          <cell r="D30">
            <v>4</v>
          </cell>
          <cell r="E30">
            <v>8</v>
          </cell>
          <cell r="F30">
            <v>0.33300000000000002</v>
          </cell>
          <cell r="G30">
            <v>1</v>
          </cell>
          <cell r="H30">
            <v>7</v>
          </cell>
          <cell r="I30">
            <v>0.125</v>
          </cell>
          <cell r="J30">
            <v>23.3</v>
          </cell>
          <cell r="K30">
            <v>28.2</v>
          </cell>
          <cell r="L30">
            <v>-1.36</v>
          </cell>
          <cell r="M30">
            <v>3.39</v>
          </cell>
        </row>
        <row r="31">
          <cell r="B31" t="str">
            <v>Virginia</v>
          </cell>
          <cell r="C31" t="str">
            <v>ACC (Coastal)</v>
          </cell>
          <cell r="D31">
            <v>2</v>
          </cell>
          <cell r="E31">
            <v>10</v>
          </cell>
          <cell r="F31">
            <v>0.16700000000000001</v>
          </cell>
          <cell r="G31">
            <v>1</v>
          </cell>
          <cell r="H31">
            <v>7</v>
          </cell>
          <cell r="I31">
            <v>0.125</v>
          </cell>
          <cell r="J31">
            <v>22.5</v>
          </cell>
          <cell r="K31">
            <v>33.799999999999997</v>
          </cell>
          <cell r="L31">
            <v>-8.25</v>
          </cell>
          <cell r="M31">
            <v>1.84</v>
          </cell>
        </row>
        <row r="32">
          <cell r="B32" t="str">
            <v>Temple</v>
          </cell>
          <cell r="C32" t="str">
            <v>American (East)</v>
          </cell>
          <cell r="D32">
            <v>10</v>
          </cell>
          <cell r="E32">
            <v>4</v>
          </cell>
          <cell r="F32">
            <v>0.71399999999999997</v>
          </cell>
          <cell r="G32">
            <v>7</v>
          </cell>
          <cell r="H32">
            <v>1</v>
          </cell>
          <cell r="I32">
            <v>0.875</v>
          </cell>
          <cell r="J32">
            <v>32.4</v>
          </cell>
          <cell r="K32">
            <v>18.399999999999999</v>
          </cell>
          <cell r="L32">
            <v>8.9700000000000006</v>
          </cell>
          <cell r="M32">
            <v>-3.32</v>
          </cell>
          <cell r="O32">
            <v>23</v>
          </cell>
        </row>
        <row r="33">
          <cell r="B33" t="str">
            <v>South Florida</v>
          </cell>
          <cell r="C33" t="str">
            <v>American (East)</v>
          </cell>
          <cell r="D33">
            <v>11</v>
          </cell>
          <cell r="E33">
            <v>2</v>
          </cell>
          <cell r="F33">
            <v>0.84599999999999997</v>
          </cell>
          <cell r="G33">
            <v>7</v>
          </cell>
          <cell r="H33">
            <v>1</v>
          </cell>
          <cell r="I33">
            <v>0.875</v>
          </cell>
          <cell r="J33">
            <v>43.8</v>
          </cell>
          <cell r="K33">
            <v>31.6</v>
          </cell>
          <cell r="L33">
            <v>7.83</v>
          </cell>
          <cell r="M33">
            <v>-2.7</v>
          </cell>
          <cell r="O33">
            <v>19</v>
          </cell>
          <cell r="P33">
            <v>19</v>
          </cell>
        </row>
        <row r="34">
          <cell r="B34" t="str">
            <v>UCF</v>
          </cell>
          <cell r="C34" t="str">
            <v>American (East)</v>
          </cell>
          <cell r="D34">
            <v>6</v>
          </cell>
          <cell r="E34">
            <v>7</v>
          </cell>
          <cell r="F34">
            <v>0.46200000000000002</v>
          </cell>
          <cell r="G34">
            <v>4</v>
          </cell>
          <cell r="H34">
            <v>4</v>
          </cell>
          <cell r="I34">
            <v>0.5</v>
          </cell>
          <cell r="J34">
            <v>28.8</v>
          </cell>
          <cell r="K34">
            <v>24.6</v>
          </cell>
          <cell r="L34">
            <v>-0.01</v>
          </cell>
          <cell r="M34">
            <v>-1.86</v>
          </cell>
        </row>
        <row r="35">
          <cell r="B35" t="str">
            <v>Cincinnati</v>
          </cell>
          <cell r="C35" t="str">
            <v>American (East)</v>
          </cell>
          <cell r="D35">
            <v>4</v>
          </cell>
          <cell r="E35">
            <v>8</v>
          </cell>
          <cell r="F35">
            <v>0.33300000000000002</v>
          </cell>
          <cell r="G35">
            <v>1</v>
          </cell>
          <cell r="H35">
            <v>7</v>
          </cell>
          <cell r="I35">
            <v>0.125</v>
          </cell>
          <cell r="J35">
            <v>19.3</v>
          </cell>
          <cell r="K35">
            <v>26.9</v>
          </cell>
          <cell r="L35">
            <v>-9.17</v>
          </cell>
          <cell r="M35">
            <v>-1.58</v>
          </cell>
        </row>
        <row r="36">
          <cell r="B36" t="str">
            <v>UConn</v>
          </cell>
          <cell r="C36" t="str">
            <v>American (East)</v>
          </cell>
          <cell r="D36">
            <v>3</v>
          </cell>
          <cell r="E36">
            <v>9</v>
          </cell>
          <cell r="F36">
            <v>0.25</v>
          </cell>
          <cell r="G36">
            <v>1</v>
          </cell>
          <cell r="H36">
            <v>7</v>
          </cell>
          <cell r="I36">
            <v>0.125</v>
          </cell>
          <cell r="J36">
            <v>14.8</v>
          </cell>
          <cell r="K36">
            <v>28.1</v>
          </cell>
          <cell r="L36">
            <v>-13.3</v>
          </cell>
          <cell r="M36">
            <v>-2.5499999999999998</v>
          </cell>
        </row>
        <row r="37">
          <cell r="B37" t="str">
            <v>East Carolina</v>
          </cell>
          <cell r="C37" t="str">
            <v>American (East)</v>
          </cell>
          <cell r="D37">
            <v>3</v>
          </cell>
          <cell r="E37">
            <v>9</v>
          </cell>
          <cell r="F37">
            <v>0.25</v>
          </cell>
          <cell r="G37">
            <v>1</v>
          </cell>
          <cell r="H37">
            <v>7</v>
          </cell>
          <cell r="I37">
            <v>0.125</v>
          </cell>
          <cell r="J37">
            <v>27</v>
          </cell>
          <cell r="K37">
            <v>36.1</v>
          </cell>
          <cell r="L37">
            <v>-9.69</v>
          </cell>
          <cell r="M37">
            <v>-0.11</v>
          </cell>
        </row>
        <row r="38">
          <cell r="B38" t="str">
            <v>Navy</v>
          </cell>
          <cell r="C38" t="str">
            <v>American (West)</v>
          </cell>
          <cell r="D38">
            <v>9</v>
          </cell>
          <cell r="E38">
            <v>5</v>
          </cell>
          <cell r="F38">
            <v>0.64300000000000002</v>
          </cell>
          <cell r="G38">
            <v>7</v>
          </cell>
          <cell r="H38">
            <v>1</v>
          </cell>
          <cell r="I38">
            <v>0.875</v>
          </cell>
          <cell r="J38">
            <v>37.9</v>
          </cell>
          <cell r="K38">
            <v>31</v>
          </cell>
          <cell r="L38">
            <v>3.59</v>
          </cell>
          <cell r="M38">
            <v>-0.84</v>
          </cell>
          <cell r="O38">
            <v>20</v>
          </cell>
        </row>
        <row r="39">
          <cell r="B39" t="str">
            <v>Tulsa</v>
          </cell>
          <cell r="C39" t="str">
            <v>American (West)</v>
          </cell>
          <cell r="D39">
            <v>10</v>
          </cell>
          <cell r="E39">
            <v>3</v>
          </cell>
          <cell r="F39">
            <v>0.76900000000000002</v>
          </cell>
          <cell r="G39">
            <v>6</v>
          </cell>
          <cell r="H39">
            <v>2</v>
          </cell>
          <cell r="I39">
            <v>0.75</v>
          </cell>
          <cell r="J39">
            <v>42.5</v>
          </cell>
          <cell r="K39">
            <v>29.8</v>
          </cell>
          <cell r="L39">
            <v>6.91</v>
          </cell>
          <cell r="M39">
            <v>-3.71</v>
          </cell>
        </row>
        <row r="40">
          <cell r="B40" t="str">
            <v>Houston</v>
          </cell>
          <cell r="C40" t="str">
            <v>American (West)</v>
          </cell>
          <cell r="D40">
            <v>9</v>
          </cell>
          <cell r="E40">
            <v>4</v>
          </cell>
          <cell r="F40">
            <v>0.69199999999999995</v>
          </cell>
          <cell r="G40">
            <v>5</v>
          </cell>
          <cell r="H40">
            <v>3</v>
          </cell>
          <cell r="I40">
            <v>0.625</v>
          </cell>
          <cell r="J40">
            <v>35.799999999999997</v>
          </cell>
          <cell r="K40">
            <v>23.5</v>
          </cell>
          <cell r="L40">
            <v>5.44</v>
          </cell>
          <cell r="M40">
            <v>-1.95</v>
          </cell>
          <cell r="N40">
            <v>15</v>
          </cell>
          <cell r="O40">
            <v>6</v>
          </cell>
        </row>
        <row r="41">
          <cell r="B41" t="str">
            <v>Memphis</v>
          </cell>
          <cell r="C41" t="str">
            <v>American (West)</v>
          </cell>
          <cell r="D41">
            <v>8</v>
          </cell>
          <cell r="E41">
            <v>5</v>
          </cell>
          <cell r="F41">
            <v>0.61499999999999999</v>
          </cell>
          <cell r="G41">
            <v>5</v>
          </cell>
          <cell r="H41">
            <v>3</v>
          </cell>
          <cell r="I41">
            <v>0.625</v>
          </cell>
          <cell r="J41">
            <v>38.799999999999997</v>
          </cell>
          <cell r="K41">
            <v>28.8</v>
          </cell>
          <cell r="L41">
            <v>2.96</v>
          </cell>
          <cell r="M41">
            <v>-1.1100000000000001</v>
          </cell>
        </row>
        <row r="42">
          <cell r="B42" t="str">
            <v>SMU</v>
          </cell>
          <cell r="C42" t="str">
            <v>American (West)</v>
          </cell>
          <cell r="D42">
            <v>5</v>
          </cell>
          <cell r="E42">
            <v>7</v>
          </cell>
          <cell r="F42">
            <v>0.41699999999999998</v>
          </cell>
          <cell r="G42">
            <v>3</v>
          </cell>
          <cell r="H42">
            <v>5</v>
          </cell>
          <cell r="I42">
            <v>0.375</v>
          </cell>
          <cell r="J42">
            <v>27.7</v>
          </cell>
          <cell r="K42">
            <v>36.299999999999997</v>
          </cell>
          <cell r="L42">
            <v>-4.84</v>
          </cell>
          <cell r="M42">
            <v>-0.34</v>
          </cell>
        </row>
        <row r="43">
          <cell r="B43" t="str">
            <v>Tulane</v>
          </cell>
          <cell r="C43" t="str">
            <v>American (West)</v>
          </cell>
          <cell r="D43">
            <v>4</v>
          </cell>
          <cell r="E43">
            <v>8</v>
          </cell>
          <cell r="F43">
            <v>0.33300000000000002</v>
          </cell>
          <cell r="G43">
            <v>1</v>
          </cell>
          <cell r="H43">
            <v>7</v>
          </cell>
          <cell r="I43">
            <v>0.125</v>
          </cell>
          <cell r="J43">
            <v>24.1</v>
          </cell>
          <cell r="K43">
            <v>27.7</v>
          </cell>
          <cell r="L43">
            <v>-6.54</v>
          </cell>
          <cell r="M43">
            <v>-2.21</v>
          </cell>
        </row>
        <row r="44">
          <cell r="B44" t="str">
            <v>Oklahoma</v>
          </cell>
          <cell r="C44" t="str">
            <v>Big 12</v>
          </cell>
          <cell r="D44">
            <v>11</v>
          </cell>
          <cell r="E44">
            <v>2</v>
          </cell>
          <cell r="F44">
            <v>0.84599999999999997</v>
          </cell>
          <cell r="G44">
            <v>9</v>
          </cell>
          <cell r="H44">
            <v>0</v>
          </cell>
          <cell r="I44">
            <v>1</v>
          </cell>
          <cell r="J44">
            <v>43.9</v>
          </cell>
          <cell r="K44">
            <v>28.8</v>
          </cell>
          <cell r="L44">
            <v>14.98</v>
          </cell>
          <cell r="M44">
            <v>3.6</v>
          </cell>
          <cell r="N44">
            <v>3</v>
          </cell>
          <cell r="O44">
            <v>3</v>
          </cell>
          <cell r="P44">
            <v>5</v>
          </cell>
        </row>
        <row r="45">
          <cell r="B45" t="str">
            <v>Oklahoma State</v>
          </cell>
          <cell r="C45" t="str">
            <v>Big 12</v>
          </cell>
          <cell r="D45">
            <v>10</v>
          </cell>
          <cell r="E45">
            <v>3</v>
          </cell>
          <cell r="F45">
            <v>0.76900000000000002</v>
          </cell>
          <cell r="G45">
            <v>7</v>
          </cell>
          <cell r="H45">
            <v>2</v>
          </cell>
          <cell r="I45">
            <v>0.77800000000000002</v>
          </cell>
          <cell r="J45">
            <v>38.6</v>
          </cell>
          <cell r="K45">
            <v>26.5</v>
          </cell>
          <cell r="L45">
            <v>11.16</v>
          </cell>
          <cell r="M45">
            <v>1.7</v>
          </cell>
          <cell r="N45">
            <v>21</v>
          </cell>
          <cell r="O45">
            <v>10</v>
          </cell>
          <cell r="P45">
            <v>11</v>
          </cell>
        </row>
        <row r="46">
          <cell r="B46" t="str">
            <v>West Virginia</v>
          </cell>
          <cell r="C46" t="str">
            <v>Big 12</v>
          </cell>
          <cell r="D46">
            <v>10</v>
          </cell>
          <cell r="E46">
            <v>3</v>
          </cell>
          <cell r="F46">
            <v>0.76900000000000002</v>
          </cell>
          <cell r="G46">
            <v>7</v>
          </cell>
          <cell r="H46">
            <v>2</v>
          </cell>
          <cell r="I46">
            <v>0.77800000000000002</v>
          </cell>
          <cell r="J46">
            <v>31.2</v>
          </cell>
          <cell r="K46">
            <v>24</v>
          </cell>
          <cell r="L46">
            <v>9.57</v>
          </cell>
          <cell r="M46">
            <v>2.0299999999999998</v>
          </cell>
          <cell r="O46">
            <v>10</v>
          </cell>
          <cell r="P46">
            <v>18</v>
          </cell>
        </row>
        <row r="47">
          <cell r="B47" t="str">
            <v>Kansas State</v>
          </cell>
          <cell r="C47" t="str">
            <v>Big 12</v>
          </cell>
          <cell r="D47">
            <v>9</v>
          </cell>
          <cell r="E47">
            <v>4</v>
          </cell>
          <cell r="F47">
            <v>0.69199999999999995</v>
          </cell>
          <cell r="G47">
            <v>6</v>
          </cell>
          <cell r="H47">
            <v>3</v>
          </cell>
          <cell r="I47">
            <v>0.66700000000000004</v>
          </cell>
          <cell r="J47">
            <v>32.200000000000003</v>
          </cell>
          <cell r="K47">
            <v>22.3</v>
          </cell>
          <cell r="L47">
            <v>8.09</v>
          </cell>
          <cell r="M47">
            <v>1.33</v>
          </cell>
        </row>
        <row r="48">
          <cell r="B48" t="str">
            <v>TCU</v>
          </cell>
          <cell r="C48" t="str">
            <v>Big 12</v>
          </cell>
          <cell r="D48">
            <v>6</v>
          </cell>
          <cell r="E48">
            <v>7</v>
          </cell>
          <cell r="F48">
            <v>0.46200000000000002</v>
          </cell>
          <cell r="G48">
            <v>4</v>
          </cell>
          <cell r="H48">
            <v>5</v>
          </cell>
          <cell r="I48">
            <v>0.44400000000000001</v>
          </cell>
          <cell r="J48">
            <v>31</v>
          </cell>
          <cell r="K48">
            <v>28</v>
          </cell>
          <cell r="L48">
            <v>2.63</v>
          </cell>
          <cell r="M48">
            <v>1.47</v>
          </cell>
          <cell r="N48">
            <v>13</v>
          </cell>
          <cell r="O48">
            <v>13</v>
          </cell>
        </row>
        <row r="49">
          <cell r="B49" t="str">
            <v>Baylor</v>
          </cell>
          <cell r="C49" t="str">
            <v>Big 12</v>
          </cell>
          <cell r="D49">
            <v>7</v>
          </cell>
          <cell r="E49">
            <v>6</v>
          </cell>
          <cell r="F49">
            <v>0.53800000000000003</v>
          </cell>
          <cell r="G49">
            <v>3</v>
          </cell>
          <cell r="H49">
            <v>6</v>
          </cell>
          <cell r="I49">
            <v>0.33300000000000002</v>
          </cell>
          <cell r="J49">
            <v>34.6</v>
          </cell>
          <cell r="K49">
            <v>29</v>
          </cell>
          <cell r="L49">
            <v>3.01</v>
          </cell>
          <cell r="M49">
            <v>0.39</v>
          </cell>
          <cell r="N49">
            <v>23</v>
          </cell>
          <cell r="O49">
            <v>8</v>
          </cell>
        </row>
        <row r="50">
          <cell r="B50" t="str">
            <v>Texas</v>
          </cell>
          <cell r="C50" t="str">
            <v>Big 12</v>
          </cell>
          <cell r="D50">
            <v>5</v>
          </cell>
          <cell r="E50">
            <v>7</v>
          </cell>
          <cell r="F50">
            <v>0.41699999999999998</v>
          </cell>
          <cell r="G50">
            <v>3</v>
          </cell>
          <cell r="H50">
            <v>6</v>
          </cell>
          <cell r="I50">
            <v>0.33300000000000002</v>
          </cell>
          <cell r="J50">
            <v>31.9</v>
          </cell>
          <cell r="K50">
            <v>31.5</v>
          </cell>
          <cell r="L50">
            <v>1.75</v>
          </cell>
          <cell r="M50">
            <v>2.42</v>
          </cell>
          <cell r="O50">
            <v>11</v>
          </cell>
        </row>
        <row r="51">
          <cell r="B51" t="str">
            <v>Texas Tech</v>
          </cell>
          <cell r="C51" t="str">
            <v>Big 12</v>
          </cell>
          <cell r="D51">
            <v>5</v>
          </cell>
          <cell r="E51">
            <v>7</v>
          </cell>
          <cell r="F51">
            <v>0.41699999999999998</v>
          </cell>
          <cell r="G51">
            <v>3</v>
          </cell>
          <cell r="H51">
            <v>6</v>
          </cell>
          <cell r="I51">
            <v>0.33300000000000002</v>
          </cell>
          <cell r="J51">
            <v>43.7</v>
          </cell>
          <cell r="K51">
            <v>43.5</v>
          </cell>
          <cell r="L51">
            <v>1.34</v>
          </cell>
          <cell r="M51">
            <v>1.5</v>
          </cell>
        </row>
        <row r="52">
          <cell r="B52" t="str">
            <v>Iowa State</v>
          </cell>
          <cell r="C52" t="str">
            <v>Big 12</v>
          </cell>
          <cell r="D52">
            <v>3</v>
          </cell>
          <cell r="E52">
            <v>9</v>
          </cell>
          <cell r="F52">
            <v>0.25</v>
          </cell>
          <cell r="G52">
            <v>2</v>
          </cell>
          <cell r="H52">
            <v>7</v>
          </cell>
          <cell r="I52">
            <v>0.222</v>
          </cell>
          <cell r="J52">
            <v>27.7</v>
          </cell>
          <cell r="K52">
            <v>31.3</v>
          </cell>
          <cell r="L52">
            <v>-4.43</v>
          </cell>
          <cell r="M52">
            <v>1.65</v>
          </cell>
        </row>
        <row r="53">
          <cell r="B53" t="str">
            <v>Kansas</v>
          </cell>
          <cell r="C53" t="str">
            <v>Big 12</v>
          </cell>
          <cell r="D53">
            <v>2</v>
          </cell>
          <cell r="E53">
            <v>10</v>
          </cell>
          <cell r="F53">
            <v>0.16700000000000001</v>
          </cell>
          <cell r="G53">
            <v>1</v>
          </cell>
          <cell r="H53">
            <v>8</v>
          </cell>
          <cell r="I53">
            <v>0.111</v>
          </cell>
          <cell r="J53">
            <v>20.3</v>
          </cell>
          <cell r="K53">
            <v>37.299999999999997</v>
          </cell>
          <cell r="L53">
            <v>-10.65</v>
          </cell>
          <cell r="M53">
            <v>2.52</v>
          </cell>
        </row>
        <row r="54">
          <cell r="B54" t="str">
            <v>Penn State</v>
          </cell>
          <cell r="C54" t="str">
            <v>Big Ten (East)</v>
          </cell>
          <cell r="D54">
            <v>11</v>
          </cell>
          <cell r="E54">
            <v>3</v>
          </cell>
          <cell r="F54">
            <v>0.78600000000000003</v>
          </cell>
          <cell r="G54">
            <v>8</v>
          </cell>
          <cell r="H54">
            <v>1</v>
          </cell>
          <cell r="I54">
            <v>0.88900000000000001</v>
          </cell>
          <cell r="J54">
            <v>37.6</v>
          </cell>
          <cell r="K54">
            <v>25.4</v>
          </cell>
          <cell r="L54">
            <v>15.72</v>
          </cell>
          <cell r="M54">
            <v>5.44</v>
          </cell>
          <cell r="O54">
            <v>5</v>
          </cell>
          <cell r="P54">
            <v>7</v>
          </cell>
        </row>
        <row r="55">
          <cell r="B55" t="str">
            <v>Ohio State</v>
          </cell>
          <cell r="C55" t="str">
            <v>Big Ten (East)</v>
          </cell>
          <cell r="D55">
            <v>11</v>
          </cell>
          <cell r="E55">
            <v>2</v>
          </cell>
          <cell r="F55">
            <v>0.84599999999999997</v>
          </cell>
          <cell r="G55">
            <v>8</v>
          </cell>
          <cell r="H55">
            <v>1</v>
          </cell>
          <cell r="I55">
            <v>0.88900000000000001</v>
          </cell>
          <cell r="J55">
            <v>39.4</v>
          </cell>
          <cell r="K55">
            <v>15.5</v>
          </cell>
          <cell r="L55">
            <v>18.82</v>
          </cell>
          <cell r="M55">
            <v>6.59</v>
          </cell>
          <cell r="N55">
            <v>6</v>
          </cell>
          <cell r="O55">
            <v>2</v>
          </cell>
          <cell r="P55">
            <v>6</v>
          </cell>
        </row>
        <row r="56">
          <cell r="B56" t="str">
            <v>Michigan</v>
          </cell>
          <cell r="C56" t="str">
            <v>Big Ten (East)</v>
          </cell>
          <cell r="D56">
            <v>10</v>
          </cell>
          <cell r="E56">
            <v>3</v>
          </cell>
          <cell r="F56">
            <v>0.76900000000000002</v>
          </cell>
          <cell r="G56">
            <v>7</v>
          </cell>
          <cell r="H56">
            <v>2</v>
          </cell>
          <cell r="I56">
            <v>0.77800000000000002</v>
          </cell>
          <cell r="J56">
            <v>40.299999999999997</v>
          </cell>
          <cell r="K56">
            <v>14.1</v>
          </cell>
          <cell r="L56">
            <v>17.559999999999999</v>
          </cell>
          <cell r="M56">
            <v>4.79</v>
          </cell>
          <cell r="N56">
            <v>7</v>
          </cell>
          <cell r="O56">
            <v>2</v>
          </cell>
          <cell r="P56">
            <v>10</v>
          </cell>
        </row>
        <row r="57">
          <cell r="B57" t="str">
            <v>Indiana</v>
          </cell>
          <cell r="C57" t="str">
            <v>Big Ten (East)</v>
          </cell>
          <cell r="D57">
            <v>6</v>
          </cell>
          <cell r="E57">
            <v>7</v>
          </cell>
          <cell r="F57">
            <v>0.46200000000000002</v>
          </cell>
          <cell r="G57">
            <v>4</v>
          </cell>
          <cell r="H57">
            <v>5</v>
          </cell>
          <cell r="I57">
            <v>0.44400000000000001</v>
          </cell>
          <cell r="J57">
            <v>25.8</v>
          </cell>
          <cell r="K57">
            <v>27.2</v>
          </cell>
          <cell r="L57">
            <v>1.38</v>
          </cell>
          <cell r="M57">
            <v>2.69</v>
          </cell>
        </row>
        <row r="58">
          <cell r="B58" t="str">
            <v>Maryland</v>
          </cell>
          <cell r="C58" t="str">
            <v>Big Ten (East)</v>
          </cell>
          <cell r="D58">
            <v>6</v>
          </cell>
          <cell r="E58">
            <v>7</v>
          </cell>
          <cell r="F58">
            <v>0.46200000000000002</v>
          </cell>
          <cell r="G58">
            <v>3</v>
          </cell>
          <cell r="H58">
            <v>6</v>
          </cell>
          <cell r="I58">
            <v>0.33300000000000002</v>
          </cell>
          <cell r="J58">
            <v>25.8</v>
          </cell>
          <cell r="K58">
            <v>29.5</v>
          </cell>
          <cell r="L58">
            <v>7.0000000000000007E-2</v>
          </cell>
          <cell r="M58">
            <v>1.6</v>
          </cell>
        </row>
        <row r="59">
          <cell r="B59" t="str">
            <v>Michigan State</v>
          </cell>
          <cell r="C59" t="str">
            <v>Big Ten (East)</v>
          </cell>
          <cell r="D59">
            <v>3</v>
          </cell>
          <cell r="E59">
            <v>9</v>
          </cell>
          <cell r="F59">
            <v>0.25</v>
          </cell>
          <cell r="G59">
            <v>1</v>
          </cell>
          <cell r="H59">
            <v>8</v>
          </cell>
          <cell r="I59">
            <v>0.111</v>
          </cell>
          <cell r="J59">
            <v>24.1</v>
          </cell>
          <cell r="K59">
            <v>27.8</v>
          </cell>
          <cell r="L59">
            <v>-1.79</v>
          </cell>
          <cell r="M59">
            <v>4.29</v>
          </cell>
          <cell r="N59">
            <v>12</v>
          </cell>
          <cell r="O59">
            <v>8</v>
          </cell>
        </row>
        <row r="60">
          <cell r="B60" t="str">
            <v>Rutgers</v>
          </cell>
          <cell r="C60" t="str">
            <v>Big Ten (East)</v>
          </cell>
          <cell r="D60">
            <v>2</v>
          </cell>
          <cell r="E60">
            <v>10</v>
          </cell>
          <cell r="F60">
            <v>0.16700000000000001</v>
          </cell>
          <cell r="G60">
            <v>0</v>
          </cell>
          <cell r="H60">
            <v>9</v>
          </cell>
          <cell r="I60">
            <v>0</v>
          </cell>
          <cell r="J60">
            <v>15.7</v>
          </cell>
          <cell r="K60">
            <v>37.5</v>
          </cell>
          <cell r="L60">
            <v>-6.97</v>
          </cell>
          <cell r="M60">
            <v>4.95</v>
          </cell>
        </row>
        <row r="61">
          <cell r="B61" t="str">
            <v>Wisconsin</v>
          </cell>
          <cell r="C61" t="str">
            <v>Big Ten (West)</v>
          </cell>
          <cell r="D61">
            <v>11</v>
          </cell>
          <cell r="E61">
            <v>3</v>
          </cell>
          <cell r="F61">
            <v>0.78600000000000003</v>
          </cell>
          <cell r="G61">
            <v>7</v>
          </cell>
          <cell r="H61">
            <v>2</v>
          </cell>
          <cell r="I61">
            <v>0.77800000000000002</v>
          </cell>
          <cell r="J61">
            <v>28.4</v>
          </cell>
          <cell r="K61">
            <v>15.6</v>
          </cell>
          <cell r="L61">
            <v>15.3</v>
          </cell>
          <cell r="M61">
            <v>5.3</v>
          </cell>
          <cell r="O61">
            <v>5</v>
          </cell>
          <cell r="P61">
            <v>9</v>
          </cell>
        </row>
        <row r="62">
          <cell r="B62" t="str">
            <v>Iowa</v>
          </cell>
          <cell r="C62" t="str">
            <v>Big Ten (West)</v>
          </cell>
          <cell r="D62">
            <v>8</v>
          </cell>
          <cell r="E62">
            <v>5</v>
          </cell>
          <cell r="F62">
            <v>0.61499999999999999</v>
          </cell>
          <cell r="G62">
            <v>6</v>
          </cell>
          <cell r="H62">
            <v>3</v>
          </cell>
          <cell r="I62">
            <v>0.66700000000000004</v>
          </cell>
          <cell r="J62">
            <v>24.9</v>
          </cell>
          <cell r="K62">
            <v>18.8</v>
          </cell>
          <cell r="L62">
            <v>6.81</v>
          </cell>
          <cell r="M62">
            <v>2.11</v>
          </cell>
          <cell r="N62">
            <v>17</v>
          </cell>
          <cell r="O62">
            <v>13</v>
          </cell>
        </row>
        <row r="63">
          <cell r="B63" t="str">
            <v>Nebraska</v>
          </cell>
          <cell r="C63" t="str">
            <v>Big Ten (West)</v>
          </cell>
          <cell r="D63">
            <v>9</v>
          </cell>
          <cell r="E63">
            <v>4</v>
          </cell>
          <cell r="F63">
            <v>0.69199999999999995</v>
          </cell>
          <cell r="G63">
            <v>6</v>
          </cell>
          <cell r="H63">
            <v>3</v>
          </cell>
          <cell r="I63">
            <v>0.66700000000000004</v>
          </cell>
          <cell r="J63">
            <v>26.5</v>
          </cell>
          <cell r="K63">
            <v>23.9</v>
          </cell>
          <cell r="L63">
            <v>7.55</v>
          </cell>
          <cell r="M63">
            <v>2.94</v>
          </cell>
          <cell r="O63">
            <v>7</v>
          </cell>
        </row>
        <row r="64">
          <cell r="B64" t="str">
            <v>Minnesota</v>
          </cell>
          <cell r="C64" t="str">
            <v>Big Ten (West)</v>
          </cell>
          <cell r="D64">
            <v>9</v>
          </cell>
          <cell r="E64">
            <v>4</v>
          </cell>
          <cell r="F64">
            <v>0.69199999999999995</v>
          </cell>
          <cell r="G64">
            <v>5</v>
          </cell>
          <cell r="H64">
            <v>4</v>
          </cell>
          <cell r="I64">
            <v>0.55600000000000005</v>
          </cell>
          <cell r="J64">
            <v>29.3</v>
          </cell>
          <cell r="K64">
            <v>22.1</v>
          </cell>
          <cell r="L64">
            <v>8.65</v>
          </cell>
          <cell r="M64">
            <v>1.65</v>
          </cell>
        </row>
        <row r="65">
          <cell r="B65" t="str">
            <v>Northwestern</v>
          </cell>
          <cell r="C65" t="str">
            <v>Big Ten (West)</v>
          </cell>
          <cell r="D65">
            <v>7</v>
          </cell>
          <cell r="E65">
            <v>6</v>
          </cell>
          <cell r="F65">
            <v>0.53800000000000003</v>
          </cell>
          <cell r="G65">
            <v>5</v>
          </cell>
          <cell r="H65">
            <v>4</v>
          </cell>
          <cell r="I65">
            <v>0.55600000000000005</v>
          </cell>
          <cell r="J65">
            <v>26</v>
          </cell>
          <cell r="K65">
            <v>22.2</v>
          </cell>
          <cell r="L65">
            <v>5.46</v>
          </cell>
          <cell r="M65">
            <v>3.07</v>
          </cell>
        </row>
        <row r="66">
          <cell r="B66" t="str">
            <v>Illinois</v>
          </cell>
          <cell r="C66" t="str">
            <v>Big Ten (West)</v>
          </cell>
          <cell r="D66">
            <v>3</v>
          </cell>
          <cell r="E66">
            <v>9</v>
          </cell>
          <cell r="F66">
            <v>0.25</v>
          </cell>
          <cell r="G66">
            <v>2</v>
          </cell>
          <cell r="H66">
            <v>7</v>
          </cell>
          <cell r="I66">
            <v>0.222</v>
          </cell>
          <cell r="J66">
            <v>19.7</v>
          </cell>
          <cell r="K66">
            <v>31.9</v>
          </cell>
          <cell r="L66">
            <v>-7.75</v>
          </cell>
          <cell r="M66">
            <v>3.75</v>
          </cell>
        </row>
        <row r="67">
          <cell r="B67" t="str">
            <v>Purdue</v>
          </cell>
          <cell r="C67" t="str">
            <v>Big Ten (West)</v>
          </cell>
          <cell r="D67">
            <v>3</v>
          </cell>
          <cell r="E67">
            <v>9</v>
          </cell>
          <cell r="F67">
            <v>0.25</v>
          </cell>
          <cell r="G67">
            <v>1</v>
          </cell>
          <cell r="H67">
            <v>8</v>
          </cell>
          <cell r="I67">
            <v>0.111</v>
          </cell>
          <cell r="J67">
            <v>24.6</v>
          </cell>
          <cell r="K67">
            <v>38.299999999999997</v>
          </cell>
          <cell r="L67">
            <v>-8.9600000000000009</v>
          </cell>
          <cell r="M67">
            <v>1.29</v>
          </cell>
        </row>
        <row r="68">
          <cell r="B68" t="str">
            <v>Western Kentucky</v>
          </cell>
          <cell r="C68" t="str">
            <v>CUSA (East)</v>
          </cell>
          <cell r="D68">
            <v>11</v>
          </cell>
          <cell r="E68">
            <v>3</v>
          </cell>
          <cell r="F68">
            <v>0.78600000000000003</v>
          </cell>
          <cell r="G68">
            <v>7</v>
          </cell>
          <cell r="H68">
            <v>1</v>
          </cell>
          <cell r="I68">
            <v>0.875</v>
          </cell>
          <cell r="J68">
            <v>45.5</v>
          </cell>
          <cell r="K68">
            <v>24.6</v>
          </cell>
          <cell r="L68">
            <v>8.68</v>
          </cell>
          <cell r="M68">
            <v>-4.03</v>
          </cell>
        </row>
        <row r="69">
          <cell r="B69" t="str">
            <v>Old Dominion</v>
          </cell>
          <cell r="C69" t="str">
            <v>CUSA (East)</v>
          </cell>
          <cell r="D69">
            <v>10</v>
          </cell>
          <cell r="E69">
            <v>3</v>
          </cell>
          <cell r="F69">
            <v>0.76900000000000002</v>
          </cell>
          <cell r="G69">
            <v>7</v>
          </cell>
          <cell r="H69">
            <v>1</v>
          </cell>
          <cell r="I69">
            <v>0.875</v>
          </cell>
          <cell r="J69">
            <v>35.1</v>
          </cell>
          <cell r="K69">
            <v>27.2</v>
          </cell>
          <cell r="L69">
            <v>1.1100000000000001</v>
          </cell>
          <cell r="M69">
            <v>-6.51</v>
          </cell>
        </row>
        <row r="70">
          <cell r="B70" t="str">
            <v>Middle Tennessee</v>
          </cell>
          <cell r="C70" t="str">
            <v>CUSA (East)</v>
          </cell>
          <cell r="D70">
            <v>8</v>
          </cell>
          <cell r="E70">
            <v>5</v>
          </cell>
          <cell r="F70">
            <v>0.61499999999999999</v>
          </cell>
          <cell r="G70">
            <v>5</v>
          </cell>
          <cell r="H70">
            <v>3</v>
          </cell>
          <cell r="I70">
            <v>0.625</v>
          </cell>
          <cell r="J70">
            <v>39.700000000000003</v>
          </cell>
          <cell r="K70">
            <v>35.799999999999997</v>
          </cell>
          <cell r="L70">
            <v>-5.53</v>
          </cell>
          <cell r="M70">
            <v>-6.99</v>
          </cell>
        </row>
        <row r="71">
          <cell r="B71" t="str">
            <v>FIU</v>
          </cell>
          <cell r="C71" t="str">
            <v>CUSA (East)</v>
          </cell>
          <cell r="D71">
            <v>4</v>
          </cell>
          <cell r="E71">
            <v>8</v>
          </cell>
          <cell r="F71">
            <v>0.33300000000000002</v>
          </cell>
          <cell r="G71">
            <v>4</v>
          </cell>
          <cell r="H71">
            <v>4</v>
          </cell>
          <cell r="I71">
            <v>0.5</v>
          </cell>
          <cell r="J71">
            <v>24</v>
          </cell>
          <cell r="K71">
            <v>34.799999999999997</v>
          </cell>
          <cell r="L71">
            <v>-12.82</v>
          </cell>
          <cell r="M71">
            <v>-4.74</v>
          </cell>
        </row>
        <row r="72">
          <cell r="B72" t="str">
            <v>Florida Atlantic</v>
          </cell>
          <cell r="C72" t="str">
            <v>CUSA (East)</v>
          </cell>
          <cell r="D72">
            <v>3</v>
          </cell>
          <cell r="E72">
            <v>9</v>
          </cell>
          <cell r="F72">
            <v>0.25</v>
          </cell>
          <cell r="G72">
            <v>2</v>
          </cell>
          <cell r="H72">
            <v>6</v>
          </cell>
          <cell r="I72">
            <v>0.25</v>
          </cell>
          <cell r="J72">
            <v>26.4</v>
          </cell>
          <cell r="K72">
            <v>39.799999999999997</v>
          </cell>
          <cell r="L72">
            <v>-14.6</v>
          </cell>
          <cell r="M72">
            <v>-5.68</v>
          </cell>
        </row>
        <row r="73">
          <cell r="B73" t="str">
            <v>Marshall</v>
          </cell>
          <cell r="C73" t="str">
            <v>CUSA (East)</v>
          </cell>
          <cell r="D73">
            <v>3</v>
          </cell>
          <cell r="E73">
            <v>9</v>
          </cell>
          <cell r="F73">
            <v>0.25</v>
          </cell>
          <cell r="G73">
            <v>2</v>
          </cell>
          <cell r="H73">
            <v>6</v>
          </cell>
          <cell r="I73">
            <v>0.25</v>
          </cell>
          <cell r="J73">
            <v>26.4</v>
          </cell>
          <cell r="K73">
            <v>35.299999999999997</v>
          </cell>
          <cell r="L73">
            <v>-13.59</v>
          </cell>
          <cell r="M73">
            <v>-4.59</v>
          </cell>
        </row>
        <row r="74">
          <cell r="B74" t="str">
            <v>Charlotte</v>
          </cell>
          <cell r="C74" t="str">
            <v>CUSA (East)</v>
          </cell>
          <cell r="D74">
            <v>4</v>
          </cell>
          <cell r="E74">
            <v>8</v>
          </cell>
          <cell r="F74">
            <v>0.33300000000000002</v>
          </cell>
          <cell r="J74">
            <v>25.2</v>
          </cell>
          <cell r="K74">
            <v>34.6</v>
          </cell>
          <cell r="L74">
            <v>-12.51</v>
          </cell>
          <cell r="M74">
            <v>-5.76</v>
          </cell>
        </row>
        <row r="75">
          <cell r="B75" t="str">
            <v>Louisiana Tech</v>
          </cell>
          <cell r="C75" t="str">
            <v>CUSA (West)</v>
          </cell>
          <cell r="D75">
            <v>9</v>
          </cell>
          <cell r="E75">
            <v>5</v>
          </cell>
          <cell r="F75">
            <v>0.64300000000000002</v>
          </cell>
          <cell r="G75">
            <v>6</v>
          </cell>
          <cell r="H75">
            <v>2</v>
          </cell>
          <cell r="I75">
            <v>0.75</v>
          </cell>
          <cell r="J75">
            <v>44.3</v>
          </cell>
          <cell r="K75">
            <v>33.6</v>
          </cell>
          <cell r="L75">
            <v>3.39</v>
          </cell>
          <cell r="M75">
            <v>-4.82</v>
          </cell>
        </row>
        <row r="76">
          <cell r="B76" t="str">
            <v>UTSA</v>
          </cell>
          <cell r="C76" t="str">
            <v>CUSA (West)</v>
          </cell>
          <cell r="D76">
            <v>6</v>
          </cell>
          <cell r="E76">
            <v>7</v>
          </cell>
          <cell r="F76">
            <v>0.46200000000000002</v>
          </cell>
          <cell r="G76">
            <v>5</v>
          </cell>
          <cell r="H76">
            <v>3</v>
          </cell>
          <cell r="I76">
            <v>0.625</v>
          </cell>
          <cell r="J76">
            <v>29.2</v>
          </cell>
          <cell r="K76">
            <v>27.9</v>
          </cell>
          <cell r="L76">
            <v>-3.92</v>
          </cell>
          <cell r="M76">
            <v>-5.07</v>
          </cell>
        </row>
        <row r="77">
          <cell r="B77" t="str">
            <v>Southern Mississippi</v>
          </cell>
          <cell r="C77" t="str">
            <v>CUSA (West)</v>
          </cell>
          <cell r="D77">
            <v>7</v>
          </cell>
          <cell r="E77">
            <v>6</v>
          </cell>
          <cell r="F77">
            <v>0.53800000000000003</v>
          </cell>
          <cell r="G77">
            <v>4</v>
          </cell>
          <cell r="H77">
            <v>4</v>
          </cell>
          <cell r="I77">
            <v>0.5</v>
          </cell>
          <cell r="J77">
            <v>32.799999999999997</v>
          </cell>
          <cell r="K77">
            <v>29.5</v>
          </cell>
          <cell r="L77">
            <v>-3.73</v>
          </cell>
          <cell r="M77">
            <v>-5.04</v>
          </cell>
        </row>
        <row r="78">
          <cell r="B78" t="str">
            <v>North Texas</v>
          </cell>
          <cell r="C78" t="str">
            <v>CUSA (West)</v>
          </cell>
          <cell r="D78">
            <v>5</v>
          </cell>
          <cell r="E78">
            <v>8</v>
          </cell>
          <cell r="F78">
            <v>0.38500000000000001</v>
          </cell>
          <cell r="G78">
            <v>3</v>
          </cell>
          <cell r="H78">
            <v>5</v>
          </cell>
          <cell r="I78">
            <v>0.375</v>
          </cell>
          <cell r="J78">
            <v>24.8</v>
          </cell>
          <cell r="K78">
            <v>32.6</v>
          </cell>
          <cell r="L78">
            <v>-10.33</v>
          </cell>
          <cell r="M78">
            <v>-4.5599999999999996</v>
          </cell>
        </row>
        <row r="79">
          <cell r="B79" t="str">
            <v>UTEP</v>
          </cell>
          <cell r="C79" t="str">
            <v>CUSA (West)</v>
          </cell>
          <cell r="D79">
            <v>4</v>
          </cell>
          <cell r="E79">
            <v>8</v>
          </cell>
          <cell r="F79">
            <v>0.33300000000000002</v>
          </cell>
          <cell r="G79">
            <v>2</v>
          </cell>
          <cell r="H79">
            <v>6</v>
          </cell>
          <cell r="I79">
            <v>0.25</v>
          </cell>
          <cell r="J79">
            <v>26.3</v>
          </cell>
          <cell r="K79">
            <v>34.9</v>
          </cell>
          <cell r="L79">
            <v>-13.33</v>
          </cell>
          <cell r="M79">
            <v>-7.25</v>
          </cell>
        </row>
        <row r="80">
          <cell r="B80" t="str">
            <v>Rice</v>
          </cell>
          <cell r="C80" t="str">
            <v>CUSA (West)</v>
          </cell>
          <cell r="D80">
            <v>3</v>
          </cell>
          <cell r="E80">
            <v>9</v>
          </cell>
          <cell r="F80">
            <v>0.25</v>
          </cell>
          <cell r="G80">
            <v>2</v>
          </cell>
          <cell r="H80">
            <v>6</v>
          </cell>
          <cell r="I80">
            <v>0.25</v>
          </cell>
          <cell r="J80">
            <v>25.3</v>
          </cell>
          <cell r="K80">
            <v>37.299999999999997</v>
          </cell>
          <cell r="L80">
            <v>-13.67</v>
          </cell>
          <cell r="M80">
            <v>-4.34</v>
          </cell>
        </row>
        <row r="81">
          <cell r="B81" t="str">
            <v>UMass</v>
          </cell>
          <cell r="C81" t="str">
            <v>Ind</v>
          </cell>
          <cell r="D81">
            <v>2</v>
          </cell>
          <cell r="E81">
            <v>10</v>
          </cell>
          <cell r="F81">
            <v>0.16700000000000001</v>
          </cell>
          <cell r="J81">
            <v>23.3</v>
          </cell>
          <cell r="K81">
            <v>35.5</v>
          </cell>
          <cell r="L81">
            <v>-11.94</v>
          </cell>
          <cell r="M81">
            <v>-1.44</v>
          </cell>
        </row>
        <row r="82">
          <cell r="B82" t="str">
            <v>Army</v>
          </cell>
          <cell r="C82" t="str">
            <v>Ind</v>
          </cell>
          <cell r="D82">
            <v>8</v>
          </cell>
          <cell r="E82">
            <v>5</v>
          </cell>
          <cell r="F82">
            <v>0.61499999999999999</v>
          </cell>
          <cell r="J82">
            <v>29.9</v>
          </cell>
          <cell r="K82">
            <v>19.8</v>
          </cell>
          <cell r="L82">
            <v>-2.41</v>
          </cell>
          <cell r="M82">
            <v>-6.41</v>
          </cell>
        </row>
        <row r="83">
          <cell r="B83" t="str">
            <v>Brigham Young</v>
          </cell>
          <cell r="C83" t="str">
            <v>Ind</v>
          </cell>
          <cell r="D83">
            <v>9</v>
          </cell>
          <cell r="E83">
            <v>4</v>
          </cell>
          <cell r="F83">
            <v>0.69199999999999995</v>
          </cell>
          <cell r="J83">
            <v>29.5</v>
          </cell>
          <cell r="K83">
            <v>19.5</v>
          </cell>
          <cell r="L83">
            <v>6.5</v>
          </cell>
          <cell r="M83">
            <v>-1.19</v>
          </cell>
        </row>
        <row r="84">
          <cell r="B84" t="str">
            <v>Notre Dame</v>
          </cell>
          <cell r="C84" t="str">
            <v>Ind</v>
          </cell>
          <cell r="D84">
            <v>4</v>
          </cell>
          <cell r="E84">
            <v>8</v>
          </cell>
          <cell r="F84">
            <v>0.33300000000000002</v>
          </cell>
          <cell r="J84">
            <v>30.9</v>
          </cell>
          <cell r="K84">
            <v>27.8</v>
          </cell>
          <cell r="L84">
            <v>4.2699999999999996</v>
          </cell>
          <cell r="M84">
            <v>3.94</v>
          </cell>
          <cell r="N84">
            <v>10</v>
          </cell>
          <cell r="O84">
            <v>10</v>
          </cell>
        </row>
        <row r="85">
          <cell r="B85" t="str">
            <v>Ohio</v>
          </cell>
          <cell r="C85" t="str">
            <v>MAC (East)</v>
          </cell>
          <cell r="D85">
            <v>8</v>
          </cell>
          <cell r="E85">
            <v>6</v>
          </cell>
          <cell r="F85">
            <v>0.57099999999999995</v>
          </cell>
          <cell r="G85">
            <v>6</v>
          </cell>
          <cell r="H85">
            <v>2</v>
          </cell>
          <cell r="I85">
            <v>0.75</v>
          </cell>
          <cell r="J85">
            <v>26.3</v>
          </cell>
          <cell r="K85">
            <v>22.6</v>
          </cell>
          <cell r="L85">
            <v>-1.99</v>
          </cell>
          <cell r="M85">
            <v>-5.56</v>
          </cell>
        </row>
        <row r="86">
          <cell r="B86" t="str">
            <v>Miami (OH)</v>
          </cell>
          <cell r="C86" t="str">
            <v>MAC (East)</v>
          </cell>
          <cell r="D86">
            <v>6</v>
          </cell>
          <cell r="E86">
            <v>7</v>
          </cell>
          <cell r="F86">
            <v>0.46200000000000002</v>
          </cell>
          <cell r="G86">
            <v>6</v>
          </cell>
          <cell r="H86">
            <v>2</v>
          </cell>
          <cell r="I86">
            <v>0.75</v>
          </cell>
          <cell r="J86">
            <v>22.8</v>
          </cell>
          <cell r="K86">
            <v>23.8</v>
          </cell>
          <cell r="L86">
            <v>-6.79</v>
          </cell>
          <cell r="M86">
            <v>-5.87</v>
          </cell>
        </row>
        <row r="87">
          <cell r="B87" t="str">
            <v>Akron</v>
          </cell>
          <cell r="C87" t="str">
            <v>MAC (East)</v>
          </cell>
          <cell r="D87">
            <v>5</v>
          </cell>
          <cell r="E87">
            <v>7</v>
          </cell>
          <cell r="F87">
            <v>0.41699999999999998</v>
          </cell>
          <cell r="G87">
            <v>3</v>
          </cell>
          <cell r="H87">
            <v>5</v>
          </cell>
          <cell r="I87">
            <v>0.375</v>
          </cell>
          <cell r="J87">
            <v>27.4</v>
          </cell>
          <cell r="K87">
            <v>33.6</v>
          </cell>
          <cell r="L87">
            <v>-6.52</v>
          </cell>
          <cell r="M87">
            <v>-3.93</v>
          </cell>
        </row>
        <row r="88">
          <cell r="B88" t="str">
            <v>Bowling Green</v>
          </cell>
          <cell r="C88" t="str">
            <v>MAC (East)</v>
          </cell>
          <cell r="D88">
            <v>4</v>
          </cell>
          <cell r="E88">
            <v>8</v>
          </cell>
          <cell r="F88">
            <v>0.33300000000000002</v>
          </cell>
          <cell r="G88">
            <v>3</v>
          </cell>
          <cell r="H88">
            <v>5</v>
          </cell>
          <cell r="I88">
            <v>0.375</v>
          </cell>
          <cell r="J88">
            <v>24.8</v>
          </cell>
          <cell r="K88">
            <v>38.299999999999997</v>
          </cell>
          <cell r="L88">
            <v>-10.58</v>
          </cell>
          <cell r="M88">
            <v>-4.08</v>
          </cell>
        </row>
        <row r="89">
          <cell r="B89" t="str">
            <v>Kent State</v>
          </cell>
          <cell r="C89" t="str">
            <v>MAC (East)</v>
          </cell>
          <cell r="D89">
            <v>3</v>
          </cell>
          <cell r="E89">
            <v>9</v>
          </cell>
          <cell r="F89">
            <v>0.25</v>
          </cell>
          <cell r="G89">
            <v>2</v>
          </cell>
          <cell r="H89">
            <v>6</v>
          </cell>
          <cell r="I89">
            <v>0.25</v>
          </cell>
          <cell r="J89">
            <v>20.6</v>
          </cell>
          <cell r="K89">
            <v>28.7</v>
          </cell>
          <cell r="L89">
            <v>-9.1199999999999992</v>
          </cell>
          <cell r="M89">
            <v>-3.2</v>
          </cell>
        </row>
        <row r="90">
          <cell r="B90" t="str">
            <v>Buffalo</v>
          </cell>
          <cell r="C90" t="str">
            <v>MAC (East)</v>
          </cell>
          <cell r="D90">
            <v>2</v>
          </cell>
          <cell r="E90">
            <v>10</v>
          </cell>
          <cell r="F90">
            <v>0.16700000000000001</v>
          </cell>
          <cell r="G90">
            <v>1</v>
          </cell>
          <cell r="H90">
            <v>7</v>
          </cell>
          <cell r="I90">
            <v>0.125</v>
          </cell>
          <cell r="J90">
            <v>16.5</v>
          </cell>
          <cell r="K90">
            <v>32.299999999999997</v>
          </cell>
          <cell r="L90">
            <v>-18.239999999999998</v>
          </cell>
          <cell r="M90">
            <v>-5.57</v>
          </cell>
        </row>
        <row r="91">
          <cell r="B91" t="str">
            <v>Western Michigan</v>
          </cell>
          <cell r="C91" t="str">
            <v>MAC (West)</v>
          </cell>
          <cell r="D91">
            <v>13</v>
          </cell>
          <cell r="E91">
            <v>1</v>
          </cell>
          <cell r="F91">
            <v>0.92900000000000005</v>
          </cell>
          <cell r="G91">
            <v>8</v>
          </cell>
          <cell r="H91">
            <v>0</v>
          </cell>
          <cell r="I91">
            <v>1</v>
          </cell>
          <cell r="J91">
            <v>41.6</v>
          </cell>
          <cell r="K91">
            <v>19.8</v>
          </cell>
          <cell r="L91">
            <v>12.03</v>
          </cell>
          <cell r="M91">
            <v>-4.6100000000000003</v>
          </cell>
          <cell r="O91">
            <v>12</v>
          </cell>
          <cell r="P91">
            <v>15</v>
          </cell>
        </row>
        <row r="92">
          <cell r="B92" t="str">
            <v>Toledo</v>
          </cell>
          <cell r="C92" t="str">
            <v>MAC (West)</v>
          </cell>
          <cell r="D92">
            <v>9</v>
          </cell>
          <cell r="E92">
            <v>4</v>
          </cell>
          <cell r="F92">
            <v>0.69199999999999995</v>
          </cell>
          <cell r="G92">
            <v>6</v>
          </cell>
          <cell r="H92">
            <v>2</v>
          </cell>
          <cell r="I92">
            <v>0.75</v>
          </cell>
          <cell r="J92">
            <v>38</v>
          </cell>
          <cell r="K92">
            <v>25.7</v>
          </cell>
          <cell r="L92">
            <v>4.9400000000000004</v>
          </cell>
          <cell r="M92">
            <v>-3.75</v>
          </cell>
        </row>
        <row r="93">
          <cell r="B93" t="str">
            <v>Northern Illinois</v>
          </cell>
          <cell r="C93" t="str">
            <v>MAC (West)</v>
          </cell>
          <cell r="D93">
            <v>5</v>
          </cell>
          <cell r="E93">
            <v>7</v>
          </cell>
          <cell r="F93">
            <v>0.41699999999999998</v>
          </cell>
          <cell r="G93">
            <v>5</v>
          </cell>
          <cell r="H93">
            <v>3</v>
          </cell>
          <cell r="I93">
            <v>0.625</v>
          </cell>
          <cell r="J93">
            <v>30.5</v>
          </cell>
          <cell r="K93">
            <v>30.3</v>
          </cell>
          <cell r="L93">
            <v>-4.3899999999999997</v>
          </cell>
          <cell r="M93">
            <v>-3.64</v>
          </cell>
        </row>
        <row r="94">
          <cell r="B94" t="str">
            <v>Eastern Michigan</v>
          </cell>
          <cell r="C94" t="str">
            <v>MAC (West)</v>
          </cell>
          <cell r="D94">
            <v>7</v>
          </cell>
          <cell r="E94">
            <v>6</v>
          </cell>
          <cell r="F94">
            <v>0.53800000000000003</v>
          </cell>
          <cell r="G94">
            <v>4</v>
          </cell>
          <cell r="H94">
            <v>4</v>
          </cell>
          <cell r="I94">
            <v>0.5</v>
          </cell>
          <cell r="J94">
            <v>29.6</v>
          </cell>
          <cell r="K94">
            <v>29.8</v>
          </cell>
          <cell r="L94">
            <v>-4.3</v>
          </cell>
          <cell r="M94">
            <v>-4.07</v>
          </cell>
        </row>
        <row r="95">
          <cell r="B95" t="str">
            <v>Central Michigan</v>
          </cell>
          <cell r="C95" t="str">
            <v>MAC (West)</v>
          </cell>
          <cell r="D95">
            <v>6</v>
          </cell>
          <cell r="E95">
            <v>7</v>
          </cell>
          <cell r="F95">
            <v>0.46200000000000002</v>
          </cell>
          <cell r="G95">
            <v>3</v>
          </cell>
          <cell r="H95">
            <v>5</v>
          </cell>
          <cell r="I95">
            <v>0.375</v>
          </cell>
          <cell r="J95">
            <v>26.3</v>
          </cell>
          <cell r="K95">
            <v>30.3</v>
          </cell>
          <cell r="L95">
            <v>-5.6</v>
          </cell>
          <cell r="M95">
            <v>-2.91</v>
          </cell>
        </row>
        <row r="96">
          <cell r="B96" t="str">
            <v>Ball State</v>
          </cell>
          <cell r="C96" t="str">
            <v>MAC (West)</v>
          </cell>
          <cell r="D96">
            <v>4</v>
          </cell>
          <cell r="E96">
            <v>8</v>
          </cell>
          <cell r="F96">
            <v>0.33300000000000002</v>
          </cell>
          <cell r="G96">
            <v>1</v>
          </cell>
          <cell r="H96">
            <v>7</v>
          </cell>
          <cell r="I96">
            <v>0.125</v>
          </cell>
          <cell r="J96">
            <v>27</v>
          </cell>
          <cell r="K96">
            <v>30.1</v>
          </cell>
          <cell r="L96">
            <v>-9.11</v>
          </cell>
          <cell r="M96">
            <v>-5.86</v>
          </cell>
        </row>
        <row r="97">
          <cell r="B97" t="str">
            <v>Boise State</v>
          </cell>
          <cell r="C97" t="str">
            <v>MWC (Mountain)</v>
          </cell>
          <cell r="D97">
            <v>10</v>
          </cell>
          <cell r="E97">
            <v>3</v>
          </cell>
          <cell r="F97">
            <v>0.76900000000000002</v>
          </cell>
          <cell r="G97">
            <v>6</v>
          </cell>
          <cell r="H97">
            <v>2</v>
          </cell>
          <cell r="I97">
            <v>0.75</v>
          </cell>
          <cell r="J97">
            <v>33.799999999999997</v>
          </cell>
          <cell r="K97">
            <v>23.3</v>
          </cell>
          <cell r="L97">
            <v>8.01</v>
          </cell>
          <cell r="M97">
            <v>-0.91</v>
          </cell>
          <cell r="O97">
            <v>13</v>
          </cell>
        </row>
        <row r="98">
          <cell r="B98" t="str">
            <v>New Mexico</v>
          </cell>
          <cell r="C98" t="str">
            <v>MWC (Mountain)</v>
          </cell>
          <cell r="D98">
            <v>9</v>
          </cell>
          <cell r="E98">
            <v>4</v>
          </cell>
          <cell r="F98">
            <v>0.69199999999999995</v>
          </cell>
          <cell r="G98">
            <v>6</v>
          </cell>
          <cell r="H98">
            <v>2</v>
          </cell>
          <cell r="I98">
            <v>0.75</v>
          </cell>
          <cell r="J98">
            <v>36.700000000000003</v>
          </cell>
          <cell r="K98">
            <v>31.5</v>
          </cell>
          <cell r="L98">
            <v>-1.21</v>
          </cell>
          <cell r="M98">
            <v>-5.44</v>
          </cell>
        </row>
        <row r="99">
          <cell r="B99" t="str">
            <v>Wyoming</v>
          </cell>
          <cell r="C99" t="str">
            <v>MWC (Mountain)</v>
          </cell>
          <cell r="D99">
            <v>8</v>
          </cell>
          <cell r="E99">
            <v>6</v>
          </cell>
          <cell r="F99">
            <v>0.57099999999999995</v>
          </cell>
          <cell r="G99">
            <v>6</v>
          </cell>
          <cell r="H99">
            <v>2</v>
          </cell>
          <cell r="I99">
            <v>0.75</v>
          </cell>
          <cell r="J99">
            <v>35.9</v>
          </cell>
          <cell r="K99">
            <v>34.1</v>
          </cell>
          <cell r="L99">
            <v>1.37</v>
          </cell>
          <cell r="M99">
            <v>-0.99</v>
          </cell>
        </row>
        <row r="100">
          <cell r="B100" t="str">
            <v>Air Force</v>
          </cell>
          <cell r="C100" t="str">
            <v>MWC (Mountain)</v>
          </cell>
          <cell r="D100">
            <v>10</v>
          </cell>
          <cell r="E100">
            <v>3</v>
          </cell>
          <cell r="F100">
            <v>0.76900000000000002</v>
          </cell>
          <cell r="G100">
            <v>5</v>
          </cell>
          <cell r="H100">
            <v>3</v>
          </cell>
          <cell r="I100">
            <v>0.625</v>
          </cell>
          <cell r="J100">
            <v>35.200000000000003</v>
          </cell>
          <cell r="K100">
            <v>26.2</v>
          </cell>
          <cell r="L100">
            <v>4.09</v>
          </cell>
          <cell r="M100">
            <v>-4.53</v>
          </cell>
        </row>
        <row r="101">
          <cell r="B101" t="str">
            <v>Colorado State</v>
          </cell>
          <cell r="C101" t="str">
            <v>MWC (Mountain)</v>
          </cell>
          <cell r="D101">
            <v>7</v>
          </cell>
          <cell r="E101">
            <v>6</v>
          </cell>
          <cell r="F101">
            <v>0.53800000000000003</v>
          </cell>
          <cell r="G101">
            <v>5</v>
          </cell>
          <cell r="H101">
            <v>3</v>
          </cell>
          <cell r="I101">
            <v>0.625</v>
          </cell>
          <cell r="J101">
            <v>35.299999999999997</v>
          </cell>
          <cell r="K101">
            <v>30.4</v>
          </cell>
          <cell r="L101">
            <v>2.52</v>
          </cell>
          <cell r="M101">
            <v>-1.17</v>
          </cell>
        </row>
        <row r="102">
          <cell r="B102" t="str">
            <v>Utah State</v>
          </cell>
          <cell r="C102" t="str">
            <v>MWC (Mountain)</v>
          </cell>
          <cell r="D102">
            <v>3</v>
          </cell>
          <cell r="E102">
            <v>9</v>
          </cell>
          <cell r="F102">
            <v>0.25</v>
          </cell>
          <cell r="G102">
            <v>1</v>
          </cell>
          <cell r="H102">
            <v>7</v>
          </cell>
          <cell r="I102">
            <v>0.125</v>
          </cell>
          <cell r="J102">
            <v>23.9</v>
          </cell>
          <cell r="K102">
            <v>29.3</v>
          </cell>
          <cell r="L102">
            <v>-5.99</v>
          </cell>
          <cell r="M102">
            <v>0.1</v>
          </cell>
        </row>
        <row r="103">
          <cell r="B103" t="str">
            <v>San Diego State</v>
          </cell>
          <cell r="C103" t="str">
            <v>MWC (West)</v>
          </cell>
          <cell r="D103">
            <v>11</v>
          </cell>
          <cell r="E103">
            <v>3</v>
          </cell>
          <cell r="F103">
            <v>0.78600000000000003</v>
          </cell>
          <cell r="G103">
            <v>6</v>
          </cell>
          <cell r="H103">
            <v>2</v>
          </cell>
          <cell r="I103">
            <v>0.75</v>
          </cell>
          <cell r="J103">
            <v>35.200000000000003</v>
          </cell>
          <cell r="K103">
            <v>20.2</v>
          </cell>
          <cell r="L103">
            <v>5.97</v>
          </cell>
          <cell r="M103">
            <v>-5.17</v>
          </cell>
          <cell r="O103">
            <v>19</v>
          </cell>
          <cell r="P103">
            <v>25</v>
          </cell>
        </row>
        <row r="104">
          <cell r="B104" t="str">
            <v>Hawaii</v>
          </cell>
          <cell r="C104" t="str">
            <v>MWC (West)</v>
          </cell>
          <cell r="D104">
            <v>7</v>
          </cell>
          <cell r="E104">
            <v>7</v>
          </cell>
          <cell r="F104">
            <v>0.5</v>
          </cell>
          <cell r="G104">
            <v>4</v>
          </cell>
          <cell r="H104">
            <v>4</v>
          </cell>
          <cell r="I104">
            <v>0.5</v>
          </cell>
          <cell r="J104">
            <v>28.3</v>
          </cell>
          <cell r="K104">
            <v>37.299999999999997</v>
          </cell>
          <cell r="L104">
            <v>-6.44</v>
          </cell>
          <cell r="M104">
            <v>-3.44</v>
          </cell>
        </row>
        <row r="105">
          <cell r="B105" t="str">
            <v>Nevada</v>
          </cell>
          <cell r="C105" t="str">
            <v>MWC (West)</v>
          </cell>
          <cell r="D105">
            <v>5</v>
          </cell>
          <cell r="E105">
            <v>7</v>
          </cell>
          <cell r="F105">
            <v>0.41699999999999998</v>
          </cell>
          <cell r="G105">
            <v>3</v>
          </cell>
          <cell r="H105">
            <v>5</v>
          </cell>
          <cell r="I105">
            <v>0.375</v>
          </cell>
          <cell r="J105">
            <v>25.4</v>
          </cell>
          <cell r="K105">
            <v>29</v>
          </cell>
          <cell r="L105">
            <v>-9.6999999999999993</v>
          </cell>
          <cell r="M105">
            <v>-6.87</v>
          </cell>
        </row>
        <row r="106">
          <cell r="B106" t="str">
            <v>UNLV</v>
          </cell>
          <cell r="C106" t="str">
            <v>MWC (West)</v>
          </cell>
          <cell r="D106">
            <v>4</v>
          </cell>
          <cell r="E106">
            <v>8</v>
          </cell>
          <cell r="F106">
            <v>0.33300000000000002</v>
          </cell>
          <cell r="G106">
            <v>3</v>
          </cell>
          <cell r="H106">
            <v>5</v>
          </cell>
          <cell r="I106">
            <v>0.375</v>
          </cell>
          <cell r="J106">
            <v>31.6</v>
          </cell>
          <cell r="K106">
            <v>36.799999999999997</v>
          </cell>
          <cell r="L106">
            <v>-10.050000000000001</v>
          </cell>
          <cell r="M106">
            <v>-3.8</v>
          </cell>
        </row>
        <row r="107">
          <cell r="B107" t="str">
            <v>San Jose State</v>
          </cell>
          <cell r="C107" t="str">
            <v>MWC (West)</v>
          </cell>
          <cell r="D107">
            <v>4</v>
          </cell>
          <cell r="E107">
            <v>8</v>
          </cell>
          <cell r="F107">
            <v>0.33300000000000002</v>
          </cell>
          <cell r="G107">
            <v>3</v>
          </cell>
          <cell r="H107">
            <v>5</v>
          </cell>
          <cell r="I107">
            <v>0.375</v>
          </cell>
          <cell r="J107">
            <v>24.4</v>
          </cell>
          <cell r="K107">
            <v>34.700000000000003</v>
          </cell>
          <cell r="L107">
            <v>-10.029999999999999</v>
          </cell>
          <cell r="M107">
            <v>-2.61</v>
          </cell>
        </row>
        <row r="108">
          <cell r="B108" t="str">
            <v>Fresno State</v>
          </cell>
          <cell r="C108" t="str">
            <v>MWC (West)</v>
          </cell>
          <cell r="D108">
            <v>1</v>
          </cell>
          <cell r="E108">
            <v>11</v>
          </cell>
          <cell r="F108">
            <v>8.3000000000000004E-2</v>
          </cell>
          <cell r="G108">
            <v>0</v>
          </cell>
          <cell r="H108">
            <v>8</v>
          </cell>
          <cell r="I108">
            <v>0</v>
          </cell>
          <cell r="J108">
            <v>17.7</v>
          </cell>
          <cell r="K108">
            <v>30.9</v>
          </cell>
          <cell r="L108">
            <v>-14.26</v>
          </cell>
          <cell r="M108">
            <v>-2.42</v>
          </cell>
        </row>
        <row r="109">
          <cell r="B109" t="str">
            <v>Washington</v>
          </cell>
          <cell r="C109" t="str">
            <v>Pac-12 (North)</v>
          </cell>
          <cell r="D109">
            <v>12</v>
          </cell>
          <cell r="E109">
            <v>2</v>
          </cell>
          <cell r="F109">
            <v>0.85699999999999998</v>
          </cell>
          <cell r="G109">
            <v>8</v>
          </cell>
          <cell r="H109">
            <v>1</v>
          </cell>
          <cell r="I109">
            <v>0.88900000000000001</v>
          </cell>
          <cell r="J109">
            <v>41.8</v>
          </cell>
          <cell r="K109">
            <v>17.7</v>
          </cell>
          <cell r="L109">
            <v>19.98</v>
          </cell>
          <cell r="M109">
            <v>3.98</v>
          </cell>
          <cell r="N109">
            <v>14</v>
          </cell>
          <cell r="O109">
            <v>4</v>
          </cell>
          <cell r="P109">
            <v>4</v>
          </cell>
        </row>
        <row r="110">
          <cell r="B110" t="str">
            <v>Washington State</v>
          </cell>
          <cell r="C110" t="str">
            <v>Pac-12 (North)</v>
          </cell>
          <cell r="D110">
            <v>8</v>
          </cell>
          <cell r="E110">
            <v>5</v>
          </cell>
          <cell r="F110">
            <v>0.61499999999999999</v>
          </cell>
          <cell r="G110">
            <v>7</v>
          </cell>
          <cell r="H110">
            <v>2</v>
          </cell>
          <cell r="I110">
            <v>0.77800000000000002</v>
          </cell>
          <cell r="J110">
            <v>38.200000000000003</v>
          </cell>
          <cell r="K110">
            <v>26.4</v>
          </cell>
          <cell r="L110">
            <v>9.0299999999999994</v>
          </cell>
          <cell r="M110">
            <v>3.18</v>
          </cell>
          <cell r="O110">
            <v>20</v>
          </cell>
        </row>
        <row r="111">
          <cell r="B111" t="str">
            <v>Stanford</v>
          </cell>
          <cell r="C111" t="str">
            <v>Pac-12 (North)</v>
          </cell>
          <cell r="D111">
            <v>10</v>
          </cell>
          <cell r="E111">
            <v>3</v>
          </cell>
          <cell r="F111">
            <v>0.76900000000000002</v>
          </cell>
          <cell r="G111">
            <v>6</v>
          </cell>
          <cell r="H111">
            <v>3</v>
          </cell>
          <cell r="I111">
            <v>0.66700000000000004</v>
          </cell>
          <cell r="J111">
            <v>26.3</v>
          </cell>
          <cell r="K111">
            <v>20.399999999999999</v>
          </cell>
          <cell r="L111">
            <v>12.54</v>
          </cell>
          <cell r="M111">
            <v>5.23</v>
          </cell>
          <cell r="N111">
            <v>8</v>
          </cell>
          <cell r="O111">
            <v>7</v>
          </cell>
          <cell r="P111">
            <v>12</v>
          </cell>
        </row>
        <row r="112">
          <cell r="B112" t="str">
            <v>California</v>
          </cell>
          <cell r="C112" t="str">
            <v>Pac-12 (North)</v>
          </cell>
          <cell r="D112">
            <v>5</v>
          </cell>
          <cell r="E112">
            <v>7</v>
          </cell>
          <cell r="F112">
            <v>0.41699999999999998</v>
          </cell>
          <cell r="G112">
            <v>3</v>
          </cell>
          <cell r="H112">
            <v>6</v>
          </cell>
          <cell r="I112">
            <v>0.33300000000000002</v>
          </cell>
          <cell r="J112">
            <v>37.1</v>
          </cell>
          <cell r="K112">
            <v>42.6</v>
          </cell>
          <cell r="L112">
            <v>2.42</v>
          </cell>
          <cell r="M112">
            <v>5.92</v>
          </cell>
        </row>
        <row r="113">
          <cell r="B113" t="str">
            <v>Oregon State</v>
          </cell>
          <cell r="C113" t="str">
            <v>Pac-12 (North)</v>
          </cell>
          <cell r="D113">
            <v>4</v>
          </cell>
          <cell r="E113">
            <v>8</v>
          </cell>
          <cell r="F113">
            <v>0.33300000000000002</v>
          </cell>
          <cell r="G113">
            <v>3</v>
          </cell>
          <cell r="H113">
            <v>6</v>
          </cell>
          <cell r="I113">
            <v>0.33300000000000002</v>
          </cell>
          <cell r="J113">
            <v>26.2</v>
          </cell>
          <cell r="K113">
            <v>30.5</v>
          </cell>
          <cell r="L113">
            <v>1.53</v>
          </cell>
          <cell r="M113">
            <v>5.1100000000000003</v>
          </cell>
        </row>
        <row r="114">
          <cell r="B114" t="str">
            <v>Oregon</v>
          </cell>
          <cell r="C114" t="str">
            <v>Pac-12 (North)</v>
          </cell>
          <cell r="D114">
            <v>4</v>
          </cell>
          <cell r="E114">
            <v>8</v>
          </cell>
          <cell r="F114">
            <v>0.33300000000000002</v>
          </cell>
          <cell r="G114">
            <v>2</v>
          </cell>
          <cell r="H114">
            <v>7</v>
          </cell>
          <cell r="I114">
            <v>0.222</v>
          </cell>
          <cell r="J114">
            <v>35.4</v>
          </cell>
          <cell r="K114">
            <v>41.4</v>
          </cell>
          <cell r="L114">
            <v>0.7</v>
          </cell>
          <cell r="M114">
            <v>5.12</v>
          </cell>
          <cell r="N114">
            <v>24</v>
          </cell>
          <cell r="O114">
            <v>22</v>
          </cell>
        </row>
        <row r="115">
          <cell r="B115" t="str">
            <v>Colorado</v>
          </cell>
          <cell r="C115" t="str">
            <v>Pac-12 (South)</v>
          </cell>
          <cell r="D115">
            <v>10</v>
          </cell>
          <cell r="E115">
            <v>4</v>
          </cell>
          <cell r="F115">
            <v>0.71399999999999997</v>
          </cell>
          <cell r="G115">
            <v>8</v>
          </cell>
          <cell r="H115">
            <v>1</v>
          </cell>
          <cell r="I115">
            <v>0.88900000000000001</v>
          </cell>
          <cell r="J115">
            <v>31.1</v>
          </cell>
          <cell r="K115">
            <v>21.7</v>
          </cell>
          <cell r="L115">
            <v>12.18</v>
          </cell>
          <cell r="M115">
            <v>5.54</v>
          </cell>
          <cell r="O115">
            <v>9</v>
          </cell>
          <cell r="P115">
            <v>17</v>
          </cell>
        </row>
        <row r="116">
          <cell r="B116" t="str">
            <v>USC</v>
          </cell>
          <cell r="C116" t="str">
            <v>Pac-12 (South)</v>
          </cell>
          <cell r="D116">
            <v>10</v>
          </cell>
          <cell r="E116">
            <v>3</v>
          </cell>
          <cell r="F116">
            <v>0.76900000000000002</v>
          </cell>
          <cell r="G116">
            <v>7</v>
          </cell>
          <cell r="H116">
            <v>2</v>
          </cell>
          <cell r="I116">
            <v>0.77800000000000002</v>
          </cell>
          <cell r="J116">
            <v>34.4</v>
          </cell>
          <cell r="K116">
            <v>24.2</v>
          </cell>
          <cell r="L116">
            <v>17.27</v>
          </cell>
          <cell r="M116">
            <v>7.04</v>
          </cell>
          <cell r="N116">
            <v>20</v>
          </cell>
          <cell r="O116">
            <v>3</v>
          </cell>
          <cell r="P116">
            <v>3</v>
          </cell>
        </row>
        <row r="117">
          <cell r="B117" t="str">
            <v>Utah</v>
          </cell>
          <cell r="C117" t="str">
            <v>Pac-12 (South)</v>
          </cell>
          <cell r="D117">
            <v>9</v>
          </cell>
          <cell r="E117">
            <v>4</v>
          </cell>
          <cell r="F117">
            <v>0.69199999999999995</v>
          </cell>
          <cell r="G117">
            <v>5</v>
          </cell>
          <cell r="H117">
            <v>4</v>
          </cell>
          <cell r="I117">
            <v>0.55600000000000005</v>
          </cell>
          <cell r="J117">
            <v>29.8</v>
          </cell>
          <cell r="K117">
            <v>23.9</v>
          </cell>
          <cell r="L117">
            <v>8.65</v>
          </cell>
          <cell r="M117">
            <v>2.19</v>
          </cell>
          <cell r="O117">
            <v>11</v>
          </cell>
          <cell r="P117">
            <v>23</v>
          </cell>
        </row>
        <row r="118">
          <cell r="B118" t="str">
            <v>Arizona State</v>
          </cell>
          <cell r="C118" t="str">
            <v>Pac-12 (South)</v>
          </cell>
          <cell r="D118">
            <v>5</v>
          </cell>
          <cell r="E118">
            <v>7</v>
          </cell>
          <cell r="F118">
            <v>0.41699999999999998</v>
          </cell>
          <cell r="G118">
            <v>2</v>
          </cell>
          <cell r="H118">
            <v>7</v>
          </cell>
          <cell r="I118">
            <v>0.222</v>
          </cell>
          <cell r="J118">
            <v>33.299999999999997</v>
          </cell>
          <cell r="K118">
            <v>39.799999999999997</v>
          </cell>
          <cell r="L118">
            <v>-2.6</v>
          </cell>
          <cell r="M118">
            <v>3.9</v>
          </cell>
        </row>
        <row r="119">
          <cell r="B119" t="str">
            <v>UCLA</v>
          </cell>
          <cell r="C119" t="str">
            <v>Pac-12 (South)</v>
          </cell>
          <cell r="D119">
            <v>4</v>
          </cell>
          <cell r="E119">
            <v>8</v>
          </cell>
          <cell r="F119">
            <v>0.33300000000000002</v>
          </cell>
          <cell r="G119">
            <v>2</v>
          </cell>
          <cell r="H119">
            <v>7</v>
          </cell>
          <cell r="I119">
            <v>0.222</v>
          </cell>
          <cell r="J119">
            <v>24.9</v>
          </cell>
          <cell r="K119">
            <v>27.5</v>
          </cell>
          <cell r="L119">
            <v>2.63</v>
          </cell>
          <cell r="M119">
            <v>5.13</v>
          </cell>
          <cell r="N119">
            <v>16</v>
          </cell>
          <cell r="O119">
            <v>16</v>
          </cell>
        </row>
        <row r="120">
          <cell r="B120" t="str">
            <v>Arizona</v>
          </cell>
          <cell r="C120" t="str">
            <v>Pac-12 (South)</v>
          </cell>
          <cell r="D120">
            <v>3</v>
          </cell>
          <cell r="E120">
            <v>9</v>
          </cell>
          <cell r="F120">
            <v>0.25</v>
          </cell>
          <cell r="G120">
            <v>1</v>
          </cell>
          <cell r="H120">
            <v>8</v>
          </cell>
          <cell r="I120">
            <v>0.111</v>
          </cell>
          <cell r="J120">
            <v>24.8</v>
          </cell>
          <cell r="K120">
            <v>38.299999999999997</v>
          </cell>
          <cell r="L120">
            <v>-4.63</v>
          </cell>
          <cell r="M120">
            <v>5.2</v>
          </cell>
        </row>
        <row r="121">
          <cell r="B121" t="str">
            <v>Florida</v>
          </cell>
          <cell r="C121" t="str">
            <v>SEC (East)</v>
          </cell>
          <cell r="D121">
            <v>9</v>
          </cell>
          <cell r="E121">
            <v>4</v>
          </cell>
          <cell r="F121">
            <v>0.69199999999999995</v>
          </cell>
          <cell r="G121">
            <v>6</v>
          </cell>
          <cell r="H121">
            <v>2</v>
          </cell>
          <cell r="I121">
            <v>0.75</v>
          </cell>
          <cell r="J121">
            <v>23.9</v>
          </cell>
          <cell r="K121">
            <v>16.8</v>
          </cell>
          <cell r="L121">
            <v>10.98</v>
          </cell>
          <cell r="M121">
            <v>4.75</v>
          </cell>
          <cell r="N121">
            <v>25</v>
          </cell>
          <cell r="O121">
            <v>10</v>
          </cell>
          <cell r="P121">
            <v>14</v>
          </cell>
        </row>
        <row r="122">
          <cell r="B122" t="str">
            <v>Georgia</v>
          </cell>
          <cell r="C122" t="str">
            <v>SEC (East)</v>
          </cell>
          <cell r="D122">
            <v>8</v>
          </cell>
          <cell r="E122">
            <v>5</v>
          </cell>
          <cell r="F122">
            <v>0.61499999999999999</v>
          </cell>
          <cell r="G122">
            <v>4</v>
          </cell>
          <cell r="H122">
            <v>4</v>
          </cell>
          <cell r="I122">
            <v>0.5</v>
          </cell>
          <cell r="J122">
            <v>24.5</v>
          </cell>
          <cell r="K122">
            <v>24</v>
          </cell>
          <cell r="L122">
            <v>3.64</v>
          </cell>
          <cell r="M122">
            <v>2.57</v>
          </cell>
          <cell r="N122">
            <v>18</v>
          </cell>
          <cell r="O122">
            <v>9</v>
          </cell>
        </row>
        <row r="123">
          <cell r="B123" t="str">
            <v>Tennessee</v>
          </cell>
          <cell r="C123" t="str">
            <v>SEC (East)</v>
          </cell>
          <cell r="D123">
            <v>9</v>
          </cell>
          <cell r="E123">
            <v>4</v>
          </cell>
          <cell r="F123">
            <v>0.69199999999999995</v>
          </cell>
          <cell r="G123">
            <v>4</v>
          </cell>
          <cell r="H123">
            <v>4</v>
          </cell>
          <cell r="I123">
            <v>0.5</v>
          </cell>
          <cell r="J123">
            <v>36.4</v>
          </cell>
          <cell r="K123">
            <v>28.8</v>
          </cell>
          <cell r="L123">
            <v>10.59</v>
          </cell>
          <cell r="M123">
            <v>4.4400000000000004</v>
          </cell>
          <cell r="N123">
            <v>9</v>
          </cell>
          <cell r="O123">
            <v>9</v>
          </cell>
          <cell r="P123">
            <v>22</v>
          </cell>
        </row>
        <row r="124">
          <cell r="B124" t="str">
            <v>Kentucky</v>
          </cell>
          <cell r="C124" t="str">
            <v>SEC (East)</v>
          </cell>
          <cell r="D124">
            <v>7</v>
          </cell>
          <cell r="E124">
            <v>6</v>
          </cell>
          <cell r="F124">
            <v>0.53800000000000003</v>
          </cell>
          <cell r="G124">
            <v>4</v>
          </cell>
          <cell r="H124">
            <v>4</v>
          </cell>
          <cell r="I124">
            <v>0.5</v>
          </cell>
          <cell r="J124">
            <v>30</v>
          </cell>
          <cell r="K124">
            <v>31.3</v>
          </cell>
          <cell r="L124">
            <v>2.2999999999999998</v>
          </cell>
          <cell r="M124">
            <v>2.76</v>
          </cell>
        </row>
        <row r="125">
          <cell r="B125" t="str">
            <v>South Carolina</v>
          </cell>
          <cell r="C125" t="str">
            <v>SEC (East)</v>
          </cell>
          <cell r="D125">
            <v>6</v>
          </cell>
          <cell r="E125">
            <v>7</v>
          </cell>
          <cell r="F125">
            <v>0.46200000000000002</v>
          </cell>
          <cell r="G125">
            <v>3</v>
          </cell>
          <cell r="H125">
            <v>5</v>
          </cell>
          <cell r="I125">
            <v>0.375</v>
          </cell>
          <cell r="J125">
            <v>20.8</v>
          </cell>
          <cell r="K125">
            <v>26.5</v>
          </cell>
          <cell r="L125">
            <v>-0.91</v>
          </cell>
          <cell r="M125">
            <v>2.0099999999999998</v>
          </cell>
        </row>
        <row r="126">
          <cell r="B126" t="str">
            <v>Vanderbilt</v>
          </cell>
          <cell r="C126" t="str">
            <v>SEC (East)</v>
          </cell>
          <cell r="D126">
            <v>6</v>
          </cell>
          <cell r="E126">
            <v>7</v>
          </cell>
          <cell r="F126">
            <v>0.46200000000000002</v>
          </cell>
          <cell r="G126">
            <v>3</v>
          </cell>
          <cell r="H126">
            <v>5</v>
          </cell>
          <cell r="I126">
            <v>0.375</v>
          </cell>
          <cell r="J126">
            <v>23</v>
          </cell>
          <cell r="K126">
            <v>24</v>
          </cell>
          <cell r="L126">
            <v>3.21</v>
          </cell>
          <cell r="M126">
            <v>3.06</v>
          </cell>
        </row>
        <row r="127">
          <cell r="B127" t="str">
            <v>Missouri</v>
          </cell>
          <cell r="C127" t="str">
            <v>SEC (East)</v>
          </cell>
          <cell r="D127">
            <v>4</v>
          </cell>
          <cell r="E127">
            <v>8</v>
          </cell>
          <cell r="F127">
            <v>0.33300000000000002</v>
          </cell>
          <cell r="G127">
            <v>2</v>
          </cell>
          <cell r="H127">
            <v>6</v>
          </cell>
          <cell r="I127">
            <v>0.25</v>
          </cell>
          <cell r="J127">
            <v>31.4</v>
          </cell>
          <cell r="K127">
            <v>31.5</v>
          </cell>
          <cell r="L127">
            <v>-2.5</v>
          </cell>
          <cell r="M127">
            <v>2.58</v>
          </cell>
        </row>
        <row r="128">
          <cell r="B128" t="str">
            <v>Alabama</v>
          </cell>
          <cell r="C128" t="str">
            <v>SEC (West)</v>
          </cell>
          <cell r="D128">
            <v>14</v>
          </cell>
          <cell r="E128">
            <v>1</v>
          </cell>
          <cell r="F128">
            <v>0.93300000000000005</v>
          </cell>
          <cell r="G128">
            <v>8</v>
          </cell>
          <cell r="H128">
            <v>0</v>
          </cell>
          <cell r="I128">
            <v>1</v>
          </cell>
          <cell r="J128">
            <v>38.799999999999997</v>
          </cell>
          <cell r="K128">
            <v>13</v>
          </cell>
          <cell r="L128">
            <v>25.62</v>
          </cell>
          <cell r="M128">
            <v>7.29</v>
          </cell>
          <cell r="N128">
            <v>1</v>
          </cell>
          <cell r="O128">
            <v>1</v>
          </cell>
          <cell r="P128">
            <v>2</v>
          </cell>
        </row>
        <row r="129">
          <cell r="B129" t="str">
            <v>Auburn</v>
          </cell>
          <cell r="C129" t="str">
            <v>SEC (West)</v>
          </cell>
          <cell r="D129">
            <v>8</v>
          </cell>
          <cell r="E129">
            <v>5</v>
          </cell>
          <cell r="F129">
            <v>0.61499999999999999</v>
          </cell>
          <cell r="G129">
            <v>5</v>
          </cell>
          <cell r="H129">
            <v>3</v>
          </cell>
          <cell r="I129">
            <v>0.625</v>
          </cell>
          <cell r="J129">
            <v>31.2</v>
          </cell>
          <cell r="K129">
            <v>17.100000000000001</v>
          </cell>
          <cell r="L129">
            <v>11.97</v>
          </cell>
          <cell r="M129">
            <v>5.51</v>
          </cell>
          <cell r="O129">
            <v>8</v>
          </cell>
          <cell r="P129">
            <v>24</v>
          </cell>
        </row>
        <row r="130">
          <cell r="B130" t="str">
            <v>LSU</v>
          </cell>
          <cell r="C130" t="str">
            <v>SEC (West)</v>
          </cell>
          <cell r="D130">
            <v>8</v>
          </cell>
          <cell r="E130">
            <v>4</v>
          </cell>
          <cell r="F130">
            <v>0.66700000000000004</v>
          </cell>
          <cell r="G130">
            <v>5</v>
          </cell>
          <cell r="H130">
            <v>3</v>
          </cell>
          <cell r="I130">
            <v>0.625</v>
          </cell>
          <cell r="J130">
            <v>28.3</v>
          </cell>
          <cell r="K130">
            <v>15.8</v>
          </cell>
          <cell r="L130">
            <v>15.93</v>
          </cell>
          <cell r="M130">
            <v>5.85</v>
          </cell>
          <cell r="N130">
            <v>5</v>
          </cell>
          <cell r="O130">
            <v>5</v>
          </cell>
          <cell r="P130">
            <v>13</v>
          </cell>
        </row>
        <row r="131">
          <cell r="B131" t="str">
            <v>Texas A&amp;M</v>
          </cell>
          <cell r="C131" t="str">
            <v>SEC (West)</v>
          </cell>
          <cell r="D131">
            <v>8</v>
          </cell>
          <cell r="E131">
            <v>5</v>
          </cell>
          <cell r="F131">
            <v>0.61499999999999999</v>
          </cell>
          <cell r="G131">
            <v>4</v>
          </cell>
          <cell r="H131">
            <v>4</v>
          </cell>
          <cell r="I131">
            <v>0.5</v>
          </cell>
          <cell r="J131">
            <v>34.799999999999997</v>
          </cell>
          <cell r="K131">
            <v>24.5</v>
          </cell>
          <cell r="L131">
            <v>8.77</v>
          </cell>
          <cell r="M131">
            <v>3.77</v>
          </cell>
          <cell r="O131">
            <v>6</v>
          </cell>
        </row>
        <row r="132">
          <cell r="B132" t="str">
            <v>Arkansas</v>
          </cell>
          <cell r="C132" t="str">
            <v>SEC (West)</v>
          </cell>
          <cell r="D132">
            <v>7</v>
          </cell>
          <cell r="E132">
            <v>6</v>
          </cell>
          <cell r="F132">
            <v>0.53800000000000003</v>
          </cell>
          <cell r="G132">
            <v>3</v>
          </cell>
          <cell r="H132">
            <v>5</v>
          </cell>
          <cell r="I132">
            <v>0.375</v>
          </cell>
          <cell r="J132">
            <v>30.3</v>
          </cell>
          <cell r="K132">
            <v>31.1</v>
          </cell>
          <cell r="L132">
            <v>4.3499999999999996</v>
          </cell>
          <cell r="M132">
            <v>4.3499999999999996</v>
          </cell>
          <cell r="O132">
            <v>16</v>
          </cell>
        </row>
        <row r="133">
          <cell r="B133" t="str">
            <v>Mississippi State</v>
          </cell>
          <cell r="C133" t="str">
            <v>SEC (West)</v>
          </cell>
          <cell r="D133">
            <v>6</v>
          </cell>
          <cell r="E133">
            <v>7</v>
          </cell>
          <cell r="F133">
            <v>0.46200000000000002</v>
          </cell>
          <cell r="G133">
            <v>3</v>
          </cell>
          <cell r="H133">
            <v>5</v>
          </cell>
          <cell r="I133">
            <v>0.375</v>
          </cell>
          <cell r="J133">
            <v>30.4</v>
          </cell>
          <cell r="K133">
            <v>31.8</v>
          </cell>
          <cell r="L133">
            <v>1.68</v>
          </cell>
          <cell r="M133">
            <v>2.76</v>
          </cell>
        </row>
        <row r="134">
          <cell r="B134" t="str">
            <v>Ole Miss</v>
          </cell>
          <cell r="C134" t="str">
            <v>SEC (West)</v>
          </cell>
          <cell r="D134">
            <v>5</v>
          </cell>
          <cell r="E134">
            <v>7</v>
          </cell>
          <cell r="F134">
            <v>0.41699999999999998</v>
          </cell>
          <cell r="G134">
            <v>2</v>
          </cell>
          <cell r="H134">
            <v>6</v>
          </cell>
          <cell r="I134">
            <v>0.25</v>
          </cell>
          <cell r="J134">
            <v>32.6</v>
          </cell>
          <cell r="K134">
            <v>34</v>
          </cell>
          <cell r="L134">
            <v>4.74</v>
          </cell>
          <cell r="M134">
            <v>5.83</v>
          </cell>
          <cell r="N134">
            <v>11</v>
          </cell>
          <cell r="O134">
            <v>11</v>
          </cell>
          <cell r="Q134" t="str">
            <v>record adjusted to 0-7-0 by NCAA</v>
          </cell>
        </row>
        <row r="135">
          <cell r="B135" t="str">
            <v>Appalachian State</v>
          </cell>
          <cell r="C135" t="str">
            <v>Sun Belt</v>
          </cell>
          <cell r="D135">
            <v>10</v>
          </cell>
          <cell r="E135">
            <v>3</v>
          </cell>
          <cell r="F135">
            <v>0.76900000000000002</v>
          </cell>
          <cell r="G135">
            <v>7</v>
          </cell>
          <cell r="H135">
            <v>1</v>
          </cell>
          <cell r="I135">
            <v>0.875</v>
          </cell>
          <cell r="J135">
            <v>29.2</v>
          </cell>
          <cell r="K135">
            <v>17.8</v>
          </cell>
          <cell r="L135">
            <v>8.83</v>
          </cell>
          <cell r="M135">
            <v>-2.87</v>
          </cell>
        </row>
        <row r="136">
          <cell r="B136" t="str">
            <v>Georgia Southern</v>
          </cell>
          <cell r="C136" t="str">
            <v>Sun Belt</v>
          </cell>
          <cell r="D136">
            <v>5</v>
          </cell>
          <cell r="E136">
            <v>7</v>
          </cell>
          <cell r="F136">
            <v>0.41699999999999998</v>
          </cell>
          <cell r="G136">
            <v>4</v>
          </cell>
          <cell r="H136">
            <v>4</v>
          </cell>
          <cell r="I136">
            <v>0.5</v>
          </cell>
          <cell r="J136">
            <v>26.6</v>
          </cell>
          <cell r="K136">
            <v>26.5</v>
          </cell>
          <cell r="L136">
            <v>-4.4000000000000004</v>
          </cell>
          <cell r="M136">
            <v>-2.4</v>
          </cell>
        </row>
        <row r="137">
          <cell r="B137" t="str">
            <v>Arkansas State</v>
          </cell>
          <cell r="C137" t="str">
            <v>Sun Belt</v>
          </cell>
          <cell r="D137">
            <v>8</v>
          </cell>
          <cell r="E137">
            <v>5</v>
          </cell>
          <cell r="F137">
            <v>0.61499999999999999</v>
          </cell>
          <cell r="G137">
            <v>7</v>
          </cell>
          <cell r="H137">
            <v>1</v>
          </cell>
          <cell r="I137">
            <v>0.875</v>
          </cell>
          <cell r="J137">
            <v>27.3</v>
          </cell>
          <cell r="K137">
            <v>21.5</v>
          </cell>
          <cell r="L137">
            <v>-0.56000000000000005</v>
          </cell>
          <cell r="M137">
            <v>-5.64</v>
          </cell>
        </row>
        <row r="138">
          <cell r="B138" t="str">
            <v>Troy</v>
          </cell>
          <cell r="C138" t="str">
            <v>Sun Belt</v>
          </cell>
          <cell r="D138">
            <v>10</v>
          </cell>
          <cell r="E138">
            <v>3</v>
          </cell>
          <cell r="F138">
            <v>0.76900000000000002</v>
          </cell>
          <cell r="G138">
            <v>6</v>
          </cell>
          <cell r="H138">
            <v>2</v>
          </cell>
          <cell r="I138">
            <v>0.75</v>
          </cell>
          <cell r="J138">
            <v>33.700000000000003</v>
          </cell>
          <cell r="K138">
            <v>22.1</v>
          </cell>
          <cell r="L138">
            <v>4.0999999999999996</v>
          </cell>
          <cell r="M138">
            <v>-4.67</v>
          </cell>
          <cell r="O138">
            <v>25</v>
          </cell>
        </row>
        <row r="139">
          <cell r="B139" t="str">
            <v>Idaho</v>
          </cell>
          <cell r="C139" t="str">
            <v>Sun Belt</v>
          </cell>
          <cell r="D139">
            <v>9</v>
          </cell>
          <cell r="E139">
            <v>4</v>
          </cell>
          <cell r="F139">
            <v>0.69199999999999995</v>
          </cell>
          <cell r="G139">
            <v>6</v>
          </cell>
          <cell r="H139">
            <v>2</v>
          </cell>
          <cell r="I139">
            <v>0.75</v>
          </cell>
          <cell r="J139">
            <v>30.8</v>
          </cell>
          <cell r="K139">
            <v>31.3</v>
          </cell>
          <cell r="L139">
            <v>-1.19</v>
          </cell>
          <cell r="M139">
            <v>-3.81</v>
          </cell>
        </row>
        <row r="140">
          <cell r="B140" t="str">
            <v>Louisiana</v>
          </cell>
          <cell r="C140" t="str">
            <v>Sun Belt</v>
          </cell>
          <cell r="D140">
            <v>6</v>
          </cell>
          <cell r="E140">
            <v>7</v>
          </cell>
          <cell r="F140">
            <v>0.46200000000000002</v>
          </cell>
          <cell r="G140">
            <v>5</v>
          </cell>
          <cell r="H140">
            <v>3</v>
          </cell>
          <cell r="I140">
            <v>0.625</v>
          </cell>
          <cell r="J140">
            <v>23.6</v>
          </cell>
          <cell r="K140">
            <v>25.3</v>
          </cell>
          <cell r="L140">
            <v>-6.18</v>
          </cell>
          <cell r="M140">
            <v>-4.95</v>
          </cell>
        </row>
        <row r="141">
          <cell r="B141" t="str">
            <v>Louisiana-Monroe</v>
          </cell>
          <cell r="C141" t="str">
            <v>Sun Belt</v>
          </cell>
          <cell r="D141">
            <v>4</v>
          </cell>
          <cell r="E141">
            <v>8</v>
          </cell>
          <cell r="F141">
            <v>0.33300000000000002</v>
          </cell>
          <cell r="G141">
            <v>3</v>
          </cell>
          <cell r="H141">
            <v>5</v>
          </cell>
          <cell r="I141">
            <v>0.375</v>
          </cell>
          <cell r="J141">
            <v>23.3</v>
          </cell>
          <cell r="K141">
            <v>39.1</v>
          </cell>
          <cell r="L141">
            <v>-11.97</v>
          </cell>
          <cell r="M141">
            <v>-2.5499999999999998</v>
          </cell>
        </row>
        <row r="142">
          <cell r="B142" t="str">
            <v>South Alabama</v>
          </cell>
          <cell r="C142" t="str">
            <v>Sun Belt</v>
          </cell>
          <cell r="D142">
            <v>6</v>
          </cell>
          <cell r="E142">
            <v>7</v>
          </cell>
          <cell r="F142">
            <v>0.46200000000000002</v>
          </cell>
          <cell r="G142">
            <v>2</v>
          </cell>
          <cell r="H142">
            <v>6</v>
          </cell>
          <cell r="I142">
            <v>0.25</v>
          </cell>
          <cell r="J142">
            <v>25.4</v>
          </cell>
          <cell r="K142">
            <v>27</v>
          </cell>
          <cell r="L142">
            <v>-5.8</v>
          </cell>
          <cell r="M142">
            <v>-5.26</v>
          </cell>
        </row>
        <row r="143">
          <cell r="B143" t="str">
            <v>Georgia State</v>
          </cell>
          <cell r="C143" t="str">
            <v>Sun Belt</v>
          </cell>
          <cell r="D143">
            <v>3</v>
          </cell>
          <cell r="E143">
            <v>9</v>
          </cell>
          <cell r="F143">
            <v>0.25</v>
          </cell>
          <cell r="G143">
            <v>2</v>
          </cell>
          <cell r="H143">
            <v>6</v>
          </cell>
          <cell r="I143">
            <v>0.25</v>
          </cell>
          <cell r="J143">
            <v>19.899999999999999</v>
          </cell>
          <cell r="K143">
            <v>26.6</v>
          </cell>
          <cell r="L143">
            <v>-9.3699999999999992</v>
          </cell>
          <cell r="M143">
            <v>-3.2</v>
          </cell>
        </row>
        <row r="144">
          <cell r="B144" t="str">
            <v>New Mexico State</v>
          </cell>
          <cell r="C144" t="str">
            <v>Sun Belt</v>
          </cell>
          <cell r="D144">
            <v>3</v>
          </cell>
          <cell r="E144">
            <v>9</v>
          </cell>
          <cell r="F144">
            <v>0.25</v>
          </cell>
          <cell r="G144">
            <v>2</v>
          </cell>
          <cell r="H144">
            <v>6</v>
          </cell>
          <cell r="I144">
            <v>0.25</v>
          </cell>
          <cell r="J144">
            <v>24.8</v>
          </cell>
          <cell r="K144">
            <v>38.799999999999997</v>
          </cell>
          <cell r="L144">
            <v>-12.88</v>
          </cell>
          <cell r="M144">
            <v>-2.29</v>
          </cell>
        </row>
        <row r="145">
          <cell r="B145" t="str">
            <v>Texas State</v>
          </cell>
          <cell r="C145" t="str">
            <v>Sun Belt</v>
          </cell>
          <cell r="D145">
            <v>2</v>
          </cell>
          <cell r="E145">
            <v>10</v>
          </cell>
          <cell r="F145">
            <v>0.16700000000000001</v>
          </cell>
          <cell r="G145">
            <v>0</v>
          </cell>
          <cell r="H145">
            <v>8</v>
          </cell>
          <cell r="I145">
            <v>0</v>
          </cell>
          <cell r="J145">
            <v>18.600000000000001</v>
          </cell>
          <cell r="K145">
            <v>41.1</v>
          </cell>
          <cell r="L145">
            <v>-18.86</v>
          </cell>
          <cell r="M145">
            <v>-3.36</v>
          </cell>
        </row>
      </sheetData>
      <sheetData sheetId="43">
        <row r="18">
          <cell r="B18" t="str">
            <v>Clemson</v>
          </cell>
          <cell r="C18" t="str">
            <v>ACC (Atlantic)</v>
          </cell>
          <cell r="D18">
            <v>12</v>
          </cell>
          <cell r="E18">
            <v>2</v>
          </cell>
          <cell r="F18">
            <v>0.85699999999999998</v>
          </cell>
          <cell r="G18">
            <v>7</v>
          </cell>
          <cell r="H18">
            <v>1</v>
          </cell>
          <cell r="I18">
            <v>0.875</v>
          </cell>
          <cell r="J18">
            <v>33.299999999999997</v>
          </cell>
          <cell r="K18">
            <v>13.6</v>
          </cell>
          <cell r="L18">
            <v>20.62</v>
          </cell>
          <cell r="M18">
            <v>6.84</v>
          </cell>
          <cell r="N18">
            <v>5</v>
          </cell>
          <cell r="O18">
            <v>1</v>
          </cell>
          <cell r="P18">
            <v>4</v>
          </cell>
        </row>
        <row r="19">
          <cell r="B19" t="str">
            <v>NC State</v>
          </cell>
          <cell r="C19" t="str">
            <v>ACC (Atlantic)</v>
          </cell>
          <cell r="D19">
            <v>9</v>
          </cell>
          <cell r="E19">
            <v>4</v>
          </cell>
          <cell r="F19">
            <v>0.69199999999999995</v>
          </cell>
          <cell r="G19">
            <v>6</v>
          </cell>
          <cell r="H19">
            <v>2</v>
          </cell>
          <cell r="I19">
            <v>0.75</v>
          </cell>
          <cell r="J19">
            <v>32.200000000000003</v>
          </cell>
          <cell r="K19">
            <v>25.2</v>
          </cell>
          <cell r="L19">
            <v>12.17</v>
          </cell>
          <cell r="M19">
            <v>5.55</v>
          </cell>
          <cell r="O19">
            <v>14</v>
          </cell>
          <cell r="P19">
            <v>23</v>
          </cell>
        </row>
        <row r="20">
          <cell r="B20" t="str">
            <v>Louisville</v>
          </cell>
          <cell r="C20" t="str">
            <v>ACC (Atlantic)</v>
          </cell>
          <cell r="D20">
            <v>8</v>
          </cell>
          <cell r="E20">
            <v>5</v>
          </cell>
          <cell r="F20">
            <v>0.61499999999999999</v>
          </cell>
          <cell r="G20">
            <v>4</v>
          </cell>
          <cell r="H20">
            <v>4</v>
          </cell>
          <cell r="I20">
            <v>0.5</v>
          </cell>
          <cell r="J20">
            <v>38.1</v>
          </cell>
          <cell r="K20">
            <v>27.4</v>
          </cell>
          <cell r="L20">
            <v>9.67</v>
          </cell>
          <cell r="M20">
            <v>3.75</v>
          </cell>
          <cell r="N20">
            <v>16</v>
          </cell>
          <cell r="O20">
            <v>14</v>
          </cell>
        </row>
        <row r="21">
          <cell r="B21" t="str">
            <v>Wake Forest</v>
          </cell>
          <cell r="C21" t="str">
            <v>ACC (Atlantic)</v>
          </cell>
          <cell r="D21">
            <v>8</v>
          </cell>
          <cell r="E21">
            <v>5</v>
          </cell>
          <cell r="F21">
            <v>0.61499999999999999</v>
          </cell>
          <cell r="G21">
            <v>4</v>
          </cell>
          <cell r="H21">
            <v>4</v>
          </cell>
          <cell r="I21">
            <v>0.5</v>
          </cell>
          <cell r="J21">
            <v>35.299999999999997</v>
          </cell>
          <cell r="K21">
            <v>28.3</v>
          </cell>
          <cell r="L21">
            <v>11.42</v>
          </cell>
          <cell r="M21">
            <v>6.03</v>
          </cell>
        </row>
        <row r="22">
          <cell r="B22" t="str">
            <v>Boston College</v>
          </cell>
          <cell r="C22" t="str">
            <v>ACC (Atlantic)</v>
          </cell>
          <cell r="D22">
            <v>7</v>
          </cell>
          <cell r="E22">
            <v>6</v>
          </cell>
          <cell r="F22">
            <v>0.53800000000000003</v>
          </cell>
          <cell r="G22">
            <v>4</v>
          </cell>
          <cell r="H22">
            <v>4</v>
          </cell>
          <cell r="I22">
            <v>0.5</v>
          </cell>
          <cell r="J22">
            <v>25.7</v>
          </cell>
          <cell r="K22">
            <v>22.8</v>
          </cell>
          <cell r="L22">
            <v>9.39</v>
          </cell>
          <cell r="M22">
            <v>7.08</v>
          </cell>
        </row>
        <row r="23">
          <cell r="B23" t="str">
            <v>Florida State</v>
          </cell>
          <cell r="C23" t="str">
            <v>ACC (Atlantic)</v>
          </cell>
          <cell r="D23">
            <v>7</v>
          </cell>
          <cell r="E23">
            <v>6</v>
          </cell>
          <cell r="F23">
            <v>0.53800000000000003</v>
          </cell>
          <cell r="G23">
            <v>3</v>
          </cell>
          <cell r="H23">
            <v>5</v>
          </cell>
          <cell r="I23">
            <v>0.375</v>
          </cell>
          <cell r="J23">
            <v>27.8</v>
          </cell>
          <cell r="K23">
            <v>21.2</v>
          </cell>
          <cell r="L23">
            <v>8.07</v>
          </cell>
          <cell r="M23">
            <v>5.76</v>
          </cell>
          <cell r="N23">
            <v>3</v>
          </cell>
          <cell r="O23">
            <v>3</v>
          </cell>
        </row>
        <row r="24">
          <cell r="B24" t="str">
            <v>Syracuse</v>
          </cell>
          <cell r="C24" t="str">
            <v>ACC (Atlantic)</v>
          </cell>
          <cell r="D24">
            <v>4</v>
          </cell>
          <cell r="E24">
            <v>8</v>
          </cell>
          <cell r="F24">
            <v>0.33300000000000002</v>
          </cell>
          <cell r="G24">
            <v>2</v>
          </cell>
          <cell r="H24">
            <v>6</v>
          </cell>
          <cell r="I24">
            <v>0.25</v>
          </cell>
          <cell r="J24">
            <v>27.4</v>
          </cell>
          <cell r="K24">
            <v>32.200000000000003</v>
          </cell>
          <cell r="L24">
            <v>1.96</v>
          </cell>
          <cell r="M24">
            <v>5.8</v>
          </cell>
        </row>
        <row r="25">
          <cell r="B25" t="str">
            <v>Miami (FL)</v>
          </cell>
          <cell r="C25" t="str">
            <v>ACC (Coastal)</v>
          </cell>
          <cell r="D25">
            <v>10</v>
          </cell>
          <cell r="E25">
            <v>3</v>
          </cell>
          <cell r="F25">
            <v>0.76900000000000002</v>
          </cell>
          <cell r="G25">
            <v>7</v>
          </cell>
          <cell r="H25">
            <v>1</v>
          </cell>
          <cell r="I25">
            <v>0.875</v>
          </cell>
          <cell r="J25">
            <v>29.1</v>
          </cell>
          <cell r="K25">
            <v>21</v>
          </cell>
          <cell r="L25">
            <v>14.98</v>
          </cell>
          <cell r="M25">
            <v>6.29</v>
          </cell>
          <cell r="N25">
            <v>18</v>
          </cell>
          <cell r="O25">
            <v>2</v>
          </cell>
          <cell r="P25">
            <v>13</v>
          </cell>
        </row>
        <row r="26">
          <cell r="B26" t="str">
            <v>Virginia Tech</v>
          </cell>
          <cell r="C26" t="str">
            <v>ACC (Coastal)</v>
          </cell>
          <cell r="D26">
            <v>9</v>
          </cell>
          <cell r="E26">
            <v>4</v>
          </cell>
          <cell r="F26">
            <v>0.69199999999999995</v>
          </cell>
          <cell r="G26">
            <v>5</v>
          </cell>
          <cell r="H26">
            <v>3</v>
          </cell>
          <cell r="I26">
            <v>0.625</v>
          </cell>
          <cell r="J26">
            <v>28.2</v>
          </cell>
          <cell r="K26">
            <v>14.8</v>
          </cell>
          <cell r="L26">
            <v>10.56</v>
          </cell>
          <cell r="M26">
            <v>2.41</v>
          </cell>
          <cell r="N26">
            <v>21</v>
          </cell>
          <cell r="O26">
            <v>12</v>
          </cell>
          <cell r="P26">
            <v>24</v>
          </cell>
        </row>
        <row r="27">
          <cell r="B27" t="str">
            <v>Georgia Tech</v>
          </cell>
          <cell r="C27" t="str">
            <v>ACC (Coastal)</v>
          </cell>
          <cell r="D27">
            <v>5</v>
          </cell>
          <cell r="E27">
            <v>6</v>
          </cell>
          <cell r="F27">
            <v>0.45500000000000002</v>
          </cell>
          <cell r="G27">
            <v>4</v>
          </cell>
          <cell r="H27">
            <v>4</v>
          </cell>
          <cell r="I27">
            <v>0.5</v>
          </cell>
          <cell r="J27">
            <v>28.1</v>
          </cell>
          <cell r="K27">
            <v>26.5</v>
          </cell>
          <cell r="L27">
            <v>6.38</v>
          </cell>
          <cell r="M27">
            <v>5.93</v>
          </cell>
        </row>
        <row r="28">
          <cell r="B28" t="str">
            <v>Duke</v>
          </cell>
          <cell r="C28" t="str">
            <v>ACC (Coastal)</v>
          </cell>
          <cell r="D28">
            <v>7</v>
          </cell>
          <cell r="E28">
            <v>6</v>
          </cell>
          <cell r="F28">
            <v>0.53800000000000003</v>
          </cell>
          <cell r="G28">
            <v>3</v>
          </cell>
          <cell r="H28">
            <v>5</v>
          </cell>
          <cell r="I28">
            <v>0.375</v>
          </cell>
          <cell r="J28">
            <v>26.5</v>
          </cell>
          <cell r="K28">
            <v>20.2</v>
          </cell>
          <cell r="L28">
            <v>7.23</v>
          </cell>
          <cell r="M28">
            <v>3.23</v>
          </cell>
        </row>
        <row r="29">
          <cell r="B29" t="str">
            <v>Pittsburgh</v>
          </cell>
          <cell r="C29" t="str">
            <v>ACC (Coastal)</v>
          </cell>
          <cell r="D29">
            <v>5</v>
          </cell>
          <cell r="E29">
            <v>7</v>
          </cell>
          <cell r="F29">
            <v>0.41699999999999998</v>
          </cell>
          <cell r="G29">
            <v>3</v>
          </cell>
          <cell r="H29">
            <v>5</v>
          </cell>
          <cell r="I29">
            <v>0.375</v>
          </cell>
          <cell r="J29">
            <v>23.9</v>
          </cell>
          <cell r="K29">
            <v>26.6</v>
          </cell>
          <cell r="L29">
            <v>1.21</v>
          </cell>
          <cell r="M29">
            <v>4.13</v>
          </cell>
        </row>
        <row r="30">
          <cell r="B30" t="str">
            <v>Virginia</v>
          </cell>
          <cell r="C30" t="str">
            <v>ACC (Coastal)</v>
          </cell>
          <cell r="D30">
            <v>6</v>
          </cell>
          <cell r="E30">
            <v>7</v>
          </cell>
          <cell r="F30">
            <v>0.46200000000000002</v>
          </cell>
          <cell r="G30">
            <v>3</v>
          </cell>
          <cell r="H30">
            <v>5</v>
          </cell>
          <cell r="I30">
            <v>0.375</v>
          </cell>
          <cell r="J30">
            <v>22.5</v>
          </cell>
          <cell r="K30">
            <v>28.4</v>
          </cell>
          <cell r="L30">
            <v>-0.06</v>
          </cell>
          <cell r="M30">
            <v>3.55</v>
          </cell>
        </row>
        <row r="31">
          <cell r="B31" t="str">
            <v>North Carolina</v>
          </cell>
          <cell r="C31" t="str">
            <v>ACC (Coastal)</v>
          </cell>
          <cell r="D31">
            <v>3</v>
          </cell>
          <cell r="E31">
            <v>9</v>
          </cell>
          <cell r="F31">
            <v>0.25</v>
          </cell>
          <cell r="G31">
            <v>1</v>
          </cell>
          <cell r="H31">
            <v>7</v>
          </cell>
          <cell r="I31">
            <v>0.125</v>
          </cell>
          <cell r="J31">
            <v>26</v>
          </cell>
          <cell r="K31">
            <v>31.3</v>
          </cell>
          <cell r="L31">
            <v>-1.82</v>
          </cell>
          <cell r="M31">
            <v>4.0999999999999996</v>
          </cell>
        </row>
        <row r="32">
          <cell r="B32" t="str">
            <v>UCF</v>
          </cell>
          <cell r="C32" t="str">
            <v>American (East)</v>
          </cell>
          <cell r="D32">
            <v>13</v>
          </cell>
          <cell r="E32">
            <v>0</v>
          </cell>
          <cell r="F32">
            <v>1</v>
          </cell>
          <cell r="G32">
            <v>8</v>
          </cell>
          <cell r="H32">
            <v>0</v>
          </cell>
          <cell r="I32">
            <v>1</v>
          </cell>
          <cell r="J32">
            <v>48.2</v>
          </cell>
          <cell r="K32">
            <v>25.3</v>
          </cell>
          <cell r="L32">
            <v>16.899999999999999</v>
          </cell>
          <cell r="M32">
            <v>-0.8</v>
          </cell>
          <cell r="O32">
            <v>6</v>
          </cell>
          <cell r="P32">
            <v>6</v>
          </cell>
        </row>
        <row r="33">
          <cell r="B33" t="str">
            <v>South Florida</v>
          </cell>
          <cell r="C33" t="str">
            <v>American (East)</v>
          </cell>
          <cell r="D33">
            <v>10</v>
          </cell>
          <cell r="E33">
            <v>2</v>
          </cell>
          <cell r="F33">
            <v>0.83299999999999996</v>
          </cell>
          <cell r="G33">
            <v>6</v>
          </cell>
          <cell r="H33">
            <v>2</v>
          </cell>
          <cell r="I33">
            <v>0.75</v>
          </cell>
          <cell r="J33">
            <v>38.299999999999997</v>
          </cell>
          <cell r="K33">
            <v>23.5</v>
          </cell>
          <cell r="L33">
            <v>7.27</v>
          </cell>
          <cell r="M33">
            <v>-5.56</v>
          </cell>
          <cell r="N33">
            <v>19</v>
          </cell>
          <cell r="O33">
            <v>16</v>
          </cell>
          <cell r="P33">
            <v>21</v>
          </cell>
        </row>
        <row r="34">
          <cell r="B34" t="str">
            <v>Temple</v>
          </cell>
          <cell r="C34" t="str">
            <v>American (East)</v>
          </cell>
          <cell r="D34">
            <v>7</v>
          </cell>
          <cell r="E34">
            <v>6</v>
          </cell>
          <cell r="F34">
            <v>0.53800000000000003</v>
          </cell>
          <cell r="G34">
            <v>4</v>
          </cell>
          <cell r="H34">
            <v>4</v>
          </cell>
          <cell r="I34">
            <v>0.5</v>
          </cell>
          <cell r="J34">
            <v>25.1</v>
          </cell>
          <cell r="K34">
            <v>25.8</v>
          </cell>
          <cell r="L34">
            <v>-0.81</v>
          </cell>
          <cell r="M34">
            <v>-1.57</v>
          </cell>
        </row>
        <row r="35">
          <cell r="B35" t="str">
            <v>Cincinnati</v>
          </cell>
          <cell r="C35" t="str">
            <v>American (East)</v>
          </cell>
          <cell r="D35">
            <v>4</v>
          </cell>
          <cell r="E35">
            <v>8</v>
          </cell>
          <cell r="F35">
            <v>0.33300000000000002</v>
          </cell>
          <cell r="G35">
            <v>2</v>
          </cell>
          <cell r="H35">
            <v>6</v>
          </cell>
          <cell r="I35">
            <v>0.25</v>
          </cell>
          <cell r="J35">
            <v>20.9</v>
          </cell>
          <cell r="K35">
            <v>31.8</v>
          </cell>
          <cell r="L35">
            <v>-9.59</v>
          </cell>
          <cell r="M35">
            <v>-0.76</v>
          </cell>
        </row>
        <row r="36">
          <cell r="B36" t="str">
            <v>UConn</v>
          </cell>
          <cell r="C36" t="str">
            <v>American (East)</v>
          </cell>
          <cell r="D36">
            <v>3</v>
          </cell>
          <cell r="E36">
            <v>9</v>
          </cell>
          <cell r="F36">
            <v>0.25</v>
          </cell>
          <cell r="G36">
            <v>2</v>
          </cell>
          <cell r="H36">
            <v>6</v>
          </cell>
          <cell r="I36">
            <v>0.25</v>
          </cell>
          <cell r="J36">
            <v>23.6</v>
          </cell>
          <cell r="K36">
            <v>37.9</v>
          </cell>
          <cell r="L36">
            <v>-12.29</v>
          </cell>
          <cell r="M36">
            <v>-0.12</v>
          </cell>
        </row>
        <row r="37">
          <cell r="B37" t="str">
            <v>East Carolina</v>
          </cell>
          <cell r="C37" t="str">
            <v>American (East)</v>
          </cell>
          <cell r="D37">
            <v>3</v>
          </cell>
          <cell r="E37">
            <v>9</v>
          </cell>
          <cell r="F37">
            <v>0.25</v>
          </cell>
          <cell r="G37">
            <v>2</v>
          </cell>
          <cell r="H37">
            <v>6</v>
          </cell>
          <cell r="I37">
            <v>0.25</v>
          </cell>
          <cell r="J37">
            <v>24.9</v>
          </cell>
          <cell r="K37">
            <v>45</v>
          </cell>
          <cell r="L37">
            <v>-12.37</v>
          </cell>
          <cell r="M37">
            <v>-0.04</v>
          </cell>
        </row>
        <row r="38">
          <cell r="B38" t="str">
            <v>Memphis</v>
          </cell>
          <cell r="C38" t="str">
            <v>American (West)</v>
          </cell>
          <cell r="D38">
            <v>10</v>
          </cell>
          <cell r="E38">
            <v>3</v>
          </cell>
          <cell r="F38">
            <v>0.76900000000000002</v>
          </cell>
          <cell r="G38">
            <v>7</v>
          </cell>
          <cell r="H38">
            <v>1</v>
          </cell>
          <cell r="I38">
            <v>0.875</v>
          </cell>
          <cell r="J38">
            <v>45.5</v>
          </cell>
          <cell r="K38">
            <v>32.5</v>
          </cell>
          <cell r="L38">
            <v>8.52</v>
          </cell>
          <cell r="M38">
            <v>-0.79</v>
          </cell>
          <cell r="O38">
            <v>16</v>
          </cell>
          <cell r="P38">
            <v>25</v>
          </cell>
        </row>
        <row r="39">
          <cell r="B39" t="str">
            <v>Houston</v>
          </cell>
          <cell r="C39" t="str">
            <v>American (West)</v>
          </cell>
          <cell r="D39">
            <v>7</v>
          </cell>
          <cell r="E39">
            <v>5</v>
          </cell>
          <cell r="F39">
            <v>0.58299999999999996</v>
          </cell>
          <cell r="G39">
            <v>5</v>
          </cell>
          <cell r="H39">
            <v>3</v>
          </cell>
          <cell r="I39">
            <v>0.625</v>
          </cell>
          <cell r="J39">
            <v>28.3</v>
          </cell>
          <cell r="K39">
            <v>23.8</v>
          </cell>
          <cell r="L39">
            <v>2.63</v>
          </cell>
          <cell r="M39">
            <v>-0.7</v>
          </cell>
        </row>
        <row r="40">
          <cell r="B40" t="str">
            <v>Navy</v>
          </cell>
          <cell r="C40" t="str">
            <v>American (West)</v>
          </cell>
          <cell r="D40">
            <v>7</v>
          </cell>
          <cell r="E40">
            <v>6</v>
          </cell>
          <cell r="F40">
            <v>0.53800000000000003</v>
          </cell>
          <cell r="G40">
            <v>4</v>
          </cell>
          <cell r="H40">
            <v>4</v>
          </cell>
          <cell r="I40">
            <v>0.5</v>
          </cell>
          <cell r="J40">
            <v>30.5</v>
          </cell>
          <cell r="K40">
            <v>26.3</v>
          </cell>
          <cell r="L40">
            <v>5.69</v>
          </cell>
          <cell r="M40">
            <v>2.69</v>
          </cell>
          <cell r="O40">
            <v>25</v>
          </cell>
        </row>
        <row r="41">
          <cell r="B41" t="str">
            <v>SMU</v>
          </cell>
          <cell r="C41" t="str">
            <v>American (West)</v>
          </cell>
          <cell r="D41">
            <v>7</v>
          </cell>
          <cell r="E41">
            <v>6</v>
          </cell>
          <cell r="F41">
            <v>0.53800000000000003</v>
          </cell>
          <cell r="G41">
            <v>4</v>
          </cell>
          <cell r="H41">
            <v>4</v>
          </cell>
          <cell r="I41">
            <v>0.5</v>
          </cell>
          <cell r="J41">
            <v>37.799999999999997</v>
          </cell>
          <cell r="K41">
            <v>36.700000000000003</v>
          </cell>
          <cell r="L41">
            <v>0.71</v>
          </cell>
          <cell r="M41">
            <v>-0.76</v>
          </cell>
        </row>
        <row r="42">
          <cell r="B42" t="str">
            <v>Tulane</v>
          </cell>
          <cell r="C42" t="str">
            <v>American (West)</v>
          </cell>
          <cell r="D42">
            <v>5</v>
          </cell>
          <cell r="E42">
            <v>7</v>
          </cell>
          <cell r="F42">
            <v>0.41699999999999998</v>
          </cell>
          <cell r="G42">
            <v>3</v>
          </cell>
          <cell r="H42">
            <v>5</v>
          </cell>
          <cell r="I42">
            <v>0.375</v>
          </cell>
          <cell r="J42">
            <v>27.5</v>
          </cell>
          <cell r="K42">
            <v>29.2</v>
          </cell>
          <cell r="L42">
            <v>-2.2400000000000002</v>
          </cell>
          <cell r="M42">
            <v>-0.56999999999999995</v>
          </cell>
        </row>
        <row r="43">
          <cell r="B43" t="str">
            <v>Tulsa</v>
          </cell>
          <cell r="C43" t="str">
            <v>American (West)</v>
          </cell>
          <cell r="D43">
            <v>2</v>
          </cell>
          <cell r="E43">
            <v>10</v>
          </cell>
          <cell r="F43">
            <v>0.16700000000000001</v>
          </cell>
          <cell r="G43">
            <v>1</v>
          </cell>
          <cell r="H43">
            <v>7</v>
          </cell>
          <cell r="I43">
            <v>0.125</v>
          </cell>
          <cell r="J43">
            <v>29.3</v>
          </cell>
          <cell r="K43">
            <v>37.5</v>
          </cell>
          <cell r="L43">
            <v>-7.46</v>
          </cell>
          <cell r="M43">
            <v>0.04</v>
          </cell>
        </row>
        <row r="44">
          <cell r="B44" t="str">
            <v>Oklahoma</v>
          </cell>
          <cell r="C44" t="str">
            <v>Big 12</v>
          </cell>
          <cell r="D44">
            <v>12</v>
          </cell>
          <cell r="E44">
            <v>2</v>
          </cell>
          <cell r="F44">
            <v>0.85699999999999998</v>
          </cell>
          <cell r="G44">
            <v>8</v>
          </cell>
          <cell r="H44">
            <v>1</v>
          </cell>
          <cell r="I44">
            <v>0.88900000000000001</v>
          </cell>
          <cell r="J44">
            <v>45.1</v>
          </cell>
          <cell r="K44">
            <v>27.1</v>
          </cell>
          <cell r="L44">
            <v>19.05</v>
          </cell>
          <cell r="M44">
            <v>5.26</v>
          </cell>
          <cell r="N44">
            <v>7</v>
          </cell>
          <cell r="O44">
            <v>2</v>
          </cell>
          <cell r="P44">
            <v>3</v>
          </cell>
        </row>
        <row r="45">
          <cell r="B45" t="str">
            <v>TCU</v>
          </cell>
          <cell r="C45" t="str">
            <v>Big 12</v>
          </cell>
          <cell r="D45">
            <v>11</v>
          </cell>
          <cell r="E45">
            <v>3</v>
          </cell>
          <cell r="F45">
            <v>0.78600000000000003</v>
          </cell>
          <cell r="G45">
            <v>7</v>
          </cell>
          <cell r="H45">
            <v>2</v>
          </cell>
          <cell r="I45">
            <v>0.77800000000000002</v>
          </cell>
          <cell r="J45">
            <v>33.6</v>
          </cell>
          <cell r="K45">
            <v>19</v>
          </cell>
          <cell r="L45">
            <v>14.71</v>
          </cell>
          <cell r="M45">
            <v>3.92</v>
          </cell>
          <cell r="O45">
            <v>4</v>
          </cell>
          <cell r="P45">
            <v>9</v>
          </cell>
        </row>
        <row r="46">
          <cell r="B46" t="str">
            <v>Oklahoma State</v>
          </cell>
          <cell r="C46" t="str">
            <v>Big 12</v>
          </cell>
          <cell r="D46">
            <v>10</v>
          </cell>
          <cell r="E46">
            <v>3</v>
          </cell>
          <cell r="F46">
            <v>0.76900000000000002</v>
          </cell>
          <cell r="G46">
            <v>6</v>
          </cell>
          <cell r="H46">
            <v>3</v>
          </cell>
          <cell r="I46">
            <v>0.66700000000000004</v>
          </cell>
          <cell r="J46">
            <v>45</v>
          </cell>
          <cell r="K46">
            <v>29.4</v>
          </cell>
          <cell r="L46">
            <v>13.09</v>
          </cell>
          <cell r="M46">
            <v>3.02</v>
          </cell>
          <cell r="N46">
            <v>10</v>
          </cell>
          <cell r="O46">
            <v>6</v>
          </cell>
          <cell r="P46">
            <v>14</v>
          </cell>
        </row>
        <row r="47">
          <cell r="B47" t="str">
            <v>Iowa State</v>
          </cell>
          <cell r="C47" t="str">
            <v>Big 12</v>
          </cell>
          <cell r="D47">
            <v>8</v>
          </cell>
          <cell r="E47">
            <v>5</v>
          </cell>
          <cell r="F47">
            <v>0.61499999999999999</v>
          </cell>
          <cell r="G47">
            <v>5</v>
          </cell>
          <cell r="H47">
            <v>4</v>
          </cell>
          <cell r="I47">
            <v>0.55600000000000005</v>
          </cell>
          <cell r="J47">
            <v>29.2</v>
          </cell>
          <cell r="K47">
            <v>20.9</v>
          </cell>
          <cell r="L47">
            <v>9.77</v>
          </cell>
          <cell r="M47">
            <v>3.85</v>
          </cell>
          <cell r="O47">
            <v>14</v>
          </cell>
        </row>
        <row r="48">
          <cell r="B48" t="str">
            <v>Kansas State</v>
          </cell>
          <cell r="C48" t="str">
            <v>Big 12</v>
          </cell>
          <cell r="D48">
            <v>8</v>
          </cell>
          <cell r="E48">
            <v>5</v>
          </cell>
          <cell r="F48">
            <v>0.61499999999999999</v>
          </cell>
          <cell r="G48">
            <v>5</v>
          </cell>
          <cell r="H48">
            <v>4</v>
          </cell>
          <cell r="I48">
            <v>0.55600000000000005</v>
          </cell>
          <cell r="J48">
            <v>32.299999999999997</v>
          </cell>
          <cell r="K48">
            <v>25.2</v>
          </cell>
          <cell r="L48">
            <v>5.84</v>
          </cell>
          <cell r="M48">
            <v>1.07</v>
          </cell>
          <cell r="N48">
            <v>20</v>
          </cell>
          <cell r="O48">
            <v>18</v>
          </cell>
        </row>
        <row r="49">
          <cell r="B49" t="str">
            <v>Texas</v>
          </cell>
          <cell r="C49" t="str">
            <v>Big 12</v>
          </cell>
          <cell r="D49">
            <v>7</v>
          </cell>
          <cell r="E49">
            <v>6</v>
          </cell>
          <cell r="F49">
            <v>0.53800000000000003</v>
          </cell>
          <cell r="G49">
            <v>5</v>
          </cell>
          <cell r="H49">
            <v>4</v>
          </cell>
          <cell r="I49">
            <v>0.55600000000000005</v>
          </cell>
          <cell r="J49">
            <v>29.5</v>
          </cell>
          <cell r="K49">
            <v>21.2</v>
          </cell>
          <cell r="L49">
            <v>8.2100000000000009</v>
          </cell>
          <cell r="M49">
            <v>3.91</v>
          </cell>
          <cell r="N49">
            <v>23</v>
          </cell>
          <cell r="O49">
            <v>23</v>
          </cell>
        </row>
        <row r="50">
          <cell r="B50" t="str">
            <v>West Virginia</v>
          </cell>
          <cell r="C50" t="str">
            <v>Big 12</v>
          </cell>
          <cell r="D50">
            <v>7</v>
          </cell>
          <cell r="E50">
            <v>6</v>
          </cell>
          <cell r="F50">
            <v>0.53800000000000003</v>
          </cell>
          <cell r="G50">
            <v>5</v>
          </cell>
          <cell r="H50">
            <v>4</v>
          </cell>
          <cell r="I50">
            <v>0.55600000000000005</v>
          </cell>
          <cell r="J50">
            <v>34.5</v>
          </cell>
          <cell r="K50">
            <v>31.5</v>
          </cell>
          <cell r="L50">
            <v>4.84</v>
          </cell>
          <cell r="M50">
            <v>3.07</v>
          </cell>
          <cell r="N50">
            <v>22</v>
          </cell>
          <cell r="O50">
            <v>22</v>
          </cell>
        </row>
        <row r="51">
          <cell r="B51" t="str">
            <v>Texas Tech</v>
          </cell>
          <cell r="C51" t="str">
            <v>Big 12</v>
          </cell>
          <cell r="D51">
            <v>6</v>
          </cell>
          <cell r="E51">
            <v>7</v>
          </cell>
          <cell r="F51">
            <v>0.46200000000000002</v>
          </cell>
          <cell r="G51">
            <v>3</v>
          </cell>
          <cell r="H51">
            <v>6</v>
          </cell>
          <cell r="I51">
            <v>0.33300000000000002</v>
          </cell>
          <cell r="J51">
            <v>34.299999999999997</v>
          </cell>
          <cell r="K51">
            <v>32.200000000000003</v>
          </cell>
          <cell r="L51">
            <v>3.01</v>
          </cell>
          <cell r="M51">
            <v>4.01</v>
          </cell>
          <cell r="O51">
            <v>24</v>
          </cell>
        </row>
        <row r="52">
          <cell r="B52" t="str">
            <v>Baylor</v>
          </cell>
          <cell r="C52" t="str">
            <v>Big 12</v>
          </cell>
          <cell r="D52">
            <v>1</v>
          </cell>
          <cell r="E52">
            <v>11</v>
          </cell>
          <cell r="F52">
            <v>8.3000000000000004E-2</v>
          </cell>
          <cell r="G52">
            <v>1</v>
          </cell>
          <cell r="H52">
            <v>8</v>
          </cell>
          <cell r="I52">
            <v>0.111</v>
          </cell>
          <cell r="J52">
            <v>24.3</v>
          </cell>
          <cell r="K52">
            <v>35.9</v>
          </cell>
          <cell r="L52">
            <v>-6.47</v>
          </cell>
          <cell r="M52">
            <v>4.12</v>
          </cell>
        </row>
        <row r="53">
          <cell r="B53" t="str">
            <v>Kansas</v>
          </cell>
          <cell r="C53" t="str">
            <v>Big 12</v>
          </cell>
          <cell r="D53">
            <v>1</v>
          </cell>
          <cell r="E53">
            <v>11</v>
          </cell>
          <cell r="F53">
            <v>8.3000000000000004E-2</v>
          </cell>
          <cell r="G53">
            <v>0</v>
          </cell>
          <cell r="H53">
            <v>9</v>
          </cell>
          <cell r="I53">
            <v>0</v>
          </cell>
          <cell r="J53">
            <v>18.7</v>
          </cell>
          <cell r="K53">
            <v>43.4</v>
          </cell>
          <cell r="L53">
            <v>-12.35</v>
          </cell>
          <cell r="M53">
            <v>4.2300000000000004</v>
          </cell>
        </row>
        <row r="54">
          <cell r="B54" t="str">
            <v>Ohio State</v>
          </cell>
          <cell r="C54" t="str">
            <v>Big Ten (East)</v>
          </cell>
          <cell r="D54">
            <v>12</v>
          </cell>
          <cell r="E54">
            <v>2</v>
          </cell>
          <cell r="F54">
            <v>0.85699999999999998</v>
          </cell>
          <cell r="G54">
            <v>8</v>
          </cell>
          <cell r="H54">
            <v>1</v>
          </cell>
          <cell r="I54">
            <v>0.88900000000000001</v>
          </cell>
          <cell r="J54">
            <v>41.1</v>
          </cell>
          <cell r="K54">
            <v>19</v>
          </cell>
          <cell r="L54">
            <v>21.82</v>
          </cell>
          <cell r="M54">
            <v>7.89</v>
          </cell>
          <cell r="N54">
            <v>2</v>
          </cell>
          <cell r="O54">
            <v>2</v>
          </cell>
          <cell r="P54">
            <v>5</v>
          </cell>
        </row>
        <row r="55">
          <cell r="B55" t="str">
            <v>Penn State</v>
          </cell>
          <cell r="C55" t="str">
            <v>Big Ten (East)</v>
          </cell>
          <cell r="D55">
            <v>11</v>
          </cell>
          <cell r="E55">
            <v>2</v>
          </cell>
          <cell r="F55">
            <v>0.84599999999999997</v>
          </cell>
          <cell r="G55">
            <v>7</v>
          </cell>
          <cell r="H55">
            <v>2</v>
          </cell>
          <cell r="I55">
            <v>0.77800000000000002</v>
          </cell>
          <cell r="J55">
            <v>41.1</v>
          </cell>
          <cell r="K55">
            <v>16.5</v>
          </cell>
          <cell r="L55">
            <v>21.62</v>
          </cell>
          <cell r="M55">
            <v>6.31</v>
          </cell>
          <cell r="N55">
            <v>6</v>
          </cell>
          <cell r="O55">
            <v>2</v>
          </cell>
          <cell r="P55">
            <v>8</v>
          </cell>
        </row>
        <row r="56">
          <cell r="B56" t="str">
            <v>Michigan State</v>
          </cell>
          <cell r="C56" t="str">
            <v>Big Ten (East)</v>
          </cell>
          <cell r="D56">
            <v>10</v>
          </cell>
          <cell r="E56">
            <v>3</v>
          </cell>
          <cell r="F56">
            <v>0.76900000000000002</v>
          </cell>
          <cell r="G56">
            <v>7</v>
          </cell>
          <cell r="H56">
            <v>2</v>
          </cell>
          <cell r="I56">
            <v>0.77800000000000002</v>
          </cell>
          <cell r="J56">
            <v>24.5</v>
          </cell>
          <cell r="K56">
            <v>20</v>
          </cell>
          <cell r="L56">
            <v>13.83</v>
          </cell>
          <cell r="M56">
            <v>7.68</v>
          </cell>
          <cell r="O56">
            <v>13</v>
          </cell>
          <cell r="P56">
            <v>15</v>
          </cell>
        </row>
        <row r="57">
          <cell r="B57" t="str">
            <v>Michigan</v>
          </cell>
          <cell r="C57" t="str">
            <v>Big Ten (East)</v>
          </cell>
          <cell r="D57">
            <v>8</v>
          </cell>
          <cell r="E57">
            <v>5</v>
          </cell>
          <cell r="F57">
            <v>0.61499999999999999</v>
          </cell>
          <cell r="G57">
            <v>5</v>
          </cell>
          <cell r="H57">
            <v>4</v>
          </cell>
          <cell r="I57">
            <v>0.55600000000000005</v>
          </cell>
          <cell r="J57">
            <v>25.2</v>
          </cell>
          <cell r="K57">
            <v>18.8</v>
          </cell>
          <cell r="L57">
            <v>13.44</v>
          </cell>
          <cell r="M57">
            <v>6.98</v>
          </cell>
          <cell r="N57">
            <v>11</v>
          </cell>
          <cell r="O57">
            <v>7</v>
          </cell>
        </row>
        <row r="58">
          <cell r="B58" t="str">
            <v>Rutgers</v>
          </cell>
          <cell r="C58" t="str">
            <v>Big Ten (East)</v>
          </cell>
          <cell r="D58">
            <v>4</v>
          </cell>
          <cell r="E58">
            <v>8</v>
          </cell>
          <cell r="F58">
            <v>0.33300000000000002</v>
          </cell>
          <cell r="G58">
            <v>3</v>
          </cell>
          <cell r="H58">
            <v>6</v>
          </cell>
          <cell r="I58">
            <v>0.33300000000000002</v>
          </cell>
          <cell r="J58">
            <v>18</v>
          </cell>
          <cell r="K58">
            <v>28.3</v>
          </cell>
          <cell r="L58">
            <v>-2.27</v>
          </cell>
          <cell r="M58">
            <v>6.15</v>
          </cell>
        </row>
        <row r="59">
          <cell r="B59" t="str">
            <v>Indiana</v>
          </cell>
          <cell r="C59" t="str">
            <v>Big Ten (East)</v>
          </cell>
          <cell r="D59">
            <v>5</v>
          </cell>
          <cell r="E59">
            <v>7</v>
          </cell>
          <cell r="F59">
            <v>0.41699999999999998</v>
          </cell>
          <cell r="G59">
            <v>2</v>
          </cell>
          <cell r="H59">
            <v>7</v>
          </cell>
          <cell r="I59">
            <v>0.222</v>
          </cell>
          <cell r="J59">
            <v>26.8</v>
          </cell>
          <cell r="K59">
            <v>25.3</v>
          </cell>
          <cell r="L59">
            <v>4.74</v>
          </cell>
          <cell r="M59">
            <v>4.9000000000000004</v>
          </cell>
        </row>
        <row r="60">
          <cell r="B60" t="str">
            <v>Maryland</v>
          </cell>
          <cell r="C60" t="str">
            <v>Big Ten (East)</v>
          </cell>
          <cell r="D60">
            <v>4</v>
          </cell>
          <cell r="E60">
            <v>8</v>
          </cell>
          <cell r="F60">
            <v>0.33300000000000002</v>
          </cell>
          <cell r="G60">
            <v>2</v>
          </cell>
          <cell r="H60">
            <v>7</v>
          </cell>
          <cell r="I60">
            <v>0.222</v>
          </cell>
          <cell r="J60">
            <v>24.1</v>
          </cell>
          <cell r="K60">
            <v>37.1</v>
          </cell>
          <cell r="L60">
            <v>1.03</v>
          </cell>
          <cell r="M60">
            <v>9.7799999999999994</v>
          </cell>
        </row>
        <row r="61">
          <cell r="B61" t="str">
            <v>Wisconsin</v>
          </cell>
          <cell r="C61" t="str">
            <v>Big Ten (West)</v>
          </cell>
          <cell r="D61">
            <v>13</v>
          </cell>
          <cell r="E61">
            <v>1</v>
          </cell>
          <cell r="F61">
            <v>0.92900000000000005</v>
          </cell>
          <cell r="G61">
            <v>9</v>
          </cell>
          <cell r="H61">
            <v>0</v>
          </cell>
          <cell r="I61">
            <v>1</v>
          </cell>
          <cell r="J61">
            <v>33.799999999999997</v>
          </cell>
          <cell r="K61">
            <v>13.9</v>
          </cell>
          <cell r="L61">
            <v>22.61</v>
          </cell>
          <cell r="M61">
            <v>6.18</v>
          </cell>
          <cell r="N61">
            <v>9</v>
          </cell>
          <cell r="O61">
            <v>3</v>
          </cell>
          <cell r="P61">
            <v>7</v>
          </cell>
        </row>
        <row r="62">
          <cell r="B62" t="str">
            <v>Northwestern</v>
          </cell>
          <cell r="C62" t="str">
            <v>Big Ten (West)</v>
          </cell>
          <cell r="D62">
            <v>10</v>
          </cell>
          <cell r="E62">
            <v>3</v>
          </cell>
          <cell r="F62">
            <v>0.76900000000000002</v>
          </cell>
          <cell r="G62">
            <v>7</v>
          </cell>
          <cell r="H62">
            <v>2</v>
          </cell>
          <cell r="I62">
            <v>0.77800000000000002</v>
          </cell>
          <cell r="J62">
            <v>29.2</v>
          </cell>
          <cell r="K62">
            <v>20.100000000000001</v>
          </cell>
          <cell r="L62">
            <v>11.36</v>
          </cell>
          <cell r="M62">
            <v>5.13</v>
          </cell>
          <cell r="O62">
            <v>17</v>
          </cell>
          <cell r="P62">
            <v>17</v>
          </cell>
        </row>
        <row r="63">
          <cell r="B63" t="str">
            <v>Iowa</v>
          </cell>
          <cell r="C63" t="str">
            <v>Big Ten (West)</v>
          </cell>
          <cell r="D63">
            <v>8</v>
          </cell>
          <cell r="E63">
            <v>5</v>
          </cell>
          <cell r="F63">
            <v>0.61499999999999999</v>
          </cell>
          <cell r="G63">
            <v>4</v>
          </cell>
          <cell r="H63">
            <v>5</v>
          </cell>
          <cell r="I63">
            <v>0.44400000000000001</v>
          </cell>
          <cell r="J63">
            <v>28.2</v>
          </cell>
          <cell r="K63">
            <v>19.899999999999999</v>
          </cell>
          <cell r="L63">
            <v>14.66</v>
          </cell>
          <cell r="M63">
            <v>8.74</v>
          </cell>
          <cell r="O63">
            <v>25</v>
          </cell>
        </row>
        <row r="64">
          <cell r="B64" t="str">
            <v>Purdue</v>
          </cell>
          <cell r="C64" t="str">
            <v>Big Ten (West)</v>
          </cell>
          <cell r="D64">
            <v>7</v>
          </cell>
          <cell r="E64">
            <v>6</v>
          </cell>
          <cell r="F64">
            <v>0.53800000000000003</v>
          </cell>
          <cell r="G64">
            <v>4</v>
          </cell>
          <cell r="H64">
            <v>5</v>
          </cell>
          <cell r="I64">
            <v>0.44400000000000001</v>
          </cell>
          <cell r="J64">
            <v>25.2</v>
          </cell>
          <cell r="K64">
            <v>20.5</v>
          </cell>
          <cell r="L64">
            <v>9.74</v>
          </cell>
          <cell r="M64">
            <v>6.21</v>
          </cell>
        </row>
        <row r="65">
          <cell r="B65" t="str">
            <v>Nebraska</v>
          </cell>
          <cell r="C65" t="str">
            <v>Big Ten (West)</v>
          </cell>
          <cell r="D65">
            <v>4</v>
          </cell>
          <cell r="E65">
            <v>8</v>
          </cell>
          <cell r="F65">
            <v>0.33300000000000002</v>
          </cell>
          <cell r="G65">
            <v>3</v>
          </cell>
          <cell r="H65">
            <v>6</v>
          </cell>
          <cell r="I65">
            <v>0.33300000000000002</v>
          </cell>
          <cell r="J65">
            <v>25.8</v>
          </cell>
          <cell r="K65">
            <v>36.4</v>
          </cell>
          <cell r="L65">
            <v>1.52</v>
          </cell>
          <cell r="M65">
            <v>8.18</v>
          </cell>
        </row>
        <row r="66">
          <cell r="B66" t="str">
            <v>Minnesota</v>
          </cell>
          <cell r="C66" t="str">
            <v>Big Ten (West)</v>
          </cell>
          <cell r="D66">
            <v>5</v>
          </cell>
          <cell r="E66">
            <v>7</v>
          </cell>
          <cell r="F66">
            <v>0.41699999999999998</v>
          </cell>
          <cell r="G66">
            <v>2</v>
          </cell>
          <cell r="H66">
            <v>7</v>
          </cell>
          <cell r="I66">
            <v>0.222</v>
          </cell>
          <cell r="J66">
            <v>22.1</v>
          </cell>
          <cell r="K66">
            <v>22.8</v>
          </cell>
          <cell r="L66">
            <v>3.36</v>
          </cell>
          <cell r="M66">
            <v>4.78</v>
          </cell>
        </row>
        <row r="67">
          <cell r="B67" t="str">
            <v>Illinois</v>
          </cell>
          <cell r="C67" t="str">
            <v>Big Ten (West)</v>
          </cell>
          <cell r="D67">
            <v>2</v>
          </cell>
          <cell r="E67">
            <v>10</v>
          </cell>
          <cell r="F67">
            <v>0.16700000000000001</v>
          </cell>
          <cell r="G67">
            <v>0</v>
          </cell>
          <cell r="H67">
            <v>9</v>
          </cell>
          <cell r="I67">
            <v>0</v>
          </cell>
          <cell r="J67">
            <v>15.4</v>
          </cell>
          <cell r="K67">
            <v>31.5</v>
          </cell>
          <cell r="L67">
            <v>-7.87</v>
          </cell>
          <cell r="M67">
            <v>5.38</v>
          </cell>
        </row>
        <row r="68">
          <cell r="B68" t="str">
            <v>Florida Atlantic</v>
          </cell>
          <cell r="C68" t="str">
            <v>CUSA (East)</v>
          </cell>
          <cell r="D68">
            <v>11</v>
          </cell>
          <cell r="E68">
            <v>3</v>
          </cell>
          <cell r="F68">
            <v>0.78600000000000003</v>
          </cell>
          <cell r="G68">
            <v>8</v>
          </cell>
          <cell r="H68">
            <v>0</v>
          </cell>
          <cell r="I68">
            <v>1</v>
          </cell>
          <cell r="J68">
            <v>40.6</v>
          </cell>
          <cell r="K68">
            <v>22.7</v>
          </cell>
          <cell r="L68">
            <v>8.01</v>
          </cell>
          <cell r="M68">
            <v>-4.78</v>
          </cell>
        </row>
        <row r="69">
          <cell r="B69" t="str">
            <v>FIU</v>
          </cell>
          <cell r="C69" t="str">
            <v>CUSA (East)</v>
          </cell>
          <cell r="D69">
            <v>8</v>
          </cell>
          <cell r="E69">
            <v>5</v>
          </cell>
          <cell r="F69">
            <v>0.61499999999999999</v>
          </cell>
          <cell r="G69">
            <v>5</v>
          </cell>
          <cell r="H69">
            <v>3</v>
          </cell>
          <cell r="I69">
            <v>0.625</v>
          </cell>
          <cell r="J69">
            <v>25.6</v>
          </cell>
          <cell r="K69">
            <v>28.5</v>
          </cell>
          <cell r="L69">
            <v>-6.75</v>
          </cell>
          <cell r="M69">
            <v>-6.36</v>
          </cell>
        </row>
        <row r="70">
          <cell r="B70" t="str">
            <v>Marshall</v>
          </cell>
          <cell r="C70" t="str">
            <v>CUSA (East)</v>
          </cell>
          <cell r="D70">
            <v>8</v>
          </cell>
          <cell r="E70">
            <v>5</v>
          </cell>
          <cell r="F70">
            <v>0.61499999999999999</v>
          </cell>
          <cell r="G70">
            <v>4</v>
          </cell>
          <cell r="H70">
            <v>4</v>
          </cell>
          <cell r="I70">
            <v>0.5</v>
          </cell>
          <cell r="J70">
            <v>26.7</v>
          </cell>
          <cell r="K70">
            <v>19.899999999999999</v>
          </cell>
          <cell r="L70">
            <v>-1.1299999999999999</v>
          </cell>
          <cell r="M70">
            <v>-6.44</v>
          </cell>
        </row>
        <row r="71">
          <cell r="B71" t="str">
            <v>Middle Tennessee</v>
          </cell>
          <cell r="C71" t="str">
            <v>CUSA (East)</v>
          </cell>
          <cell r="D71">
            <v>7</v>
          </cell>
          <cell r="E71">
            <v>6</v>
          </cell>
          <cell r="F71">
            <v>0.53800000000000003</v>
          </cell>
          <cell r="G71">
            <v>4</v>
          </cell>
          <cell r="H71">
            <v>4</v>
          </cell>
          <cell r="I71">
            <v>0.5</v>
          </cell>
          <cell r="J71">
            <v>25.5</v>
          </cell>
          <cell r="K71">
            <v>24.7</v>
          </cell>
          <cell r="L71">
            <v>-6.48</v>
          </cell>
          <cell r="M71">
            <v>-6.86</v>
          </cell>
        </row>
        <row r="72">
          <cell r="B72" t="str">
            <v>Western Kentucky</v>
          </cell>
          <cell r="C72" t="str">
            <v>CUSA (East)</v>
          </cell>
          <cell r="D72">
            <v>6</v>
          </cell>
          <cell r="E72">
            <v>7</v>
          </cell>
          <cell r="F72">
            <v>0.46200000000000002</v>
          </cell>
          <cell r="G72">
            <v>4</v>
          </cell>
          <cell r="H72">
            <v>4</v>
          </cell>
          <cell r="I72">
            <v>0.5</v>
          </cell>
          <cell r="J72">
            <v>25.5</v>
          </cell>
          <cell r="K72">
            <v>26.8</v>
          </cell>
          <cell r="L72">
            <v>-10.99</v>
          </cell>
          <cell r="M72">
            <v>-9.61</v>
          </cell>
        </row>
        <row r="73">
          <cell r="B73" t="str">
            <v>Old Dominion</v>
          </cell>
          <cell r="C73" t="str">
            <v>CUSA (East)</v>
          </cell>
          <cell r="D73">
            <v>5</v>
          </cell>
          <cell r="E73">
            <v>7</v>
          </cell>
          <cell r="F73">
            <v>0.41699999999999998</v>
          </cell>
          <cell r="G73">
            <v>3</v>
          </cell>
          <cell r="H73">
            <v>5</v>
          </cell>
          <cell r="I73">
            <v>0.375</v>
          </cell>
          <cell r="J73">
            <v>20.7</v>
          </cell>
          <cell r="K73">
            <v>31.7</v>
          </cell>
          <cell r="L73">
            <v>-13.95</v>
          </cell>
          <cell r="M73">
            <v>-6.53</v>
          </cell>
        </row>
        <row r="74">
          <cell r="B74" t="str">
            <v>Charlotte</v>
          </cell>
          <cell r="C74" t="str">
            <v>CUSA (East)</v>
          </cell>
          <cell r="D74">
            <v>1</v>
          </cell>
          <cell r="E74">
            <v>11</v>
          </cell>
          <cell r="F74">
            <v>8.3000000000000004E-2</v>
          </cell>
          <cell r="G74">
            <v>1</v>
          </cell>
          <cell r="H74">
            <v>7</v>
          </cell>
          <cell r="I74">
            <v>0.125</v>
          </cell>
          <cell r="J74">
            <v>14.2</v>
          </cell>
          <cell r="K74">
            <v>32.799999999999997</v>
          </cell>
          <cell r="L74">
            <v>-20.25</v>
          </cell>
          <cell r="M74">
            <v>-6</v>
          </cell>
        </row>
        <row r="75">
          <cell r="B75" t="str">
            <v>North Texas</v>
          </cell>
          <cell r="C75" t="str">
            <v>CUSA (West)</v>
          </cell>
          <cell r="D75">
            <v>9</v>
          </cell>
          <cell r="E75">
            <v>5</v>
          </cell>
          <cell r="F75">
            <v>0.64300000000000002</v>
          </cell>
          <cell r="G75">
            <v>7</v>
          </cell>
          <cell r="H75">
            <v>1</v>
          </cell>
          <cell r="I75">
            <v>0.875</v>
          </cell>
          <cell r="J75">
            <v>35.5</v>
          </cell>
          <cell r="K75">
            <v>35</v>
          </cell>
          <cell r="L75">
            <v>-3.6</v>
          </cell>
          <cell r="M75">
            <v>-4.0999999999999996</v>
          </cell>
        </row>
        <row r="76">
          <cell r="B76" t="str">
            <v>Southern Mississippi</v>
          </cell>
          <cell r="C76" t="str">
            <v>CUSA (West)</v>
          </cell>
          <cell r="D76">
            <v>8</v>
          </cell>
          <cell r="E76">
            <v>5</v>
          </cell>
          <cell r="F76">
            <v>0.61499999999999999</v>
          </cell>
          <cell r="G76">
            <v>6</v>
          </cell>
          <cell r="H76">
            <v>2</v>
          </cell>
          <cell r="I76">
            <v>0.75</v>
          </cell>
          <cell r="J76">
            <v>29.2</v>
          </cell>
          <cell r="K76">
            <v>24.5</v>
          </cell>
          <cell r="L76">
            <v>-5.49</v>
          </cell>
          <cell r="M76">
            <v>-8.18</v>
          </cell>
        </row>
        <row r="77">
          <cell r="B77" t="str">
            <v>UAB</v>
          </cell>
          <cell r="C77" t="str">
            <v>CUSA (West)</v>
          </cell>
          <cell r="D77">
            <v>8</v>
          </cell>
          <cell r="E77">
            <v>5</v>
          </cell>
          <cell r="F77">
            <v>0.61499999999999999</v>
          </cell>
          <cell r="G77">
            <v>6</v>
          </cell>
          <cell r="H77">
            <v>2</v>
          </cell>
          <cell r="I77">
            <v>0.75</v>
          </cell>
          <cell r="J77">
            <v>27.8</v>
          </cell>
          <cell r="K77">
            <v>25.6</v>
          </cell>
          <cell r="L77">
            <v>-8.08</v>
          </cell>
          <cell r="M77">
            <v>-10.62</v>
          </cell>
        </row>
        <row r="78">
          <cell r="B78" t="str">
            <v>Louisiana Tech</v>
          </cell>
          <cell r="C78" t="str">
            <v>CUSA (West)</v>
          </cell>
          <cell r="D78">
            <v>7</v>
          </cell>
          <cell r="E78">
            <v>6</v>
          </cell>
          <cell r="F78">
            <v>0.53800000000000003</v>
          </cell>
          <cell r="G78">
            <v>4</v>
          </cell>
          <cell r="H78">
            <v>4</v>
          </cell>
          <cell r="I78">
            <v>0.5</v>
          </cell>
          <cell r="J78">
            <v>30.5</v>
          </cell>
          <cell r="K78">
            <v>25.4</v>
          </cell>
          <cell r="L78">
            <v>-2.44</v>
          </cell>
          <cell r="M78">
            <v>-5.98</v>
          </cell>
        </row>
        <row r="79">
          <cell r="B79" t="str">
            <v>UTSA</v>
          </cell>
          <cell r="C79" t="str">
            <v>CUSA (West)</v>
          </cell>
          <cell r="D79">
            <v>6</v>
          </cell>
          <cell r="E79">
            <v>5</v>
          </cell>
          <cell r="F79">
            <v>0.54500000000000004</v>
          </cell>
          <cell r="G79">
            <v>3</v>
          </cell>
          <cell r="H79">
            <v>5</v>
          </cell>
          <cell r="I79">
            <v>0.375</v>
          </cell>
          <cell r="J79">
            <v>23.5</v>
          </cell>
          <cell r="K79">
            <v>17</v>
          </cell>
          <cell r="L79">
            <v>-5.78</v>
          </cell>
          <cell r="M79">
            <v>-10.33</v>
          </cell>
        </row>
        <row r="80">
          <cell r="B80" t="str">
            <v>Rice</v>
          </cell>
          <cell r="C80" t="str">
            <v>CUSA (West)</v>
          </cell>
          <cell r="D80">
            <v>1</v>
          </cell>
          <cell r="E80">
            <v>11</v>
          </cell>
          <cell r="F80">
            <v>8.3000000000000004E-2</v>
          </cell>
          <cell r="G80">
            <v>1</v>
          </cell>
          <cell r="H80">
            <v>7</v>
          </cell>
          <cell r="I80">
            <v>0.125</v>
          </cell>
          <cell r="J80">
            <v>16.3</v>
          </cell>
          <cell r="K80">
            <v>35.799999999999997</v>
          </cell>
          <cell r="L80">
            <v>-18.37</v>
          </cell>
          <cell r="M80">
            <v>-4.29</v>
          </cell>
        </row>
        <row r="81">
          <cell r="B81" t="str">
            <v>UTEP</v>
          </cell>
          <cell r="C81" t="str">
            <v>CUSA (West)</v>
          </cell>
          <cell r="D81">
            <v>0</v>
          </cell>
          <cell r="E81">
            <v>12</v>
          </cell>
          <cell r="F81">
            <v>0</v>
          </cell>
          <cell r="G81">
            <v>0</v>
          </cell>
          <cell r="H81">
            <v>8</v>
          </cell>
          <cell r="I81">
            <v>0</v>
          </cell>
          <cell r="J81">
            <v>11.8</v>
          </cell>
          <cell r="K81">
            <v>36.799999999999997</v>
          </cell>
          <cell r="L81">
            <v>-23.75</v>
          </cell>
          <cell r="M81">
            <v>-3.67</v>
          </cell>
        </row>
        <row r="82">
          <cell r="B82" t="str">
            <v>UMass</v>
          </cell>
          <cell r="C82" t="str">
            <v>Ind</v>
          </cell>
          <cell r="D82">
            <v>4</v>
          </cell>
          <cell r="E82">
            <v>8</v>
          </cell>
          <cell r="F82">
            <v>0.33300000000000002</v>
          </cell>
          <cell r="J82">
            <v>30.6</v>
          </cell>
          <cell r="K82">
            <v>31.8</v>
          </cell>
          <cell r="L82">
            <v>-9.36</v>
          </cell>
          <cell r="M82">
            <v>-7.03</v>
          </cell>
        </row>
        <row r="83">
          <cell r="B83" t="str">
            <v>Army</v>
          </cell>
          <cell r="C83" t="str">
            <v>Ind</v>
          </cell>
          <cell r="D83">
            <v>10</v>
          </cell>
          <cell r="E83">
            <v>3</v>
          </cell>
          <cell r="F83">
            <v>0.76900000000000002</v>
          </cell>
          <cell r="J83">
            <v>30.7</v>
          </cell>
          <cell r="K83">
            <v>22</v>
          </cell>
          <cell r="L83">
            <v>3.69</v>
          </cell>
          <cell r="M83">
            <v>-3</v>
          </cell>
        </row>
        <row r="84">
          <cell r="B84" t="str">
            <v>Notre Dame</v>
          </cell>
          <cell r="C84" t="str">
            <v>Ind</v>
          </cell>
          <cell r="D84">
            <v>10</v>
          </cell>
          <cell r="E84">
            <v>3</v>
          </cell>
          <cell r="F84">
            <v>0.76900000000000002</v>
          </cell>
          <cell r="J84">
            <v>34.200000000000003</v>
          </cell>
          <cell r="K84">
            <v>21.5</v>
          </cell>
          <cell r="L84">
            <v>19.41</v>
          </cell>
          <cell r="M84">
            <v>8.94</v>
          </cell>
          <cell r="O84">
            <v>3</v>
          </cell>
          <cell r="P84">
            <v>11</v>
          </cell>
        </row>
        <row r="85">
          <cell r="B85" t="str">
            <v>Brigham Young</v>
          </cell>
          <cell r="C85" t="str">
            <v>Ind</v>
          </cell>
          <cell r="D85">
            <v>4</v>
          </cell>
          <cell r="E85">
            <v>9</v>
          </cell>
          <cell r="F85">
            <v>0.308</v>
          </cell>
          <cell r="J85">
            <v>17.100000000000001</v>
          </cell>
          <cell r="K85">
            <v>24.7</v>
          </cell>
          <cell r="L85">
            <v>-8.06</v>
          </cell>
          <cell r="M85">
            <v>-1.37</v>
          </cell>
        </row>
        <row r="86">
          <cell r="B86" t="str">
            <v>Akron</v>
          </cell>
          <cell r="C86" t="str">
            <v>MAC (East)</v>
          </cell>
          <cell r="D86">
            <v>7</v>
          </cell>
          <cell r="E86">
            <v>7</v>
          </cell>
          <cell r="F86">
            <v>0.5</v>
          </cell>
          <cell r="G86">
            <v>6</v>
          </cell>
          <cell r="H86">
            <v>2</v>
          </cell>
          <cell r="I86">
            <v>0.75</v>
          </cell>
          <cell r="J86">
            <v>22.1</v>
          </cell>
          <cell r="K86">
            <v>28</v>
          </cell>
          <cell r="L86">
            <v>-4.82</v>
          </cell>
          <cell r="M86">
            <v>-1.96</v>
          </cell>
        </row>
        <row r="87">
          <cell r="B87" t="str">
            <v>Ohio</v>
          </cell>
          <cell r="C87" t="str">
            <v>MAC (East)</v>
          </cell>
          <cell r="D87">
            <v>9</v>
          </cell>
          <cell r="E87">
            <v>4</v>
          </cell>
          <cell r="F87">
            <v>0.69199999999999995</v>
          </cell>
          <cell r="G87">
            <v>5</v>
          </cell>
          <cell r="H87">
            <v>3</v>
          </cell>
          <cell r="I87">
            <v>0.625</v>
          </cell>
          <cell r="J87">
            <v>39.1</v>
          </cell>
          <cell r="K87">
            <v>24.2</v>
          </cell>
          <cell r="L87">
            <v>1.99</v>
          </cell>
          <cell r="M87">
            <v>-6.78</v>
          </cell>
        </row>
        <row r="88">
          <cell r="B88" t="str">
            <v>Buffalo</v>
          </cell>
          <cell r="C88" t="str">
            <v>MAC (East)</v>
          </cell>
          <cell r="D88">
            <v>6</v>
          </cell>
          <cell r="E88">
            <v>6</v>
          </cell>
          <cell r="F88">
            <v>0.5</v>
          </cell>
          <cell r="G88">
            <v>4</v>
          </cell>
          <cell r="H88">
            <v>4</v>
          </cell>
          <cell r="I88">
            <v>0.5</v>
          </cell>
          <cell r="J88">
            <v>28.5</v>
          </cell>
          <cell r="K88">
            <v>24.8</v>
          </cell>
          <cell r="L88">
            <v>-2.92</v>
          </cell>
          <cell r="M88">
            <v>-5.34</v>
          </cell>
        </row>
        <row r="89">
          <cell r="B89" t="str">
            <v>Miami (OH)</v>
          </cell>
          <cell r="C89" t="str">
            <v>MAC (East)</v>
          </cell>
          <cell r="D89">
            <v>5</v>
          </cell>
          <cell r="E89">
            <v>7</v>
          </cell>
          <cell r="F89">
            <v>0.41699999999999998</v>
          </cell>
          <cell r="G89">
            <v>4</v>
          </cell>
          <cell r="H89">
            <v>4</v>
          </cell>
          <cell r="I89">
            <v>0.5</v>
          </cell>
          <cell r="J89">
            <v>24.4</v>
          </cell>
          <cell r="K89">
            <v>24.1</v>
          </cell>
          <cell r="L89">
            <v>-6.04</v>
          </cell>
          <cell r="M89">
            <v>-6.21</v>
          </cell>
        </row>
        <row r="90">
          <cell r="B90" t="str">
            <v>Bowling Green</v>
          </cell>
          <cell r="C90" t="str">
            <v>MAC (East)</v>
          </cell>
          <cell r="D90">
            <v>2</v>
          </cell>
          <cell r="E90">
            <v>10</v>
          </cell>
          <cell r="F90">
            <v>0.16700000000000001</v>
          </cell>
          <cell r="G90">
            <v>2</v>
          </cell>
          <cell r="H90">
            <v>6</v>
          </cell>
          <cell r="I90">
            <v>0.25</v>
          </cell>
          <cell r="J90">
            <v>25.3</v>
          </cell>
          <cell r="K90">
            <v>38</v>
          </cell>
          <cell r="L90">
            <v>-13.11</v>
          </cell>
          <cell r="M90">
            <v>-2.36</v>
          </cell>
        </row>
        <row r="91">
          <cell r="B91" t="str">
            <v>Kent State</v>
          </cell>
          <cell r="C91" t="str">
            <v>MAC (East)</v>
          </cell>
          <cell r="D91">
            <v>2</v>
          </cell>
          <cell r="E91">
            <v>10</v>
          </cell>
          <cell r="F91">
            <v>0.16700000000000001</v>
          </cell>
          <cell r="G91">
            <v>1</v>
          </cell>
          <cell r="H91">
            <v>7</v>
          </cell>
          <cell r="I91">
            <v>0.125</v>
          </cell>
          <cell r="J91">
            <v>12.8</v>
          </cell>
          <cell r="K91">
            <v>35.1</v>
          </cell>
          <cell r="L91">
            <v>-17.66</v>
          </cell>
          <cell r="M91">
            <v>-1.75</v>
          </cell>
        </row>
        <row r="92">
          <cell r="B92" t="str">
            <v>Toledo</v>
          </cell>
          <cell r="C92" t="str">
            <v>MAC (West)</v>
          </cell>
          <cell r="D92">
            <v>11</v>
          </cell>
          <cell r="E92">
            <v>3</v>
          </cell>
          <cell r="F92">
            <v>0.78600000000000003</v>
          </cell>
          <cell r="G92">
            <v>7</v>
          </cell>
          <cell r="H92">
            <v>1</v>
          </cell>
          <cell r="I92">
            <v>0.875</v>
          </cell>
          <cell r="J92">
            <v>36.4</v>
          </cell>
          <cell r="K92">
            <v>26.2</v>
          </cell>
          <cell r="L92">
            <v>3.82</v>
          </cell>
          <cell r="M92">
            <v>-5.04</v>
          </cell>
        </row>
        <row r="93">
          <cell r="B93" t="str">
            <v>Central Michigan</v>
          </cell>
          <cell r="C93" t="str">
            <v>MAC (West)</v>
          </cell>
          <cell r="D93">
            <v>8</v>
          </cell>
          <cell r="E93">
            <v>5</v>
          </cell>
          <cell r="F93">
            <v>0.61499999999999999</v>
          </cell>
          <cell r="G93">
            <v>6</v>
          </cell>
          <cell r="H93">
            <v>2</v>
          </cell>
          <cell r="I93">
            <v>0.75</v>
          </cell>
          <cell r="J93">
            <v>28.5</v>
          </cell>
          <cell r="K93">
            <v>27.5</v>
          </cell>
          <cell r="L93">
            <v>-5.03</v>
          </cell>
          <cell r="M93">
            <v>-4.8</v>
          </cell>
        </row>
        <row r="94">
          <cell r="B94" t="str">
            <v>Northern Illinois</v>
          </cell>
          <cell r="C94" t="str">
            <v>MAC (West)</v>
          </cell>
          <cell r="D94">
            <v>8</v>
          </cell>
          <cell r="E94">
            <v>5</v>
          </cell>
          <cell r="F94">
            <v>0.61499999999999999</v>
          </cell>
          <cell r="G94">
            <v>6</v>
          </cell>
          <cell r="H94">
            <v>2</v>
          </cell>
          <cell r="I94">
            <v>0.75</v>
          </cell>
          <cell r="J94">
            <v>28.9</v>
          </cell>
          <cell r="K94">
            <v>22</v>
          </cell>
          <cell r="L94">
            <v>0.91</v>
          </cell>
          <cell r="M94">
            <v>-4.32</v>
          </cell>
        </row>
        <row r="95">
          <cell r="B95" t="str">
            <v>Western Michigan</v>
          </cell>
          <cell r="C95" t="str">
            <v>MAC (West)</v>
          </cell>
          <cell r="D95">
            <v>6</v>
          </cell>
          <cell r="E95">
            <v>6</v>
          </cell>
          <cell r="F95">
            <v>0.5</v>
          </cell>
          <cell r="G95">
            <v>4</v>
          </cell>
          <cell r="H95">
            <v>4</v>
          </cell>
          <cell r="I95">
            <v>0.5</v>
          </cell>
          <cell r="J95">
            <v>33.9</v>
          </cell>
          <cell r="K95">
            <v>29</v>
          </cell>
          <cell r="L95">
            <v>-2.87</v>
          </cell>
          <cell r="M95">
            <v>-4.37</v>
          </cell>
        </row>
        <row r="96">
          <cell r="B96" t="str">
            <v>Eastern Michigan</v>
          </cell>
          <cell r="C96" t="str">
            <v>MAC (West)</v>
          </cell>
          <cell r="D96">
            <v>5</v>
          </cell>
          <cell r="E96">
            <v>7</v>
          </cell>
          <cell r="F96">
            <v>0.41699999999999998</v>
          </cell>
          <cell r="G96">
            <v>3</v>
          </cell>
          <cell r="H96">
            <v>5</v>
          </cell>
          <cell r="I96">
            <v>0.375</v>
          </cell>
          <cell r="J96">
            <v>26.1</v>
          </cell>
          <cell r="K96">
            <v>23.3</v>
          </cell>
          <cell r="L96">
            <v>-4.09</v>
          </cell>
          <cell r="M96">
            <v>-4.76</v>
          </cell>
        </row>
        <row r="97">
          <cell r="B97" t="str">
            <v>Ball State</v>
          </cell>
          <cell r="C97" t="str">
            <v>MAC (West)</v>
          </cell>
          <cell r="D97">
            <v>2</v>
          </cell>
          <cell r="E97">
            <v>10</v>
          </cell>
          <cell r="F97">
            <v>0.16700000000000001</v>
          </cell>
          <cell r="G97">
            <v>0</v>
          </cell>
          <cell r="H97">
            <v>8</v>
          </cell>
          <cell r="I97">
            <v>0</v>
          </cell>
          <cell r="J97">
            <v>17.899999999999999</v>
          </cell>
          <cell r="K97">
            <v>40.700000000000003</v>
          </cell>
          <cell r="L97">
            <v>-19.27</v>
          </cell>
          <cell r="M97">
            <v>-5.52</v>
          </cell>
        </row>
        <row r="98">
          <cell r="B98" t="str">
            <v>Boise State</v>
          </cell>
          <cell r="C98" t="str">
            <v>MWC (Mountain)</v>
          </cell>
          <cell r="D98">
            <v>11</v>
          </cell>
          <cell r="E98">
            <v>3</v>
          </cell>
          <cell r="F98">
            <v>0.78600000000000003</v>
          </cell>
          <cell r="G98">
            <v>1</v>
          </cell>
          <cell r="H98">
            <v>1</v>
          </cell>
          <cell r="I98">
            <v>0.5</v>
          </cell>
          <cell r="J98">
            <v>32.5</v>
          </cell>
          <cell r="K98">
            <v>22.9</v>
          </cell>
          <cell r="L98">
            <v>8.67</v>
          </cell>
          <cell r="M98">
            <v>-0.48</v>
          </cell>
          <cell r="O98">
            <v>22</v>
          </cell>
          <cell r="P98">
            <v>22</v>
          </cell>
        </row>
        <row r="99">
          <cell r="B99" t="str">
            <v>Colorado State</v>
          </cell>
          <cell r="C99" t="str">
            <v>MWC (Mountain)</v>
          </cell>
          <cell r="D99">
            <v>7</v>
          </cell>
          <cell r="E99">
            <v>6</v>
          </cell>
          <cell r="F99">
            <v>0.53800000000000003</v>
          </cell>
          <cell r="G99">
            <v>5</v>
          </cell>
          <cell r="H99">
            <v>3</v>
          </cell>
          <cell r="I99">
            <v>0.625</v>
          </cell>
          <cell r="J99">
            <v>33.4</v>
          </cell>
          <cell r="K99">
            <v>27.8</v>
          </cell>
          <cell r="L99">
            <v>-0.87</v>
          </cell>
          <cell r="M99">
            <v>-4.95</v>
          </cell>
        </row>
        <row r="100">
          <cell r="B100" t="str">
            <v>Air Force</v>
          </cell>
          <cell r="C100" t="str">
            <v>MWC (Mountain)</v>
          </cell>
          <cell r="D100">
            <v>5</v>
          </cell>
          <cell r="E100">
            <v>7</v>
          </cell>
          <cell r="F100">
            <v>0.41699999999999998</v>
          </cell>
          <cell r="G100">
            <v>4</v>
          </cell>
          <cell r="H100">
            <v>4</v>
          </cell>
          <cell r="I100">
            <v>0.5</v>
          </cell>
          <cell r="J100">
            <v>31.4</v>
          </cell>
          <cell r="K100">
            <v>32.4</v>
          </cell>
          <cell r="L100">
            <v>-4.7699999999999996</v>
          </cell>
          <cell r="M100">
            <v>-1.02</v>
          </cell>
        </row>
        <row r="101">
          <cell r="B101" t="str">
            <v>Utah State</v>
          </cell>
          <cell r="C101" t="str">
            <v>MWC (Mountain)</v>
          </cell>
          <cell r="D101">
            <v>6</v>
          </cell>
          <cell r="E101">
            <v>7</v>
          </cell>
          <cell r="F101">
            <v>0.46200000000000002</v>
          </cell>
          <cell r="G101">
            <v>4</v>
          </cell>
          <cell r="H101">
            <v>4</v>
          </cell>
          <cell r="I101">
            <v>0.5</v>
          </cell>
          <cell r="J101">
            <v>30.2</v>
          </cell>
          <cell r="K101">
            <v>26.9</v>
          </cell>
          <cell r="L101">
            <v>-2.1800000000000002</v>
          </cell>
          <cell r="M101">
            <v>-3.72</v>
          </cell>
        </row>
        <row r="102">
          <cell r="B102" t="str">
            <v>Wyoming</v>
          </cell>
          <cell r="C102" t="str">
            <v>MWC (Mountain)</v>
          </cell>
          <cell r="D102">
            <v>8</v>
          </cell>
          <cell r="E102">
            <v>5</v>
          </cell>
          <cell r="F102">
            <v>0.61499999999999999</v>
          </cell>
          <cell r="G102">
            <v>0</v>
          </cell>
          <cell r="H102">
            <v>1</v>
          </cell>
          <cell r="I102">
            <v>0</v>
          </cell>
          <cell r="J102">
            <v>23.5</v>
          </cell>
          <cell r="K102">
            <v>17.5</v>
          </cell>
          <cell r="L102">
            <v>0.04</v>
          </cell>
          <cell r="M102">
            <v>-4.6500000000000004</v>
          </cell>
        </row>
        <row r="103">
          <cell r="B103" t="str">
            <v>New Mexico</v>
          </cell>
          <cell r="C103" t="str">
            <v>MWC (Mountain)</v>
          </cell>
          <cell r="D103">
            <v>3</v>
          </cell>
          <cell r="E103">
            <v>9</v>
          </cell>
          <cell r="F103">
            <v>0.25</v>
          </cell>
          <cell r="G103">
            <v>0</v>
          </cell>
          <cell r="H103">
            <v>1</v>
          </cell>
          <cell r="I103">
            <v>0</v>
          </cell>
          <cell r="J103">
            <v>20.7</v>
          </cell>
          <cell r="K103">
            <v>31.8</v>
          </cell>
          <cell r="L103">
            <v>-10.38</v>
          </cell>
          <cell r="M103">
            <v>-2.38</v>
          </cell>
        </row>
        <row r="104">
          <cell r="B104" t="str">
            <v>Fresno State</v>
          </cell>
          <cell r="C104" t="str">
            <v>MWC (West)</v>
          </cell>
          <cell r="D104">
            <v>10</v>
          </cell>
          <cell r="E104">
            <v>4</v>
          </cell>
          <cell r="F104">
            <v>0.71399999999999997</v>
          </cell>
          <cell r="G104">
            <v>5</v>
          </cell>
          <cell r="H104">
            <v>1</v>
          </cell>
          <cell r="I104">
            <v>0.83299999999999996</v>
          </cell>
          <cell r="J104">
            <v>27.1</v>
          </cell>
          <cell r="K104">
            <v>17.899999999999999</v>
          </cell>
          <cell r="L104">
            <v>4.47</v>
          </cell>
          <cell r="M104">
            <v>-1.68</v>
          </cell>
          <cell r="O104">
            <v>25</v>
          </cell>
        </row>
        <row r="105">
          <cell r="B105" t="str">
            <v>San Diego State</v>
          </cell>
          <cell r="C105" t="str">
            <v>MWC (West)</v>
          </cell>
          <cell r="D105">
            <v>10</v>
          </cell>
          <cell r="E105">
            <v>3</v>
          </cell>
          <cell r="F105">
            <v>0.76900000000000002</v>
          </cell>
          <cell r="G105">
            <v>6</v>
          </cell>
          <cell r="H105">
            <v>2</v>
          </cell>
          <cell r="I105">
            <v>0.75</v>
          </cell>
          <cell r="J105">
            <v>30.8</v>
          </cell>
          <cell r="K105">
            <v>20.2</v>
          </cell>
          <cell r="L105">
            <v>5.05</v>
          </cell>
          <cell r="M105">
            <v>-3.87</v>
          </cell>
          <cell r="O105">
            <v>19</v>
          </cell>
        </row>
        <row r="106">
          <cell r="B106" t="str">
            <v>UNLV</v>
          </cell>
          <cell r="C106" t="str">
            <v>MWC (West)</v>
          </cell>
          <cell r="D106">
            <v>5</v>
          </cell>
          <cell r="E106">
            <v>7</v>
          </cell>
          <cell r="F106">
            <v>0.41699999999999998</v>
          </cell>
          <cell r="G106">
            <v>4</v>
          </cell>
          <cell r="H106">
            <v>4</v>
          </cell>
          <cell r="I106">
            <v>0.5</v>
          </cell>
          <cell r="J106">
            <v>28.8</v>
          </cell>
          <cell r="K106">
            <v>31.8</v>
          </cell>
          <cell r="L106">
            <v>-7.92</v>
          </cell>
          <cell r="M106">
            <v>-5.42</v>
          </cell>
        </row>
        <row r="107">
          <cell r="B107" t="str">
            <v>San Jose State</v>
          </cell>
          <cell r="C107" t="str">
            <v>MWC (West)</v>
          </cell>
          <cell r="D107">
            <v>2</v>
          </cell>
          <cell r="E107">
            <v>11</v>
          </cell>
          <cell r="F107">
            <v>0.154</v>
          </cell>
          <cell r="G107">
            <v>1</v>
          </cell>
          <cell r="H107">
            <v>7</v>
          </cell>
          <cell r="I107">
            <v>0.125</v>
          </cell>
          <cell r="J107">
            <v>15.8</v>
          </cell>
          <cell r="K107">
            <v>41.7</v>
          </cell>
          <cell r="L107">
            <v>-18.399999999999999</v>
          </cell>
          <cell r="M107">
            <v>-2.3199999999999998</v>
          </cell>
        </row>
        <row r="108">
          <cell r="B108" t="str">
            <v>Hawaii</v>
          </cell>
          <cell r="C108" t="str">
            <v>MWC (West)</v>
          </cell>
          <cell r="D108">
            <v>3</v>
          </cell>
          <cell r="E108">
            <v>9</v>
          </cell>
          <cell r="F108">
            <v>0.25</v>
          </cell>
          <cell r="G108">
            <v>0</v>
          </cell>
          <cell r="H108">
            <v>1</v>
          </cell>
          <cell r="I108">
            <v>0</v>
          </cell>
          <cell r="J108">
            <v>22.8</v>
          </cell>
          <cell r="K108">
            <v>33.9</v>
          </cell>
          <cell r="L108">
            <v>-13.76</v>
          </cell>
          <cell r="M108">
            <v>-5.34</v>
          </cell>
        </row>
        <row r="109">
          <cell r="B109" t="str">
            <v>Nevada</v>
          </cell>
          <cell r="C109" t="str">
            <v>MWC (West)</v>
          </cell>
          <cell r="D109">
            <v>3</v>
          </cell>
          <cell r="E109">
            <v>9</v>
          </cell>
          <cell r="F109">
            <v>0.25</v>
          </cell>
          <cell r="G109">
            <v>0</v>
          </cell>
          <cell r="H109">
            <v>1</v>
          </cell>
          <cell r="I109">
            <v>0</v>
          </cell>
          <cell r="J109">
            <v>28.2</v>
          </cell>
          <cell r="K109">
            <v>33.9</v>
          </cell>
          <cell r="L109">
            <v>-9.25</v>
          </cell>
          <cell r="M109">
            <v>-2</v>
          </cell>
        </row>
        <row r="110">
          <cell r="B110" t="str">
            <v>Washington</v>
          </cell>
          <cell r="C110" t="str">
            <v>Pac-12 (North)</v>
          </cell>
          <cell r="D110">
            <v>10</v>
          </cell>
          <cell r="E110">
            <v>3</v>
          </cell>
          <cell r="F110">
            <v>0.76900000000000002</v>
          </cell>
          <cell r="G110">
            <v>7</v>
          </cell>
          <cell r="H110">
            <v>2</v>
          </cell>
          <cell r="I110">
            <v>0.77800000000000002</v>
          </cell>
          <cell r="J110">
            <v>36.200000000000003</v>
          </cell>
          <cell r="K110">
            <v>16.100000000000001</v>
          </cell>
          <cell r="L110">
            <v>16.22</v>
          </cell>
          <cell r="M110">
            <v>1.61</v>
          </cell>
          <cell r="N110">
            <v>8</v>
          </cell>
          <cell r="O110">
            <v>5</v>
          </cell>
          <cell r="P110">
            <v>16</v>
          </cell>
        </row>
        <row r="111">
          <cell r="B111" t="str">
            <v>Stanford</v>
          </cell>
          <cell r="C111" t="str">
            <v>Pac-12 (North)</v>
          </cell>
          <cell r="D111">
            <v>9</v>
          </cell>
          <cell r="E111">
            <v>5</v>
          </cell>
          <cell r="F111">
            <v>0.64300000000000002</v>
          </cell>
          <cell r="G111">
            <v>7</v>
          </cell>
          <cell r="H111">
            <v>3</v>
          </cell>
          <cell r="I111">
            <v>0.7</v>
          </cell>
          <cell r="J111">
            <v>32.4</v>
          </cell>
          <cell r="K111">
            <v>22.7</v>
          </cell>
          <cell r="L111">
            <v>10.84</v>
          </cell>
          <cell r="M111">
            <v>4.92</v>
          </cell>
          <cell r="N111">
            <v>14</v>
          </cell>
          <cell r="O111">
            <v>14</v>
          </cell>
          <cell r="P111">
            <v>20</v>
          </cell>
        </row>
        <row r="112">
          <cell r="B112" t="str">
            <v>Washington State</v>
          </cell>
          <cell r="C112" t="str">
            <v>Pac-12 (North)</v>
          </cell>
          <cell r="D112">
            <v>9</v>
          </cell>
          <cell r="E112">
            <v>4</v>
          </cell>
          <cell r="F112">
            <v>0.69199999999999995</v>
          </cell>
          <cell r="G112">
            <v>6</v>
          </cell>
          <cell r="H112">
            <v>3</v>
          </cell>
          <cell r="I112">
            <v>0.66700000000000004</v>
          </cell>
          <cell r="J112">
            <v>30.3</v>
          </cell>
          <cell r="K112">
            <v>25.8</v>
          </cell>
          <cell r="L112">
            <v>6.62</v>
          </cell>
          <cell r="M112">
            <v>2.39</v>
          </cell>
          <cell r="N112">
            <v>24</v>
          </cell>
          <cell r="O112">
            <v>8</v>
          </cell>
        </row>
        <row r="113">
          <cell r="B113" t="str">
            <v>Oregon</v>
          </cell>
          <cell r="C113" t="str">
            <v>Pac-12 (North)</v>
          </cell>
          <cell r="D113">
            <v>7</v>
          </cell>
          <cell r="E113">
            <v>6</v>
          </cell>
          <cell r="F113">
            <v>0.53800000000000003</v>
          </cell>
          <cell r="G113">
            <v>4</v>
          </cell>
          <cell r="H113">
            <v>5</v>
          </cell>
          <cell r="I113">
            <v>0.44400000000000001</v>
          </cell>
          <cell r="J113">
            <v>36</v>
          </cell>
          <cell r="K113">
            <v>29</v>
          </cell>
          <cell r="L113">
            <v>4.66</v>
          </cell>
          <cell r="M113">
            <v>1.89</v>
          </cell>
          <cell r="O113">
            <v>24</v>
          </cell>
        </row>
        <row r="114">
          <cell r="B114" t="str">
            <v>California</v>
          </cell>
          <cell r="C114" t="str">
            <v>Pac-12 (North)</v>
          </cell>
          <cell r="D114">
            <v>5</v>
          </cell>
          <cell r="E114">
            <v>7</v>
          </cell>
          <cell r="F114">
            <v>0.41699999999999998</v>
          </cell>
          <cell r="G114">
            <v>2</v>
          </cell>
          <cell r="H114">
            <v>7</v>
          </cell>
          <cell r="I114">
            <v>0.222</v>
          </cell>
          <cell r="J114">
            <v>27.8</v>
          </cell>
          <cell r="K114">
            <v>28.4</v>
          </cell>
          <cell r="L114">
            <v>-0.16</v>
          </cell>
          <cell r="M114">
            <v>1.76</v>
          </cell>
        </row>
        <row r="115">
          <cell r="B115" t="str">
            <v>Oregon State</v>
          </cell>
          <cell r="C115" t="str">
            <v>Pac-12 (North)</v>
          </cell>
          <cell r="D115">
            <v>1</v>
          </cell>
          <cell r="E115">
            <v>11</v>
          </cell>
          <cell r="F115">
            <v>8.3000000000000004E-2</v>
          </cell>
          <cell r="G115">
            <v>0</v>
          </cell>
          <cell r="H115">
            <v>9</v>
          </cell>
          <cell r="I115">
            <v>0</v>
          </cell>
          <cell r="J115">
            <v>20.7</v>
          </cell>
          <cell r="K115">
            <v>43</v>
          </cell>
          <cell r="L115">
            <v>-13.57</v>
          </cell>
          <cell r="M115">
            <v>3.27</v>
          </cell>
        </row>
        <row r="116">
          <cell r="B116" t="str">
            <v>USC</v>
          </cell>
          <cell r="C116" t="str">
            <v>Pac-12 (South)</v>
          </cell>
          <cell r="D116">
            <v>11</v>
          </cell>
          <cell r="E116">
            <v>3</v>
          </cell>
          <cell r="F116">
            <v>0.78600000000000003</v>
          </cell>
          <cell r="G116">
            <v>9</v>
          </cell>
          <cell r="H116">
            <v>1</v>
          </cell>
          <cell r="I116">
            <v>0.9</v>
          </cell>
          <cell r="J116">
            <v>32.6</v>
          </cell>
          <cell r="K116">
            <v>26.1</v>
          </cell>
          <cell r="L116">
            <v>12.37</v>
          </cell>
          <cell r="M116">
            <v>5.09</v>
          </cell>
          <cell r="N116">
            <v>4</v>
          </cell>
          <cell r="O116">
            <v>4</v>
          </cell>
          <cell r="P116">
            <v>12</v>
          </cell>
        </row>
        <row r="117">
          <cell r="B117" t="str">
            <v>Arizona State</v>
          </cell>
          <cell r="C117" t="str">
            <v>Pac-12 (South)</v>
          </cell>
          <cell r="D117">
            <v>7</v>
          </cell>
          <cell r="E117">
            <v>6</v>
          </cell>
          <cell r="F117">
            <v>0.53800000000000003</v>
          </cell>
          <cell r="G117">
            <v>6</v>
          </cell>
          <cell r="H117">
            <v>3</v>
          </cell>
          <cell r="I117">
            <v>0.66700000000000004</v>
          </cell>
          <cell r="J117">
            <v>31.8</v>
          </cell>
          <cell r="K117">
            <v>32.799999999999997</v>
          </cell>
          <cell r="L117">
            <v>3.8</v>
          </cell>
          <cell r="M117">
            <v>3.72</v>
          </cell>
        </row>
        <row r="118">
          <cell r="B118" t="str">
            <v>Arizona</v>
          </cell>
          <cell r="C118" t="str">
            <v>Pac-12 (South)</v>
          </cell>
          <cell r="D118">
            <v>7</v>
          </cell>
          <cell r="E118">
            <v>6</v>
          </cell>
          <cell r="F118">
            <v>0.53800000000000003</v>
          </cell>
          <cell r="G118">
            <v>5</v>
          </cell>
          <cell r="H118">
            <v>4</v>
          </cell>
          <cell r="I118">
            <v>0.55600000000000005</v>
          </cell>
          <cell r="J118">
            <v>41.3</v>
          </cell>
          <cell r="K118">
            <v>34.4</v>
          </cell>
          <cell r="L118">
            <v>3.17</v>
          </cell>
          <cell r="M118">
            <v>-0.98</v>
          </cell>
          <cell r="O118">
            <v>23</v>
          </cell>
        </row>
        <row r="119">
          <cell r="B119" t="str">
            <v>UCLA</v>
          </cell>
          <cell r="C119" t="str">
            <v>Pac-12 (South)</v>
          </cell>
          <cell r="D119">
            <v>6</v>
          </cell>
          <cell r="E119">
            <v>7</v>
          </cell>
          <cell r="F119">
            <v>0.46200000000000002</v>
          </cell>
          <cell r="G119">
            <v>4</v>
          </cell>
          <cell r="H119">
            <v>5</v>
          </cell>
          <cell r="I119">
            <v>0.44400000000000001</v>
          </cell>
          <cell r="J119">
            <v>32.5</v>
          </cell>
          <cell r="K119">
            <v>36.6</v>
          </cell>
          <cell r="L119">
            <v>0.64</v>
          </cell>
          <cell r="M119">
            <v>4.41</v>
          </cell>
          <cell r="O119">
            <v>25</v>
          </cell>
        </row>
        <row r="120">
          <cell r="B120" t="str">
            <v>Utah</v>
          </cell>
          <cell r="C120" t="str">
            <v>Pac-12 (South)</v>
          </cell>
          <cell r="D120">
            <v>7</v>
          </cell>
          <cell r="E120">
            <v>6</v>
          </cell>
          <cell r="F120">
            <v>0.53800000000000003</v>
          </cell>
          <cell r="G120">
            <v>3</v>
          </cell>
          <cell r="H120">
            <v>6</v>
          </cell>
          <cell r="I120">
            <v>0.33300000000000002</v>
          </cell>
          <cell r="J120">
            <v>29.5</v>
          </cell>
          <cell r="K120">
            <v>23.2</v>
          </cell>
          <cell r="L120">
            <v>5.07</v>
          </cell>
          <cell r="M120">
            <v>1.22</v>
          </cell>
          <cell r="O120">
            <v>20</v>
          </cell>
        </row>
        <row r="121">
          <cell r="B121" t="str">
            <v>Colorado</v>
          </cell>
          <cell r="C121" t="str">
            <v>Pac-12 (South)</v>
          </cell>
          <cell r="D121">
            <v>5</v>
          </cell>
          <cell r="E121">
            <v>7</v>
          </cell>
          <cell r="F121">
            <v>0.41699999999999998</v>
          </cell>
          <cell r="G121">
            <v>2</v>
          </cell>
          <cell r="H121">
            <v>7</v>
          </cell>
          <cell r="I121">
            <v>0.222</v>
          </cell>
          <cell r="J121">
            <v>26.4</v>
          </cell>
          <cell r="K121">
            <v>28.2</v>
          </cell>
          <cell r="L121">
            <v>-2.61</v>
          </cell>
          <cell r="M121">
            <v>-0.36</v>
          </cell>
        </row>
        <row r="122">
          <cell r="B122" t="str">
            <v>Georgia</v>
          </cell>
          <cell r="C122" t="str">
            <v>SEC (East)</v>
          </cell>
          <cell r="D122">
            <v>13</v>
          </cell>
          <cell r="E122">
            <v>2</v>
          </cell>
          <cell r="F122">
            <v>0.86699999999999999</v>
          </cell>
          <cell r="G122">
            <v>7</v>
          </cell>
          <cell r="H122">
            <v>1</v>
          </cell>
          <cell r="I122">
            <v>0.875</v>
          </cell>
          <cell r="J122">
            <v>35.4</v>
          </cell>
          <cell r="K122">
            <v>16.399999999999999</v>
          </cell>
          <cell r="L122">
            <v>22.47</v>
          </cell>
          <cell r="M122">
            <v>7.01</v>
          </cell>
          <cell r="N122">
            <v>15</v>
          </cell>
          <cell r="O122">
            <v>2</v>
          </cell>
          <cell r="P122">
            <v>2</v>
          </cell>
        </row>
        <row r="123">
          <cell r="B123" t="str">
            <v>South Carolina</v>
          </cell>
          <cell r="C123" t="str">
            <v>SEC (East)</v>
          </cell>
          <cell r="D123">
            <v>9</v>
          </cell>
          <cell r="E123">
            <v>4</v>
          </cell>
          <cell r="F123">
            <v>0.69199999999999995</v>
          </cell>
          <cell r="G123">
            <v>5</v>
          </cell>
          <cell r="H123">
            <v>3</v>
          </cell>
          <cell r="I123">
            <v>0.625</v>
          </cell>
          <cell r="J123">
            <v>24.2</v>
          </cell>
          <cell r="K123">
            <v>20.7</v>
          </cell>
          <cell r="L123">
            <v>7.77</v>
          </cell>
          <cell r="M123">
            <v>3.85</v>
          </cell>
        </row>
        <row r="124">
          <cell r="B124" t="str">
            <v>Kentucky</v>
          </cell>
          <cell r="C124" t="str">
            <v>SEC (East)</v>
          </cell>
          <cell r="D124">
            <v>7</v>
          </cell>
          <cell r="E124">
            <v>6</v>
          </cell>
          <cell r="F124">
            <v>0.53800000000000003</v>
          </cell>
          <cell r="G124">
            <v>4</v>
          </cell>
          <cell r="H124">
            <v>4</v>
          </cell>
          <cell r="I124">
            <v>0.5</v>
          </cell>
          <cell r="J124">
            <v>25.5</v>
          </cell>
          <cell r="K124">
            <v>28.2</v>
          </cell>
          <cell r="L124">
            <v>1.3</v>
          </cell>
          <cell r="M124">
            <v>2.92</v>
          </cell>
        </row>
        <row r="125">
          <cell r="B125" t="str">
            <v>Missouri</v>
          </cell>
          <cell r="C125" t="str">
            <v>SEC (East)</v>
          </cell>
          <cell r="D125">
            <v>7</v>
          </cell>
          <cell r="E125">
            <v>6</v>
          </cell>
          <cell r="F125">
            <v>0.53800000000000003</v>
          </cell>
          <cell r="G125">
            <v>4</v>
          </cell>
          <cell r="H125">
            <v>4</v>
          </cell>
          <cell r="I125">
            <v>0.5</v>
          </cell>
          <cell r="J125">
            <v>37.5</v>
          </cell>
          <cell r="K125">
            <v>31.8</v>
          </cell>
          <cell r="L125">
            <v>4.28</v>
          </cell>
          <cell r="M125">
            <v>1.44</v>
          </cell>
        </row>
        <row r="126">
          <cell r="B126" t="str">
            <v>Florida</v>
          </cell>
          <cell r="C126" t="str">
            <v>SEC (East)</v>
          </cell>
          <cell r="D126">
            <v>4</v>
          </cell>
          <cell r="E126">
            <v>7</v>
          </cell>
          <cell r="F126">
            <v>0.36399999999999999</v>
          </cell>
          <cell r="G126">
            <v>3</v>
          </cell>
          <cell r="H126">
            <v>5</v>
          </cell>
          <cell r="I126">
            <v>0.375</v>
          </cell>
          <cell r="J126">
            <v>22.1</v>
          </cell>
          <cell r="K126">
            <v>27.3</v>
          </cell>
          <cell r="L126">
            <v>0.83</v>
          </cell>
          <cell r="M126">
            <v>5.37</v>
          </cell>
          <cell r="N126">
            <v>17</v>
          </cell>
          <cell r="O126">
            <v>17</v>
          </cell>
        </row>
        <row r="127">
          <cell r="B127" t="str">
            <v>Vanderbilt</v>
          </cell>
          <cell r="C127" t="str">
            <v>SEC (East)</v>
          </cell>
          <cell r="D127">
            <v>5</v>
          </cell>
          <cell r="E127">
            <v>7</v>
          </cell>
          <cell r="F127">
            <v>0.41699999999999998</v>
          </cell>
          <cell r="G127">
            <v>1</v>
          </cell>
          <cell r="H127">
            <v>7</v>
          </cell>
          <cell r="I127">
            <v>0.125</v>
          </cell>
          <cell r="J127">
            <v>24.6</v>
          </cell>
          <cell r="K127">
            <v>31.3</v>
          </cell>
          <cell r="L127">
            <v>-2.11</v>
          </cell>
          <cell r="M127">
            <v>2.2999999999999998</v>
          </cell>
        </row>
        <row r="128">
          <cell r="B128" t="str">
            <v>Tennessee</v>
          </cell>
          <cell r="C128" t="str">
            <v>SEC (East)</v>
          </cell>
          <cell r="D128">
            <v>4</v>
          </cell>
          <cell r="E128">
            <v>8</v>
          </cell>
          <cell r="F128">
            <v>0.33300000000000002</v>
          </cell>
          <cell r="G128">
            <v>0</v>
          </cell>
          <cell r="H128">
            <v>8</v>
          </cell>
          <cell r="I128">
            <v>0</v>
          </cell>
          <cell r="J128">
            <v>19.8</v>
          </cell>
          <cell r="K128">
            <v>29.1</v>
          </cell>
          <cell r="L128">
            <v>-3.18</v>
          </cell>
          <cell r="M128">
            <v>3.41</v>
          </cell>
          <cell r="N128">
            <v>25</v>
          </cell>
          <cell r="O128">
            <v>23</v>
          </cell>
        </row>
        <row r="129">
          <cell r="B129" t="str">
            <v>Alabama</v>
          </cell>
          <cell r="C129" t="str">
            <v>SEC (West)</v>
          </cell>
          <cell r="D129">
            <v>13</v>
          </cell>
          <cell r="E129">
            <v>1</v>
          </cell>
          <cell r="F129">
            <v>0.92900000000000005</v>
          </cell>
          <cell r="G129">
            <v>7</v>
          </cell>
          <cell r="H129">
            <v>1</v>
          </cell>
          <cell r="I129">
            <v>0.875</v>
          </cell>
          <cell r="J129">
            <v>37.1</v>
          </cell>
          <cell r="K129">
            <v>11.9</v>
          </cell>
          <cell r="L129">
            <v>21.25</v>
          </cell>
          <cell r="M129">
            <v>5.46</v>
          </cell>
          <cell r="N129">
            <v>1</v>
          </cell>
          <cell r="O129">
            <v>1</v>
          </cell>
          <cell r="P129">
            <v>1</v>
          </cell>
        </row>
        <row r="130">
          <cell r="B130" t="str">
            <v>Auburn</v>
          </cell>
          <cell r="C130" t="str">
            <v>SEC (West)</v>
          </cell>
          <cell r="D130">
            <v>10</v>
          </cell>
          <cell r="E130">
            <v>4</v>
          </cell>
          <cell r="F130">
            <v>0.71399999999999997</v>
          </cell>
          <cell r="G130">
            <v>7</v>
          </cell>
          <cell r="H130">
            <v>1</v>
          </cell>
          <cell r="I130">
            <v>0.875</v>
          </cell>
          <cell r="J130">
            <v>33.9</v>
          </cell>
          <cell r="K130">
            <v>18.5</v>
          </cell>
          <cell r="L130">
            <v>17.95</v>
          </cell>
          <cell r="M130">
            <v>6.38</v>
          </cell>
          <cell r="N130">
            <v>12</v>
          </cell>
          <cell r="O130">
            <v>4</v>
          </cell>
          <cell r="P130">
            <v>10</v>
          </cell>
        </row>
        <row r="131">
          <cell r="B131" t="str">
            <v>LSU</v>
          </cell>
          <cell r="C131" t="str">
            <v>SEC (West)</v>
          </cell>
          <cell r="D131">
            <v>9</v>
          </cell>
          <cell r="E131">
            <v>4</v>
          </cell>
          <cell r="F131">
            <v>0.69199999999999995</v>
          </cell>
          <cell r="G131">
            <v>6</v>
          </cell>
          <cell r="H131">
            <v>2</v>
          </cell>
          <cell r="I131">
            <v>0.75</v>
          </cell>
          <cell r="J131">
            <v>27.2</v>
          </cell>
          <cell r="K131">
            <v>18.899999999999999</v>
          </cell>
          <cell r="L131">
            <v>11.77</v>
          </cell>
          <cell r="M131">
            <v>3.93</v>
          </cell>
          <cell r="N131">
            <v>13</v>
          </cell>
          <cell r="O131">
            <v>12</v>
          </cell>
          <cell r="P131">
            <v>18</v>
          </cell>
        </row>
        <row r="132">
          <cell r="B132" t="str">
            <v>Mississippi State</v>
          </cell>
          <cell r="C132" t="str">
            <v>SEC (West)</v>
          </cell>
          <cell r="D132">
            <v>9</v>
          </cell>
          <cell r="E132">
            <v>4</v>
          </cell>
          <cell r="F132">
            <v>0.69199999999999995</v>
          </cell>
          <cell r="G132">
            <v>4</v>
          </cell>
          <cell r="H132">
            <v>4</v>
          </cell>
          <cell r="I132">
            <v>0.5</v>
          </cell>
          <cell r="J132">
            <v>32</v>
          </cell>
          <cell r="K132">
            <v>20.9</v>
          </cell>
          <cell r="L132">
            <v>11.85</v>
          </cell>
          <cell r="M132">
            <v>3.85</v>
          </cell>
          <cell r="O132">
            <v>16</v>
          </cell>
          <cell r="P132">
            <v>19</v>
          </cell>
        </row>
        <row r="133">
          <cell r="B133" t="str">
            <v>Texas A&amp;M</v>
          </cell>
          <cell r="C133" t="str">
            <v>SEC (West)</v>
          </cell>
          <cell r="D133">
            <v>7</v>
          </cell>
          <cell r="E133">
            <v>6</v>
          </cell>
          <cell r="F133">
            <v>0.53800000000000003</v>
          </cell>
          <cell r="G133">
            <v>4</v>
          </cell>
          <cell r="H133">
            <v>4</v>
          </cell>
          <cell r="I133">
            <v>0.5</v>
          </cell>
          <cell r="J133">
            <v>32.700000000000003</v>
          </cell>
          <cell r="K133">
            <v>30.7</v>
          </cell>
          <cell r="L133">
            <v>3.36</v>
          </cell>
          <cell r="M133">
            <v>3.05</v>
          </cell>
        </row>
        <row r="134">
          <cell r="B134" t="str">
            <v>Ole Miss</v>
          </cell>
          <cell r="C134" t="str">
            <v>SEC (West)</v>
          </cell>
          <cell r="D134">
            <v>6</v>
          </cell>
          <cell r="E134">
            <v>6</v>
          </cell>
          <cell r="F134">
            <v>0.5</v>
          </cell>
          <cell r="G134">
            <v>3</v>
          </cell>
          <cell r="H134">
            <v>5</v>
          </cell>
          <cell r="I134">
            <v>0.375</v>
          </cell>
          <cell r="J134">
            <v>32.799999999999997</v>
          </cell>
          <cell r="K134">
            <v>34.6</v>
          </cell>
          <cell r="L134">
            <v>2.78</v>
          </cell>
          <cell r="M134">
            <v>1.44</v>
          </cell>
        </row>
        <row r="135">
          <cell r="B135" t="str">
            <v>Arkansas</v>
          </cell>
          <cell r="C135" t="str">
            <v>SEC (West)</v>
          </cell>
          <cell r="D135">
            <v>4</v>
          </cell>
          <cell r="E135">
            <v>8</v>
          </cell>
          <cell r="F135">
            <v>0.33300000000000002</v>
          </cell>
          <cell r="G135">
            <v>1</v>
          </cell>
          <cell r="H135">
            <v>7</v>
          </cell>
          <cell r="I135">
            <v>0.125</v>
          </cell>
          <cell r="J135">
            <v>28.8</v>
          </cell>
          <cell r="K135">
            <v>36.200000000000003</v>
          </cell>
          <cell r="L135">
            <v>-2.4500000000000002</v>
          </cell>
          <cell r="M135">
            <v>4.3</v>
          </cell>
        </row>
        <row r="136">
          <cell r="B136" t="str">
            <v>Appalachian State</v>
          </cell>
          <cell r="C136" t="str">
            <v>Sun Belt</v>
          </cell>
          <cell r="D136">
            <v>9</v>
          </cell>
          <cell r="E136">
            <v>4</v>
          </cell>
          <cell r="F136">
            <v>0.69199999999999995</v>
          </cell>
          <cell r="G136">
            <v>7</v>
          </cell>
          <cell r="H136">
            <v>1</v>
          </cell>
          <cell r="I136">
            <v>0.875</v>
          </cell>
          <cell r="J136">
            <v>33.5</v>
          </cell>
          <cell r="K136">
            <v>20.2</v>
          </cell>
          <cell r="L136">
            <v>0.59</v>
          </cell>
          <cell r="M136">
            <v>-7.72</v>
          </cell>
        </row>
        <row r="137">
          <cell r="B137" t="str">
            <v>Coastal Carolina</v>
          </cell>
          <cell r="C137" t="str">
            <v>Sun Belt</v>
          </cell>
          <cell r="D137">
            <v>3</v>
          </cell>
          <cell r="E137">
            <v>9</v>
          </cell>
          <cell r="F137">
            <v>0.25</v>
          </cell>
          <cell r="G137">
            <v>2</v>
          </cell>
          <cell r="H137">
            <v>6</v>
          </cell>
          <cell r="I137">
            <v>0.25</v>
          </cell>
          <cell r="J137">
            <v>23.7</v>
          </cell>
          <cell r="K137">
            <v>34</v>
          </cell>
          <cell r="L137">
            <v>-17.2</v>
          </cell>
          <cell r="M137">
            <v>-8.7799999999999994</v>
          </cell>
        </row>
        <row r="138">
          <cell r="B138" t="str">
            <v>Georgia Southern</v>
          </cell>
          <cell r="C138" t="str">
            <v>Sun Belt</v>
          </cell>
          <cell r="D138">
            <v>2</v>
          </cell>
          <cell r="E138">
            <v>10</v>
          </cell>
          <cell r="F138">
            <v>0.16700000000000001</v>
          </cell>
          <cell r="G138">
            <v>2</v>
          </cell>
          <cell r="H138">
            <v>6</v>
          </cell>
          <cell r="I138">
            <v>0.25</v>
          </cell>
          <cell r="J138">
            <v>20.8</v>
          </cell>
          <cell r="K138">
            <v>32.200000000000003</v>
          </cell>
          <cell r="L138">
            <v>-16.829999999999998</v>
          </cell>
          <cell r="M138">
            <v>-5.58</v>
          </cell>
        </row>
        <row r="139">
          <cell r="B139" t="str">
            <v>Troy</v>
          </cell>
          <cell r="C139" t="str">
            <v>Sun Belt</v>
          </cell>
          <cell r="D139">
            <v>11</v>
          </cell>
          <cell r="E139">
            <v>2</v>
          </cell>
          <cell r="F139">
            <v>0.84599999999999997</v>
          </cell>
          <cell r="G139">
            <v>7</v>
          </cell>
          <cell r="H139">
            <v>1</v>
          </cell>
          <cell r="I139">
            <v>0.875</v>
          </cell>
          <cell r="J139">
            <v>31.5</v>
          </cell>
          <cell r="K139">
            <v>18.5</v>
          </cell>
          <cell r="L139">
            <v>3.59</v>
          </cell>
          <cell r="M139">
            <v>-8.0299999999999994</v>
          </cell>
        </row>
        <row r="140">
          <cell r="B140" t="str">
            <v>Arkansas State</v>
          </cell>
          <cell r="C140" t="str">
            <v>Sun Belt</v>
          </cell>
          <cell r="D140">
            <v>7</v>
          </cell>
          <cell r="E140">
            <v>5</v>
          </cell>
          <cell r="F140">
            <v>0.58299999999999996</v>
          </cell>
          <cell r="G140">
            <v>6</v>
          </cell>
          <cell r="H140">
            <v>2</v>
          </cell>
          <cell r="I140">
            <v>0.75</v>
          </cell>
          <cell r="J140">
            <v>37.799999999999997</v>
          </cell>
          <cell r="K140">
            <v>25.8</v>
          </cell>
          <cell r="L140">
            <v>-2.42</v>
          </cell>
          <cell r="M140">
            <v>-9.92</v>
          </cell>
        </row>
        <row r="141">
          <cell r="B141" t="str">
            <v>Georgia State</v>
          </cell>
          <cell r="C141" t="str">
            <v>Sun Belt</v>
          </cell>
          <cell r="D141">
            <v>7</v>
          </cell>
          <cell r="E141">
            <v>5</v>
          </cell>
          <cell r="F141">
            <v>0.58299999999999996</v>
          </cell>
          <cell r="G141">
            <v>5</v>
          </cell>
          <cell r="H141">
            <v>3</v>
          </cell>
          <cell r="I141">
            <v>0.625</v>
          </cell>
          <cell r="J141">
            <v>20.3</v>
          </cell>
          <cell r="K141">
            <v>24.8</v>
          </cell>
          <cell r="L141">
            <v>-10.66</v>
          </cell>
          <cell r="M141">
            <v>-9.25</v>
          </cell>
        </row>
        <row r="142">
          <cell r="B142" t="str">
            <v>New Mexico State</v>
          </cell>
          <cell r="C142" t="str">
            <v>Sun Belt</v>
          </cell>
          <cell r="D142">
            <v>7</v>
          </cell>
          <cell r="E142">
            <v>6</v>
          </cell>
          <cell r="F142">
            <v>0.53800000000000003</v>
          </cell>
          <cell r="G142">
            <v>4</v>
          </cell>
          <cell r="H142">
            <v>4</v>
          </cell>
          <cell r="I142">
            <v>0.5</v>
          </cell>
          <cell r="J142">
            <v>29.3</v>
          </cell>
          <cell r="K142">
            <v>29.7</v>
          </cell>
          <cell r="L142">
            <v>-8.69</v>
          </cell>
          <cell r="M142">
            <v>-8.3000000000000007</v>
          </cell>
        </row>
        <row r="143">
          <cell r="B143" t="str">
            <v>Louisiana</v>
          </cell>
          <cell r="C143" t="str">
            <v>Sun Belt</v>
          </cell>
          <cell r="D143">
            <v>5</v>
          </cell>
          <cell r="E143">
            <v>7</v>
          </cell>
          <cell r="F143">
            <v>0.41699999999999998</v>
          </cell>
          <cell r="G143">
            <v>4</v>
          </cell>
          <cell r="H143">
            <v>4</v>
          </cell>
          <cell r="I143">
            <v>0.5</v>
          </cell>
          <cell r="J143">
            <v>28.2</v>
          </cell>
          <cell r="K143">
            <v>40</v>
          </cell>
          <cell r="L143">
            <v>-15.51</v>
          </cell>
          <cell r="M143">
            <v>-8.35</v>
          </cell>
        </row>
        <row r="144">
          <cell r="B144" t="str">
            <v>Louisiana-Monroe</v>
          </cell>
          <cell r="C144" t="str">
            <v>Sun Belt</v>
          </cell>
          <cell r="D144">
            <v>4</v>
          </cell>
          <cell r="E144">
            <v>8</v>
          </cell>
          <cell r="F144">
            <v>0.33300000000000002</v>
          </cell>
          <cell r="G144">
            <v>4</v>
          </cell>
          <cell r="H144">
            <v>4</v>
          </cell>
          <cell r="I144">
            <v>0.5</v>
          </cell>
          <cell r="J144">
            <v>33.9</v>
          </cell>
          <cell r="K144">
            <v>41</v>
          </cell>
          <cell r="L144">
            <v>-10.88</v>
          </cell>
          <cell r="M144">
            <v>-4.88</v>
          </cell>
        </row>
        <row r="145">
          <cell r="B145" t="str">
            <v>Idaho</v>
          </cell>
          <cell r="C145" t="str">
            <v>Sun Belt</v>
          </cell>
          <cell r="D145">
            <v>4</v>
          </cell>
          <cell r="E145">
            <v>8</v>
          </cell>
          <cell r="F145">
            <v>0.33300000000000002</v>
          </cell>
          <cell r="G145">
            <v>3</v>
          </cell>
          <cell r="H145">
            <v>5</v>
          </cell>
          <cell r="I145">
            <v>0.375</v>
          </cell>
          <cell r="J145">
            <v>20.9</v>
          </cell>
          <cell r="K145">
            <v>25.8</v>
          </cell>
          <cell r="L145">
            <v>-11.35</v>
          </cell>
          <cell r="M145">
            <v>-7.94</v>
          </cell>
        </row>
        <row r="146">
          <cell r="B146" t="str">
            <v>South Alabama</v>
          </cell>
          <cell r="C146" t="str">
            <v>Sun Belt</v>
          </cell>
          <cell r="D146">
            <v>4</v>
          </cell>
          <cell r="E146">
            <v>8</v>
          </cell>
          <cell r="F146">
            <v>0.33300000000000002</v>
          </cell>
          <cell r="G146">
            <v>3</v>
          </cell>
          <cell r="H146">
            <v>5</v>
          </cell>
          <cell r="I146">
            <v>0.375</v>
          </cell>
          <cell r="J146">
            <v>19.8</v>
          </cell>
          <cell r="K146">
            <v>26.5</v>
          </cell>
          <cell r="L146">
            <v>-11.71</v>
          </cell>
          <cell r="M146">
            <v>-6.46</v>
          </cell>
        </row>
        <row r="147">
          <cell r="B147" t="str">
            <v>Texas State</v>
          </cell>
          <cell r="C147" t="str">
            <v>Sun Belt</v>
          </cell>
          <cell r="D147">
            <v>2</v>
          </cell>
          <cell r="E147">
            <v>10</v>
          </cell>
          <cell r="F147">
            <v>0.16700000000000001</v>
          </cell>
          <cell r="G147">
            <v>1</v>
          </cell>
          <cell r="H147">
            <v>7</v>
          </cell>
          <cell r="I147">
            <v>0.125</v>
          </cell>
          <cell r="J147">
            <v>17.3</v>
          </cell>
          <cell r="K147">
            <v>33.6</v>
          </cell>
          <cell r="L147">
            <v>-19.309999999999999</v>
          </cell>
          <cell r="M147">
            <v>-7.31</v>
          </cell>
        </row>
      </sheetData>
      <sheetData sheetId="44">
        <row r="18">
          <cell r="B18" t="str">
            <v>Clemson</v>
          </cell>
          <cell r="C18" t="str">
            <v>ACC (Atlantic)</v>
          </cell>
          <cell r="D18">
            <v>15</v>
          </cell>
          <cell r="E18">
            <v>0</v>
          </cell>
          <cell r="F18">
            <v>1</v>
          </cell>
          <cell r="G18">
            <v>8</v>
          </cell>
          <cell r="H18">
            <v>0</v>
          </cell>
          <cell r="I18">
            <v>1</v>
          </cell>
          <cell r="J18">
            <v>44.3</v>
          </cell>
          <cell r="K18">
            <v>13.1</v>
          </cell>
          <cell r="L18">
            <v>26.45</v>
          </cell>
          <cell r="M18">
            <v>5.19</v>
          </cell>
          <cell r="N18">
            <v>2</v>
          </cell>
          <cell r="O18">
            <v>1</v>
          </cell>
          <cell r="P18">
            <v>1</v>
          </cell>
        </row>
        <row r="19">
          <cell r="B19" t="str">
            <v>Syracuse</v>
          </cell>
          <cell r="C19" t="str">
            <v>ACC (Atlantic)</v>
          </cell>
          <cell r="D19">
            <v>10</v>
          </cell>
          <cell r="E19">
            <v>3</v>
          </cell>
          <cell r="F19">
            <v>0.76900000000000002</v>
          </cell>
          <cell r="G19">
            <v>6</v>
          </cell>
          <cell r="H19">
            <v>2</v>
          </cell>
          <cell r="I19">
            <v>0.75</v>
          </cell>
          <cell r="J19">
            <v>40.200000000000003</v>
          </cell>
          <cell r="K19">
            <v>27</v>
          </cell>
          <cell r="L19">
            <v>12.14</v>
          </cell>
          <cell r="M19">
            <v>1.3</v>
          </cell>
          <cell r="O19">
            <v>12</v>
          </cell>
          <cell r="P19">
            <v>15</v>
          </cell>
        </row>
        <row r="20">
          <cell r="B20" t="str">
            <v>NC State</v>
          </cell>
          <cell r="C20" t="str">
            <v>ACC (Atlantic)</v>
          </cell>
          <cell r="D20">
            <v>9</v>
          </cell>
          <cell r="E20">
            <v>4</v>
          </cell>
          <cell r="F20">
            <v>0.69199999999999995</v>
          </cell>
          <cell r="G20">
            <v>5</v>
          </cell>
          <cell r="H20">
            <v>3</v>
          </cell>
          <cell r="I20">
            <v>0.625</v>
          </cell>
          <cell r="J20">
            <v>33.799999999999997</v>
          </cell>
          <cell r="K20">
            <v>24.9</v>
          </cell>
          <cell r="L20">
            <v>6.8</v>
          </cell>
          <cell r="M20">
            <v>0.49</v>
          </cell>
          <cell r="O20">
            <v>16</v>
          </cell>
        </row>
        <row r="21">
          <cell r="B21" t="str">
            <v>Boston College</v>
          </cell>
          <cell r="C21" t="str">
            <v>ACC (Atlantic)</v>
          </cell>
          <cell r="D21">
            <v>7</v>
          </cell>
          <cell r="E21">
            <v>5</v>
          </cell>
          <cell r="F21">
            <v>0.58299999999999996</v>
          </cell>
          <cell r="G21">
            <v>4</v>
          </cell>
          <cell r="H21">
            <v>4</v>
          </cell>
          <cell r="I21">
            <v>0.5</v>
          </cell>
          <cell r="J21">
            <v>32</v>
          </cell>
          <cell r="K21">
            <v>25.7</v>
          </cell>
          <cell r="L21">
            <v>4.6100000000000003</v>
          </cell>
          <cell r="M21">
            <v>1.78</v>
          </cell>
          <cell r="O21">
            <v>17</v>
          </cell>
        </row>
        <row r="22">
          <cell r="B22" t="str">
            <v>Wake Forest</v>
          </cell>
          <cell r="C22" t="str">
            <v>ACC (Atlantic)</v>
          </cell>
          <cell r="D22">
            <v>7</v>
          </cell>
          <cell r="E22">
            <v>6</v>
          </cell>
          <cell r="F22">
            <v>0.53800000000000003</v>
          </cell>
          <cell r="G22">
            <v>3</v>
          </cell>
          <cell r="H22">
            <v>5</v>
          </cell>
          <cell r="I22">
            <v>0.375</v>
          </cell>
          <cell r="J22">
            <v>32.799999999999997</v>
          </cell>
          <cell r="K22">
            <v>33.299999999999997</v>
          </cell>
          <cell r="L22">
            <v>2.41</v>
          </cell>
          <cell r="M22">
            <v>2.41</v>
          </cell>
        </row>
        <row r="23">
          <cell r="B23" t="str">
            <v>Florida State</v>
          </cell>
          <cell r="C23" t="str">
            <v>ACC (Atlantic)</v>
          </cell>
          <cell r="D23">
            <v>5</v>
          </cell>
          <cell r="E23">
            <v>7</v>
          </cell>
          <cell r="F23">
            <v>0.41699999999999998</v>
          </cell>
          <cell r="G23">
            <v>3</v>
          </cell>
          <cell r="H23">
            <v>5</v>
          </cell>
          <cell r="I23">
            <v>0.375</v>
          </cell>
          <cell r="J23">
            <v>21.9</v>
          </cell>
          <cell r="K23">
            <v>31.5</v>
          </cell>
          <cell r="L23">
            <v>-1.67</v>
          </cell>
          <cell r="M23">
            <v>4.92</v>
          </cell>
          <cell r="N23">
            <v>19</v>
          </cell>
          <cell r="O23">
            <v>19</v>
          </cell>
        </row>
        <row r="24">
          <cell r="B24" t="str">
            <v>Louisville</v>
          </cell>
          <cell r="C24" t="str">
            <v>ACC (Atlantic)</v>
          </cell>
          <cell r="D24">
            <v>2</v>
          </cell>
          <cell r="E24">
            <v>10</v>
          </cell>
          <cell r="F24">
            <v>0.16700000000000001</v>
          </cell>
          <cell r="G24">
            <v>0</v>
          </cell>
          <cell r="H24">
            <v>8</v>
          </cell>
          <cell r="I24">
            <v>0</v>
          </cell>
          <cell r="J24">
            <v>19.8</v>
          </cell>
          <cell r="K24">
            <v>44.1</v>
          </cell>
          <cell r="L24">
            <v>-9.84</v>
          </cell>
          <cell r="M24">
            <v>5.41</v>
          </cell>
        </row>
        <row r="25">
          <cell r="B25" t="str">
            <v>Pittsburgh</v>
          </cell>
          <cell r="C25" t="str">
            <v>ACC (Coastal)</v>
          </cell>
          <cell r="D25">
            <v>7</v>
          </cell>
          <cell r="E25">
            <v>7</v>
          </cell>
          <cell r="F25">
            <v>0.5</v>
          </cell>
          <cell r="G25">
            <v>6</v>
          </cell>
          <cell r="H25">
            <v>2</v>
          </cell>
          <cell r="I25">
            <v>0.75</v>
          </cell>
          <cell r="J25">
            <v>25.6</v>
          </cell>
          <cell r="K25">
            <v>27.8</v>
          </cell>
          <cell r="L25">
            <v>5.7</v>
          </cell>
          <cell r="M25">
            <v>6.55</v>
          </cell>
          <cell r="O25">
            <v>24</v>
          </cell>
        </row>
        <row r="26">
          <cell r="B26" t="str">
            <v>Georgia Tech</v>
          </cell>
          <cell r="C26" t="str">
            <v>ACC (Coastal)</v>
          </cell>
          <cell r="D26">
            <v>7</v>
          </cell>
          <cell r="E26">
            <v>6</v>
          </cell>
          <cell r="F26">
            <v>0.53800000000000003</v>
          </cell>
          <cell r="G26">
            <v>5</v>
          </cell>
          <cell r="H26">
            <v>3</v>
          </cell>
          <cell r="I26">
            <v>0.625</v>
          </cell>
          <cell r="J26">
            <v>33.6</v>
          </cell>
          <cell r="K26">
            <v>29.3</v>
          </cell>
          <cell r="L26">
            <v>2.76</v>
          </cell>
          <cell r="M26">
            <v>1.76</v>
          </cell>
        </row>
        <row r="27">
          <cell r="B27" t="str">
            <v>Virginia</v>
          </cell>
          <cell r="C27" t="str">
            <v>ACC (Coastal)</v>
          </cell>
          <cell r="D27">
            <v>8</v>
          </cell>
          <cell r="E27">
            <v>5</v>
          </cell>
          <cell r="F27">
            <v>0.61499999999999999</v>
          </cell>
          <cell r="G27">
            <v>4</v>
          </cell>
          <cell r="H27">
            <v>4</v>
          </cell>
          <cell r="I27">
            <v>0.5</v>
          </cell>
          <cell r="J27">
            <v>28.5</v>
          </cell>
          <cell r="K27">
            <v>20.100000000000001</v>
          </cell>
          <cell r="L27">
            <v>7.11</v>
          </cell>
          <cell r="M27">
            <v>-0.04</v>
          </cell>
          <cell r="O27">
            <v>23</v>
          </cell>
        </row>
        <row r="28">
          <cell r="B28" t="str">
            <v>Miami (FL)</v>
          </cell>
          <cell r="C28" t="str">
            <v>ACC (Coastal)</v>
          </cell>
          <cell r="D28">
            <v>7</v>
          </cell>
          <cell r="E28">
            <v>6</v>
          </cell>
          <cell r="F28">
            <v>0.53800000000000003</v>
          </cell>
          <cell r="G28">
            <v>4</v>
          </cell>
          <cell r="H28">
            <v>4</v>
          </cell>
          <cell r="I28">
            <v>0.5</v>
          </cell>
          <cell r="J28">
            <v>28.8</v>
          </cell>
          <cell r="K28">
            <v>19.5</v>
          </cell>
          <cell r="L28">
            <v>6.58</v>
          </cell>
          <cell r="M28">
            <v>1.73</v>
          </cell>
          <cell r="N28">
            <v>8</v>
          </cell>
          <cell r="O28">
            <v>8</v>
          </cell>
        </row>
        <row r="29">
          <cell r="B29" t="str">
            <v>Virginia Tech</v>
          </cell>
          <cell r="C29" t="str">
            <v>ACC (Coastal)</v>
          </cell>
          <cell r="D29">
            <v>6</v>
          </cell>
          <cell r="E29">
            <v>7</v>
          </cell>
          <cell r="F29">
            <v>0.46200000000000002</v>
          </cell>
          <cell r="G29">
            <v>4</v>
          </cell>
          <cell r="H29">
            <v>4</v>
          </cell>
          <cell r="I29">
            <v>0.5</v>
          </cell>
          <cell r="J29">
            <v>29.8</v>
          </cell>
          <cell r="K29">
            <v>31</v>
          </cell>
          <cell r="L29">
            <v>-0.37</v>
          </cell>
          <cell r="M29">
            <v>1.55</v>
          </cell>
          <cell r="N29">
            <v>20</v>
          </cell>
          <cell r="O29">
            <v>12</v>
          </cell>
        </row>
        <row r="30">
          <cell r="B30" t="str">
            <v>Duke</v>
          </cell>
          <cell r="C30" t="str">
            <v>ACC (Coastal)</v>
          </cell>
          <cell r="D30">
            <v>8</v>
          </cell>
          <cell r="E30">
            <v>5</v>
          </cell>
          <cell r="F30">
            <v>0.61499999999999999</v>
          </cell>
          <cell r="G30">
            <v>3</v>
          </cell>
          <cell r="H30">
            <v>5</v>
          </cell>
          <cell r="I30">
            <v>0.375</v>
          </cell>
          <cell r="J30">
            <v>29.4</v>
          </cell>
          <cell r="K30">
            <v>27.4</v>
          </cell>
          <cell r="L30">
            <v>6.37</v>
          </cell>
          <cell r="M30">
            <v>3.6</v>
          </cell>
          <cell r="O30">
            <v>22</v>
          </cell>
        </row>
        <row r="31">
          <cell r="B31" t="str">
            <v>North Carolina</v>
          </cell>
          <cell r="C31" t="str">
            <v>ACC (Coastal)</v>
          </cell>
          <cell r="D31">
            <v>2</v>
          </cell>
          <cell r="E31">
            <v>9</v>
          </cell>
          <cell r="F31">
            <v>0.182</v>
          </cell>
          <cell r="G31">
            <v>1</v>
          </cell>
          <cell r="H31">
            <v>7</v>
          </cell>
          <cell r="I31">
            <v>0.125</v>
          </cell>
          <cell r="J31">
            <v>27.4</v>
          </cell>
          <cell r="K31">
            <v>34.5</v>
          </cell>
          <cell r="L31">
            <v>-4.75</v>
          </cell>
          <cell r="M31">
            <v>1.7</v>
          </cell>
        </row>
        <row r="32">
          <cell r="B32" t="str">
            <v>UCF</v>
          </cell>
          <cell r="C32" t="str">
            <v>American (East)</v>
          </cell>
          <cell r="D32">
            <v>12</v>
          </cell>
          <cell r="E32">
            <v>1</v>
          </cell>
          <cell r="F32">
            <v>0.92300000000000004</v>
          </cell>
          <cell r="G32">
            <v>8</v>
          </cell>
          <cell r="H32">
            <v>0</v>
          </cell>
          <cell r="I32">
            <v>1</v>
          </cell>
          <cell r="J32">
            <v>43.2</v>
          </cell>
          <cell r="K32">
            <v>22.7</v>
          </cell>
          <cell r="L32">
            <v>14.53</v>
          </cell>
          <cell r="M32">
            <v>-2.78</v>
          </cell>
          <cell r="N32">
            <v>21</v>
          </cell>
          <cell r="O32">
            <v>7</v>
          </cell>
          <cell r="P32">
            <v>11</v>
          </cell>
        </row>
        <row r="33">
          <cell r="B33" t="str">
            <v>Temple</v>
          </cell>
          <cell r="C33" t="str">
            <v>American (East)</v>
          </cell>
          <cell r="D33">
            <v>8</v>
          </cell>
          <cell r="E33">
            <v>5</v>
          </cell>
          <cell r="F33">
            <v>0.61499999999999999</v>
          </cell>
          <cell r="G33">
            <v>7</v>
          </cell>
          <cell r="H33">
            <v>1</v>
          </cell>
          <cell r="I33">
            <v>0.875</v>
          </cell>
          <cell r="J33">
            <v>34.9</v>
          </cell>
          <cell r="K33">
            <v>27.1</v>
          </cell>
          <cell r="L33">
            <v>1.78</v>
          </cell>
          <cell r="M33">
            <v>-2.6</v>
          </cell>
        </row>
        <row r="34">
          <cell r="B34" t="str">
            <v>Cincinnati</v>
          </cell>
          <cell r="C34" t="str">
            <v>American (East)</v>
          </cell>
          <cell r="D34">
            <v>11</v>
          </cell>
          <cell r="E34">
            <v>2</v>
          </cell>
          <cell r="F34">
            <v>0.84599999999999997</v>
          </cell>
          <cell r="G34">
            <v>6</v>
          </cell>
          <cell r="H34">
            <v>2</v>
          </cell>
          <cell r="I34">
            <v>0.75</v>
          </cell>
          <cell r="J34">
            <v>34.9</v>
          </cell>
          <cell r="K34">
            <v>17.2</v>
          </cell>
          <cell r="L34">
            <v>7.15</v>
          </cell>
          <cell r="M34">
            <v>-3.93</v>
          </cell>
          <cell r="O34">
            <v>19</v>
          </cell>
          <cell r="P34">
            <v>24</v>
          </cell>
        </row>
        <row r="35">
          <cell r="B35" t="str">
            <v>South Florida</v>
          </cell>
          <cell r="C35" t="str">
            <v>American (East)</v>
          </cell>
          <cell r="D35">
            <v>7</v>
          </cell>
          <cell r="E35">
            <v>6</v>
          </cell>
          <cell r="F35">
            <v>0.53800000000000003</v>
          </cell>
          <cell r="G35">
            <v>3</v>
          </cell>
          <cell r="H35">
            <v>5</v>
          </cell>
          <cell r="I35">
            <v>0.375</v>
          </cell>
          <cell r="J35">
            <v>28.5</v>
          </cell>
          <cell r="K35">
            <v>32</v>
          </cell>
          <cell r="L35">
            <v>-6.28</v>
          </cell>
          <cell r="M35">
            <v>-3.74</v>
          </cell>
          <cell r="O35">
            <v>21</v>
          </cell>
        </row>
        <row r="36">
          <cell r="B36" t="str">
            <v>East Carolina</v>
          </cell>
          <cell r="C36" t="str">
            <v>American (East)</v>
          </cell>
          <cell r="D36">
            <v>3</v>
          </cell>
          <cell r="E36">
            <v>9</v>
          </cell>
          <cell r="F36">
            <v>0.25</v>
          </cell>
          <cell r="G36">
            <v>1</v>
          </cell>
          <cell r="H36">
            <v>7</v>
          </cell>
          <cell r="I36">
            <v>0.125</v>
          </cell>
          <cell r="J36">
            <v>22.8</v>
          </cell>
          <cell r="K36">
            <v>37.299999999999997</v>
          </cell>
          <cell r="L36">
            <v>-11.08</v>
          </cell>
          <cell r="M36">
            <v>-2.41</v>
          </cell>
        </row>
        <row r="37">
          <cell r="B37" t="str">
            <v>UConn</v>
          </cell>
          <cell r="C37" t="str">
            <v>American (East)</v>
          </cell>
          <cell r="D37">
            <v>1</v>
          </cell>
          <cell r="E37">
            <v>11</v>
          </cell>
          <cell r="F37">
            <v>8.3000000000000004E-2</v>
          </cell>
          <cell r="G37">
            <v>0</v>
          </cell>
          <cell r="H37">
            <v>8</v>
          </cell>
          <cell r="I37">
            <v>0</v>
          </cell>
          <cell r="J37">
            <v>22.2</v>
          </cell>
          <cell r="K37">
            <v>50.4</v>
          </cell>
          <cell r="L37">
            <v>-18.989999999999998</v>
          </cell>
          <cell r="M37">
            <v>-1.32</v>
          </cell>
        </row>
        <row r="38">
          <cell r="B38" t="str">
            <v>Houston</v>
          </cell>
          <cell r="C38" t="str">
            <v>American (West)</v>
          </cell>
          <cell r="D38">
            <v>8</v>
          </cell>
          <cell r="E38">
            <v>5</v>
          </cell>
          <cell r="F38">
            <v>0.61499999999999999</v>
          </cell>
          <cell r="G38">
            <v>5</v>
          </cell>
          <cell r="H38">
            <v>3</v>
          </cell>
          <cell r="I38">
            <v>0.625</v>
          </cell>
          <cell r="J38">
            <v>43.9</v>
          </cell>
          <cell r="K38">
            <v>37.200000000000003</v>
          </cell>
          <cell r="L38">
            <v>1.18</v>
          </cell>
          <cell r="M38">
            <v>-4.82</v>
          </cell>
          <cell r="O38">
            <v>17</v>
          </cell>
        </row>
        <row r="39">
          <cell r="B39" t="str">
            <v>Memphis</v>
          </cell>
          <cell r="C39" t="str">
            <v>American (West)</v>
          </cell>
          <cell r="D39">
            <v>8</v>
          </cell>
          <cell r="E39">
            <v>6</v>
          </cell>
          <cell r="F39">
            <v>0.57099999999999995</v>
          </cell>
          <cell r="G39">
            <v>5</v>
          </cell>
          <cell r="H39">
            <v>3</v>
          </cell>
          <cell r="I39">
            <v>0.625</v>
          </cell>
          <cell r="J39">
            <v>42.9</v>
          </cell>
          <cell r="K39">
            <v>31.9</v>
          </cell>
          <cell r="L39">
            <v>2.27</v>
          </cell>
          <cell r="M39">
            <v>-3.88</v>
          </cell>
        </row>
        <row r="40">
          <cell r="B40" t="str">
            <v>Tulane</v>
          </cell>
          <cell r="C40" t="str">
            <v>American (West)</v>
          </cell>
          <cell r="D40">
            <v>7</v>
          </cell>
          <cell r="E40">
            <v>6</v>
          </cell>
          <cell r="F40">
            <v>0.53800000000000003</v>
          </cell>
          <cell r="G40">
            <v>5</v>
          </cell>
          <cell r="H40">
            <v>3</v>
          </cell>
          <cell r="I40">
            <v>0.625</v>
          </cell>
          <cell r="J40">
            <v>26.8</v>
          </cell>
          <cell r="K40">
            <v>27.5</v>
          </cell>
          <cell r="L40">
            <v>-0.86</v>
          </cell>
          <cell r="M40">
            <v>-2.17</v>
          </cell>
        </row>
        <row r="41">
          <cell r="B41" t="str">
            <v>SMU</v>
          </cell>
          <cell r="C41" t="str">
            <v>American (West)</v>
          </cell>
          <cell r="D41">
            <v>5</v>
          </cell>
          <cell r="E41">
            <v>7</v>
          </cell>
          <cell r="F41">
            <v>0.41699999999999998</v>
          </cell>
          <cell r="G41">
            <v>4</v>
          </cell>
          <cell r="H41">
            <v>4</v>
          </cell>
          <cell r="I41">
            <v>0.5</v>
          </cell>
          <cell r="J41">
            <v>30.4</v>
          </cell>
          <cell r="K41">
            <v>35.299999999999997</v>
          </cell>
          <cell r="L41">
            <v>-5.38</v>
          </cell>
          <cell r="M41">
            <v>-0.8</v>
          </cell>
        </row>
        <row r="42">
          <cell r="B42" t="str">
            <v>Navy</v>
          </cell>
          <cell r="C42" t="str">
            <v>American (West)</v>
          </cell>
          <cell r="D42">
            <v>3</v>
          </cell>
          <cell r="E42">
            <v>10</v>
          </cell>
          <cell r="F42">
            <v>0.23100000000000001</v>
          </cell>
          <cell r="G42">
            <v>2</v>
          </cell>
          <cell r="H42">
            <v>6</v>
          </cell>
          <cell r="I42">
            <v>0.25</v>
          </cell>
          <cell r="J42">
            <v>25</v>
          </cell>
          <cell r="K42">
            <v>33.5</v>
          </cell>
          <cell r="L42">
            <v>-7.09</v>
          </cell>
          <cell r="M42">
            <v>0.68</v>
          </cell>
        </row>
        <row r="43">
          <cell r="B43" t="str">
            <v>Tulsa</v>
          </cell>
          <cell r="C43" t="str">
            <v>American (West)</v>
          </cell>
          <cell r="D43">
            <v>3</v>
          </cell>
          <cell r="E43">
            <v>9</v>
          </cell>
          <cell r="F43">
            <v>0.25</v>
          </cell>
          <cell r="G43">
            <v>2</v>
          </cell>
          <cell r="H43">
            <v>6</v>
          </cell>
          <cell r="I43">
            <v>0.25</v>
          </cell>
          <cell r="J43">
            <v>24.1</v>
          </cell>
          <cell r="K43">
            <v>29.6</v>
          </cell>
          <cell r="L43">
            <v>-9.74</v>
          </cell>
          <cell r="M43">
            <v>-3.74</v>
          </cell>
        </row>
        <row r="44">
          <cell r="B44" t="str">
            <v>Oklahoma</v>
          </cell>
          <cell r="C44" t="str">
            <v>Big 12</v>
          </cell>
          <cell r="D44">
            <v>12</v>
          </cell>
          <cell r="E44">
            <v>2</v>
          </cell>
          <cell r="F44">
            <v>0.85699999999999998</v>
          </cell>
          <cell r="G44">
            <v>9</v>
          </cell>
          <cell r="H44">
            <v>1</v>
          </cell>
          <cell r="I44">
            <v>0.9</v>
          </cell>
          <cell r="J44">
            <v>48.4</v>
          </cell>
          <cell r="K44">
            <v>33.299999999999997</v>
          </cell>
          <cell r="L44">
            <v>18.059999999999999</v>
          </cell>
          <cell r="M44">
            <v>6.14</v>
          </cell>
          <cell r="N44">
            <v>7</v>
          </cell>
          <cell r="O44">
            <v>4</v>
          </cell>
          <cell r="P44">
            <v>4</v>
          </cell>
        </row>
        <row r="45">
          <cell r="B45" t="str">
            <v>Texas</v>
          </cell>
          <cell r="C45" t="str">
            <v>Big 12</v>
          </cell>
          <cell r="D45">
            <v>10</v>
          </cell>
          <cell r="E45">
            <v>4</v>
          </cell>
          <cell r="F45">
            <v>0.71399999999999997</v>
          </cell>
          <cell r="G45">
            <v>7</v>
          </cell>
          <cell r="H45">
            <v>3</v>
          </cell>
          <cell r="I45">
            <v>0.7</v>
          </cell>
          <cell r="J45">
            <v>31.1</v>
          </cell>
          <cell r="K45">
            <v>25.9</v>
          </cell>
          <cell r="L45">
            <v>11.15</v>
          </cell>
          <cell r="M45">
            <v>6.3</v>
          </cell>
          <cell r="N45">
            <v>23</v>
          </cell>
          <cell r="O45">
            <v>6</v>
          </cell>
          <cell r="P45">
            <v>9</v>
          </cell>
        </row>
        <row r="46">
          <cell r="B46" t="str">
            <v>Iowa State</v>
          </cell>
          <cell r="C46" t="str">
            <v>Big 12</v>
          </cell>
          <cell r="D46">
            <v>8</v>
          </cell>
          <cell r="E46">
            <v>5</v>
          </cell>
          <cell r="F46">
            <v>0.61499999999999999</v>
          </cell>
          <cell r="G46">
            <v>6</v>
          </cell>
          <cell r="H46">
            <v>3</v>
          </cell>
          <cell r="I46">
            <v>0.66700000000000004</v>
          </cell>
          <cell r="J46">
            <v>26.8</v>
          </cell>
          <cell r="K46">
            <v>22.9</v>
          </cell>
          <cell r="L46">
            <v>7.78</v>
          </cell>
          <cell r="M46">
            <v>4.01</v>
          </cell>
          <cell r="O46">
            <v>18</v>
          </cell>
        </row>
        <row r="47">
          <cell r="B47" t="str">
            <v>West Virginia</v>
          </cell>
          <cell r="C47" t="str">
            <v>Big 12</v>
          </cell>
          <cell r="D47">
            <v>8</v>
          </cell>
          <cell r="E47">
            <v>4</v>
          </cell>
          <cell r="F47">
            <v>0.66700000000000004</v>
          </cell>
          <cell r="G47">
            <v>6</v>
          </cell>
          <cell r="H47">
            <v>3</v>
          </cell>
          <cell r="I47">
            <v>0.66700000000000004</v>
          </cell>
          <cell r="J47">
            <v>40.299999999999997</v>
          </cell>
          <cell r="K47">
            <v>27.2</v>
          </cell>
          <cell r="L47">
            <v>12.6</v>
          </cell>
          <cell r="M47">
            <v>3.85</v>
          </cell>
          <cell r="N47">
            <v>17</v>
          </cell>
          <cell r="O47">
            <v>6</v>
          </cell>
          <cell r="P47">
            <v>20</v>
          </cell>
        </row>
        <row r="48">
          <cell r="B48" t="str">
            <v>Baylor</v>
          </cell>
          <cell r="C48" t="str">
            <v>Big 12</v>
          </cell>
          <cell r="D48">
            <v>7</v>
          </cell>
          <cell r="E48">
            <v>6</v>
          </cell>
          <cell r="F48">
            <v>0.53800000000000003</v>
          </cell>
          <cell r="G48">
            <v>4</v>
          </cell>
          <cell r="H48">
            <v>5</v>
          </cell>
          <cell r="I48">
            <v>0.44400000000000001</v>
          </cell>
          <cell r="J48">
            <v>29.5</v>
          </cell>
          <cell r="K48">
            <v>31.7</v>
          </cell>
          <cell r="L48">
            <v>3.25</v>
          </cell>
          <cell r="M48">
            <v>3.02</v>
          </cell>
        </row>
        <row r="49">
          <cell r="B49" t="str">
            <v>TCU</v>
          </cell>
          <cell r="C49" t="str">
            <v>Big 12</v>
          </cell>
          <cell r="D49">
            <v>7</v>
          </cell>
          <cell r="E49">
            <v>6</v>
          </cell>
          <cell r="F49">
            <v>0.53800000000000003</v>
          </cell>
          <cell r="G49">
            <v>4</v>
          </cell>
          <cell r="H49">
            <v>5</v>
          </cell>
          <cell r="I49">
            <v>0.44400000000000001</v>
          </cell>
          <cell r="J49">
            <v>23.5</v>
          </cell>
          <cell r="K49">
            <v>23.1</v>
          </cell>
          <cell r="L49">
            <v>3.88</v>
          </cell>
          <cell r="M49">
            <v>4.34</v>
          </cell>
          <cell r="N49">
            <v>16</v>
          </cell>
          <cell r="O49">
            <v>15</v>
          </cell>
        </row>
        <row r="50">
          <cell r="B50" t="str">
            <v>Oklahoma State</v>
          </cell>
          <cell r="C50" t="str">
            <v>Big 12</v>
          </cell>
          <cell r="D50">
            <v>7</v>
          </cell>
          <cell r="E50">
            <v>6</v>
          </cell>
          <cell r="F50">
            <v>0.53800000000000003</v>
          </cell>
          <cell r="G50">
            <v>3</v>
          </cell>
          <cell r="H50">
            <v>6</v>
          </cell>
          <cell r="I50">
            <v>0.33300000000000002</v>
          </cell>
          <cell r="J50">
            <v>38.4</v>
          </cell>
          <cell r="K50">
            <v>32.5</v>
          </cell>
          <cell r="L50">
            <v>6.82</v>
          </cell>
          <cell r="M50">
            <v>3.67</v>
          </cell>
          <cell r="O50">
            <v>15</v>
          </cell>
        </row>
        <row r="51">
          <cell r="B51" t="str">
            <v>Kansas State</v>
          </cell>
          <cell r="C51" t="str">
            <v>Big 12</v>
          </cell>
          <cell r="D51">
            <v>5</v>
          </cell>
          <cell r="E51">
            <v>7</v>
          </cell>
          <cell r="F51">
            <v>0.41699999999999998</v>
          </cell>
          <cell r="G51">
            <v>3</v>
          </cell>
          <cell r="H51">
            <v>6</v>
          </cell>
          <cell r="I51">
            <v>0.33300000000000002</v>
          </cell>
          <cell r="J51">
            <v>22.5</v>
          </cell>
          <cell r="K51">
            <v>25.4</v>
          </cell>
          <cell r="L51">
            <v>1.39</v>
          </cell>
          <cell r="M51">
            <v>3.47</v>
          </cell>
        </row>
        <row r="52">
          <cell r="B52" t="str">
            <v>Texas Tech</v>
          </cell>
          <cell r="C52" t="str">
            <v>Big 12</v>
          </cell>
          <cell r="D52">
            <v>5</v>
          </cell>
          <cell r="E52">
            <v>7</v>
          </cell>
          <cell r="F52">
            <v>0.41699999999999998</v>
          </cell>
          <cell r="G52">
            <v>3</v>
          </cell>
          <cell r="H52">
            <v>6</v>
          </cell>
          <cell r="I52">
            <v>0.33300000000000002</v>
          </cell>
          <cell r="J52">
            <v>37.299999999999997</v>
          </cell>
          <cell r="K52">
            <v>31.1</v>
          </cell>
          <cell r="L52">
            <v>5.09</v>
          </cell>
          <cell r="M52">
            <v>3.76</v>
          </cell>
          <cell r="O52">
            <v>25</v>
          </cell>
        </row>
        <row r="53">
          <cell r="B53" t="str">
            <v>Kansas</v>
          </cell>
          <cell r="C53" t="str">
            <v>Big 12</v>
          </cell>
          <cell r="D53">
            <v>3</v>
          </cell>
          <cell r="E53">
            <v>9</v>
          </cell>
          <cell r="F53">
            <v>0.25</v>
          </cell>
          <cell r="G53">
            <v>1</v>
          </cell>
          <cell r="H53">
            <v>8</v>
          </cell>
          <cell r="I53">
            <v>0.111</v>
          </cell>
          <cell r="J53">
            <v>23.8</v>
          </cell>
          <cell r="K53">
            <v>30</v>
          </cell>
          <cell r="L53">
            <v>-4.8600000000000003</v>
          </cell>
          <cell r="M53">
            <v>2.14</v>
          </cell>
        </row>
        <row r="54">
          <cell r="B54" t="str">
            <v>Ohio State</v>
          </cell>
          <cell r="C54" t="str">
            <v>Big Ten (East)</v>
          </cell>
          <cell r="D54">
            <v>13</v>
          </cell>
          <cell r="E54">
            <v>1</v>
          </cell>
          <cell r="F54">
            <v>0.92900000000000005</v>
          </cell>
          <cell r="G54">
            <v>8</v>
          </cell>
          <cell r="H54">
            <v>1</v>
          </cell>
          <cell r="I54">
            <v>0.88900000000000001</v>
          </cell>
          <cell r="J54">
            <v>42.4</v>
          </cell>
          <cell r="K54">
            <v>25.5</v>
          </cell>
          <cell r="L54">
            <v>17.739999999999998</v>
          </cell>
          <cell r="M54">
            <v>4.0999999999999996</v>
          </cell>
          <cell r="N54">
            <v>5</v>
          </cell>
          <cell r="O54">
            <v>2</v>
          </cell>
          <cell r="P54">
            <v>3</v>
          </cell>
        </row>
        <row r="55">
          <cell r="B55" t="str">
            <v>Michigan</v>
          </cell>
          <cell r="C55" t="str">
            <v>Big Ten (East)</v>
          </cell>
          <cell r="D55">
            <v>10</v>
          </cell>
          <cell r="E55">
            <v>3</v>
          </cell>
          <cell r="F55">
            <v>0.76900000000000002</v>
          </cell>
          <cell r="G55">
            <v>8</v>
          </cell>
          <cell r="H55">
            <v>1</v>
          </cell>
          <cell r="I55">
            <v>0.88900000000000001</v>
          </cell>
          <cell r="J55">
            <v>35.200000000000003</v>
          </cell>
          <cell r="K55">
            <v>19.399999999999999</v>
          </cell>
          <cell r="L55">
            <v>16.47</v>
          </cell>
          <cell r="M55">
            <v>5.47</v>
          </cell>
          <cell r="N55">
            <v>14</v>
          </cell>
          <cell r="O55">
            <v>4</v>
          </cell>
          <cell r="P55">
            <v>14</v>
          </cell>
        </row>
        <row r="56">
          <cell r="B56" t="str">
            <v>Penn State</v>
          </cell>
          <cell r="C56" t="str">
            <v>Big Ten (East)</v>
          </cell>
          <cell r="D56">
            <v>9</v>
          </cell>
          <cell r="E56">
            <v>4</v>
          </cell>
          <cell r="F56">
            <v>0.69199999999999995</v>
          </cell>
          <cell r="G56">
            <v>6</v>
          </cell>
          <cell r="H56">
            <v>3</v>
          </cell>
          <cell r="I56">
            <v>0.66700000000000004</v>
          </cell>
          <cell r="J56">
            <v>33.799999999999997</v>
          </cell>
          <cell r="K56">
            <v>20.5</v>
          </cell>
          <cell r="L56">
            <v>12.32</v>
          </cell>
          <cell r="M56">
            <v>4.8600000000000003</v>
          </cell>
          <cell r="N56">
            <v>10</v>
          </cell>
          <cell r="O56">
            <v>8</v>
          </cell>
          <cell r="P56">
            <v>17</v>
          </cell>
        </row>
        <row r="57">
          <cell r="B57" t="str">
            <v>Michigan State</v>
          </cell>
          <cell r="C57" t="str">
            <v>Big Ten (East)</v>
          </cell>
          <cell r="D57">
            <v>7</v>
          </cell>
          <cell r="E57">
            <v>6</v>
          </cell>
          <cell r="F57">
            <v>0.53800000000000003</v>
          </cell>
          <cell r="G57">
            <v>5</v>
          </cell>
          <cell r="H57">
            <v>4</v>
          </cell>
          <cell r="I57">
            <v>0.55600000000000005</v>
          </cell>
          <cell r="J57">
            <v>18.7</v>
          </cell>
          <cell r="K57">
            <v>17.2</v>
          </cell>
          <cell r="L57">
            <v>6.01</v>
          </cell>
          <cell r="M57">
            <v>5.08</v>
          </cell>
          <cell r="N57">
            <v>11</v>
          </cell>
          <cell r="O57">
            <v>11</v>
          </cell>
        </row>
        <row r="58">
          <cell r="B58" t="str">
            <v>Maryland</v>
          </cell>
          <cell r="C58" t="str">
            <v>Big Ten (East)</v>
          </cell>
          <cell r="D58">
            <v>5</v>
          </cell>
          <cell r="E58">
            <v>7</v>
          </cell>
          <cell r="F58">
            <v>0.41699999999999998</v>
          </cell>
          <cell r="G58">
            <v>3</v>
          </cell>
          <cell r="H58">
            <v>6</v>
          </cell>
          <cell r="I58">
            <v>0.33300000000000002</v>
          </cell>
          <cell r="J58">
            <v>28.5</v>
          </cell>
          <cell r="K58">
            <v>28.7</v>
          </cell>
          <cell r="L58">
            <v>2.88</v>
          </cell>
          <cell r="M58">
            <v>4.63</v>
          </cell>
        </row>
        <row r="59">
          <cell r="B59" t="str">
            <v>Indiana</v>
          </cell>
          <cell r="C59" t="str">
            <v>Big Ten (East)</v>
          </cell>
          <cell r="D59">
            <v>5</v>
          </cell>
          <cell r="E59">
            <v>7</v>
          </cell>
          <cell r="F59">
            <v>0.41699999999999998</v>
          </cell>
          <cell r="G59">
            <v>2</v>
          </cell>
          <cell r="H59">
            <v>7</v>
          </cell>
          <cell r="I59">
            <v>0.222</v>
          </cell>
          <cell r="J59">
            <v>26.4</v>
          </cell>
          <cell r="K59">
            <v>29.9</v>
          </cell>
          <cell r="L59">
            <v>2.44</v>
          </cell>
          <cell r="M59">
            <v>5.61</v>
          </cell>
        </row>
        <row r="60">
          <cell r="B60" t="str">
            <v>Rutgers</v>
          </cell>
          <cell r="C60" t="str">
            <v>Big Ten (East)</v>
          </cell>
          <cell r="D60">
            <v>1</v>
          </cell>
          <cell r="E60">
            <v>11</v>
          </cell>
          <cell r="F60">
            <v>8.3000000000000004E-2</v>
          </cell>
          <cell r="G60">
            <v>0</v>
          </cell>
          <cell r="H60">
            <v>9</v>
          </cell>
          <cell r="I60">
            <v>0</v>
          </cell>
          <cell r="J60">
            <v>13.5</v>
          </cell>
          <cell r="K60">
            <v>31.4</v>
          </cell>
          <cell r="L60">
            <v>-9.65</v>
          </cell>
          <cell r="M60">
            <v>4.0999999999999996</v>
          </cell>
        </row>
        <row r="61">
          <cell r="B61" t="str">
            <v>Northwestern</v>
          </cell>
          <cell r="C61" t="str">
            <v>Big Ten (West)</v>
          </cell>
          <cell r="D61">
            <v>9</v>
          </cell>
          <cell r="E61">
            <v>5</v>
          </cell>
          <cell r="F61">
            <v>0.64300000000000002</v>
          </cell>
          <cell r="G61">
            <v>8</v>
          </cell>
          <cell r="H61">
            <v>1</v>
          </cell>
          <cell r="I61">
            <v>0.88900000000000001</v>
          </cell>
          <cell r="J61">
            <v>24.2</v>
          </cell>
          <cell r="K61">
            <v>23.2</v>
          </cell>
          <cell r="L61">
            <v>7.51</v>
          </cell>
          <cell r="M61">
            <v>5.94</v>
          </cell>
          <cell r="O61">
            <v>20</v>
          </cell>
          <cell r="P61">
            <v>21</v>
          </cell>
        </row>
        <row r="62">
          <cell r="B62" t="str">
            <v>Iowa</v>
          </cell>
          <cell r="C62" t="str">
            <v>Big Ten (West)</v>
          </cell>
          <cell r="D62">
            <v>9</v>
          </cell>
          <cell r="E62">
            <v>4</v>
          </cell>
          <cell r="F62">
            <v>0.69199999999999995</v>
          </cell>
          <cell r="G62">
            <v>5</v>
          </cell>
          <cell r="H62">
            <v>4</v>
          </cell>
          <cell r="I62">
            <v>0.55600000000000005</v>
          </cell>
          <cell r="J62">
            <v>31.2</v>
          </cell>
          <cell r="K62">
            <v>17.8</v>
          </cell>
          <cell r="L62">
            <v>13.14</v>
          </cell>
          <cell r="M62">
            <v>3.29</v>
          </cell>
          <cell r="O62">
            <v>18</v>
          </cell>
          <cell r="P62">
            <v>25</v>
          </cell>
        </row>
        <row r="63">
          <cell r="B63" t="str">
            <v>Wisconsin</v>
          </cell>
          <cell r="C63" t="str">
            <v>Big Ten (West)</v>
          </cell>
          <cell r="D63">
            <v>8</v>
          </cell>
          <cell r="E63">
            <v>5</v>
          </cell>
          <cell r="F63">
            <v>0.61499999999999999</v>
          </cell>
          <cell r="G63">
            <v>5</v>
          </cell>
          <cell r="H63">
            <v>4</v>
          </cell>
          <cell r="I63">
            <v>0.55600000000000005</v>
          </cell>
          <cell r="J63">
            <v>29.7</v>
          </cell>
          <cell r="K63">
            <v>22.6</v>
          </cell>
          <cell r="L63">
            <v>7.68</v>
          </cell>
          <cell r="M63">
            <v>2.6</v>
          </cell>
          <cell r="N63">
            <v>4</v>
          </cell>
          <cell r="O63">
            <v>4</v>
          </cell>
        </row>
        <row r="64">
          <cell r="B64" t="str">
            <v>Purdue</v>
          </cell>
          <cell r="C64" t="str">
            <v>Big Ten (West)</v>
          </cell>
          <cell r="D64">
            <v>6</v>
          </cell>
          <cell r="E64">
            <v>7</v>
          </cell>
          <cell r="F64">
            <v>0.46200000000000002</v>
          </cell>
          <cell r="G64">
            <v>5</v>
          </cell>
          <cell r="H64">
            <v>4</v>
          </cell>
          <cell r="I64">
            <v>0.55600000000000005</v>
          </cell>
          <cell r="J64">
            <v>30.5</v>
          </cell>
          <cell r="K64">
            <v>30</v>
          </cell>
          <cell r="L64">
            <v>7.04</v>
          </cell>
          <cell r="M64">
            <v>6.51</v>
          </cell>
        </row>
        <row r="65">
          <cell r="B65" t="str">
            <v>Minnesota</v>
          </cell>
          <cell r="C65" t="str">
            <v>Big Ten (West)</v>
          </cell>
          <cell r="D65">
            <v>7</v>
          </cell>
          <cell r="E65">
            <v>6</v>
          </cell>
          <cell r="F65">
            <v>0.53800000000000003</v>
          </cell>
          <cell r="G65">
            <v>3</v>
          </cell>
          <cell r="H65">
            <v>6</v>
          </cell>
          <cell r="I65">
            <v>0.33300000000000002</v>
          </cell>
          <cell r="J65">
            <v>28.9</v>
          </cell>
          <cell r="K65">
            <v>26.5</v>
          </cell>
          <cell r="L65">
            <v>5.28</v>
          </cell>
          <cell r="M65">
            <v>4.05</v>
          </cell>
        </row>
        <row r="66">
          <cell r="B66" t="str">
            <v>Nebraska</v>
          </cell>
          <cell r="C66" t="str">
            <v>Big Ten (West)</v>
          </cell>
          <cell r="D66">
            <v>4</v>
          </cell>
          <cell r="E66">
            <v>8</v>
          </cell>
          <cell r="F66">
            <v>0.33300000000000002</v>
          </cell>
          <cell r="G66">
            <v>3</v>
          </cell>
          <cell r="H66">
            <v>6</v>
          </cell>
          <cell r="I66">
            <v>0.33300000000000002</v>
          </cell>
          <cell r="J66">
            <v>30</v>
          </cell>
          <cell r="K66">
            <v>31.3</v>
          </cell>
          <cell r="L66">
            <v>3.48</v>
          </cell>
          <cell r="M66">
            <v>4.82</v>
          </cell>
        </row>
        <row r="67">
          <cell r="B67" t="str">
            <v>Illinois</v>
          </cell>
          <cell r="C67" t="str">
            <v>Big Ten (West)</v>
          </cell>
          <cell r="D67">
            <v>4</v>
          </cell>
          <cell r="E67">
            <v>8</v>
          </cell>
          <cell r="F67">
            <v>0.33300000000000002</v>
          </cell>
          <cell r="G67">
            <v>2</v>
          </cell>
          <cell r="H67">
            <v>7</v>
          </cell>
          <cell r="I67">
            <v>0.222</v>
          </cell>
          <cell r="J67">
            <v>26</v>
          </cell>
          <cell r="K67">
            <v>39.4</v>
          </cell>
          <cell r="L67">
            <v>-6.05</v>
          </cell>
          <cell r="M67">
            <v>0.79</v>
          </cell>
        </row>
        <row r="68">
          <cell r="B68" t="str">
            <v>Middle Tennessee</v>
          </cell>
          <cell r="C68" t="str">
            <v>CUSA (East)</v>
          </cell>
          <cell r="D68">
            <v>8</v>
          </cell>
          <cell r="E68">
            <v>6</v>
          </cell>
          <cell r="F68">
            <v>0.57099999999999995</v>
          </cell>
          <cell r="G68">
            <v>7</v>
          </cell>
          <cell r="H68">
            <v>1</v>
          </cell>
          <cell r="I68">
            <v>0.875</v>
          </cell>
          <cell r="J68">
            <v>28</v>
          </cell>
          <cell r="K68">
            <v>26.7</v>
          </cell>
          <cell r="L68">
            <v>0.65</v>
          </cell>
          <cell r="M68">
            <v>-1.85</v>
          </cell>
        </row>
        <row r="69">
          <cell r="B69" t="str">
            <v>FIU</v>
          </cell>
          <cell r="C69" t="str">
            <v>CUSA (East)</v>
          </cell>
          <cell r="D69">
            <v>9</v>
          </cell>
          <cell r="E69">
            <v>4</v>
          </cell>
          <cell r="F69">
            <v>0.69199999999999995</v>
          </cell>
          <cell r="G69">
            <v>6</v>
          </cell>
          <cell r="H69">
            <v>2</v>
          </cell>
          <cell r="I69">
            <v>0.75</v>
          </cell>
          <cell r="J69">
            <v>34.6</v>
          </cell>
          <cell r="K69">
            <v>25.2</v>
          </cell>
          <cell r="L69">
            <v>-0.53</v>
          </cell>
          <cell r="M69">
            <v>-7.15</v>
          </cell>
        </row>
        <row r="70">
          <cell r="B70" t="str">
            <v>Marshall</v>
          </cell>
          <cell r="C70" t="str">
            <v>CUSA (East)</v>
          </cell>
          <cell r="D70">
            <v>9</v>
          </cell>
          <cell r="E70">
            <v>4</v>
          </cell>
          <cell r="F70">
            <v>0.69199999999999995</v>
          </cell>
          <cell r="G70">
            <v>6</v>
          </cell>
          <cell r="H70">
            <v>2</v>
          </cell>
          <cell r="I70">
            <v>0.75</v>
          </cell>
          <cell r="J70">
            <v>28.2</v>
          </cell>
          <cell r="K70">
            <v>21.8</v>
          </cell>
          <cell r="L70">
            <v>0.69</v>
          </cell>
          <cell r="M70">
            <v>-5.92</v>
          </cell>
        </row>
        <row r="71">
          <cell r="B71" t="str">
            <v>Charlotte</v>
          </cell>
          <cell r="C71" t="str">
            <v>CUSA (East)</v>
          </cell>
          <cell r="D71">
            <v>5</v>
          </cell>
          <cell r="E71">
            <v>7</v>
          </cell>
          <cell r="F71">
            <v>0.41699999999999998</v>
          </cell>
          <cell r="G71">
            <v>4</v>
          </cell>
          <cell r="H71">
            <v>4</v>
          </cell>
          <cell r="I71">
            <v>0.5</v>
          </cell>
          <cell r="J71">
            <v>21.7</v>
          </cell>
          <cell r="K71">
            <v>26.6</v>
          </cell>
          <cell r="L71">
            <v>-7.33</v>
          </cell>
          <cell r="M71">
            <v>-4.24</v>
          </cell>
        </row>
        <row r="72">
          <cell r="B72" t="str">
            <v>Florida Atlantic</v>
          </cell>
          <cell r="C72" t="str">
            <v>CUSA (East)</v>
          </cell>
          <cell r="D72">
            <v>5</v>
          </cell>
          <cell r="E72">
            <v>7</v>
          </cell>
          <cell r="F72">
            <v>0.41699999999999998</v>
          </cell>
          <cell r="G72">
            <v>3</v>
          </cell>
          <cell r="H72">
            <v>5</v>
          </cell>
          <cell r="I72">
            <v>0.375</v>
          </cell>
          <cell r="J72">
            <v>31.1</v>
          </cell>
          <cell r="K72">
            <v>31.8</v>
          </cell>
          <cell r="L72">
            <v>-2.73</v>
          </cell>
          <cell r="M72">
            <v>-2.15</v>
          </cell>
        </row>
        <row r="73">
          <cell r="B73" t="str">
            <v>Old Dominion</v>
          </cell>
          <cell r="C73" t="str">
            <v>CUSA (East)</v>
          </cell>
          <cell r="D73">
            <v>4</v>
          </cell>
          <cell r="E73">
            <v>8</v>
          </cell>
          <cell r="F73">
            <v>0.33300000000000002</v>
          </cell>
          <cell r="G73">
            <v>2</v>
          </cell>
          <cell r="H73">
            <v>6</v>
          </cell>
          <cell r="I73">
            <v>0.25</v>
          </cell>
          <cell r="J73">
            <v>30.8</v>
          </cell>
          <cell r="K73">
            <v>35.9</v>
          </cell>
          <cell r="L73">
            <v>-12.87</v>
          </cell>
          <cell r="M73">
            <v>-6.79</v>
          </cell>
        </row>
        <row r="74">
          <cell r="B74" t="str">
            <v>Western Kentucky</v>
          </cell>
          <cell r="C74" t="str">
            <v>CUSA (East)</v>
          </cell>
          <cell r="D74">
            <v>3</v>
          </cell>
          <cell r="E74">
            <v>9</v>
          </cell>
          <cell r="F74">
            <v>0.25</v>
          </cell>
          <cell r="G74">
            <v>2</v>
          </cell>
          <cell r="H74">
            <v>6</v>
          </cell>
          <cell r="I74">
            <v>0.25</v>
          </cell>
          <cell r="J74">
            <v>21.1</v>
          </cell>
          <cell r="K74">
            <v>27.8</v>
          </cell>
          <cell r="L74">
            <v>-14.11</v>
          </cell>
          <cell r="M74">
            <v>-6.78</v>
          </cell>
        </row>
        <row r="75">
          <cell r="B75" t="str">
            <v>UAB</v>
          </cell>
          <cell r="C75" t="str">
            <v>CUSA (West)</v>
          </cell>
          <cell r="D75">
            <v>11</v>
          </cell>
          <cell r="E75">
            <v>3</v>
          </cell>
          <cell r="F75">
            <v>0.78600000000000003</v>
          </cell>
          <cell r="G75">
            <v>7</v>
          </cell>
          <cell r="H75">
            <v>1</v>
          </cell>
          <cell r="I75">
            <v>0.875</v>
          </cell>
          <cell r="J75">
            <v>29.9</v>
          </cell>
          <cell r="K75">
            <v>17</v>
          </cell>
          <cell r="L75">
            <v>1.99</v>
          </cell>
          <cell r="M75">
            <v>-6.44</v>
          </cell>
        </row>
        <row r="76">
          <cell r="B76" t="str">
            <v>Louisiana Tech</v>
          </cell>
          <cell r="C76" t="str">
            <v>CUSA (West)</v>
          </cell>
          <cell r="D76">
            <v>8</v>
          </cell>
          <cell r="E76">
            <v>5</v>
          </cell>
          <cell r="F76">
            <v>0.61499999999999999</v>
          </cell>
          <cell r="G76">
            <v>5</v>
          </cell>
          <cell r="H76">
            <v>3</v>
          </cell>
          <cell r="I76">
            <v>0.625</v>
          </cell>
          <cell r="J76">
            <v>24.7</v>
          </cell>
          <cell r="K76">
            <v>23</v>
          </cell>
          <cell r="L76">
            <v>-4.78</v>
          </cell>
          <cell r="M76">
            <v>-6.7</v>
          </cell>
        </row>
        <row r="77">
          <cell r="B77" t="str">
            <v>North Texas</v>
          </cell>
          <cell r="C77" t="str">
            <v>CUSA (West)</v>
          </cell>
          <cell r="D77">
            <v>9</v>
          </cell>
          <cell r="E77">
            <v>4</v>
          </cell>
          <cell r="F77">
            <v>0.69199999999999995</v>
          </cell>
          <cell r="G77">
            <v>5</v>
          </cell>
          <cell r="H77">
            <v>3</v>
          </cell>
          <cell r="I77">
            <v>0.625</v>
          </cell>
          <cell r="J77">
            <v>34.6</v>
          </cell>
          <cell r="K77">
            <v>24.2</v>
          </cell>
          <cell r="L77">
            <v>0.57999999999999996</v>
          </cell>
          <cell r="M77">
            <v>-8.42</v>
          </cell>
        </row>
        <row r="78">
          <cell r="B78" t="str">
            <v>Southern Mississippi</v>
          </cell>
          <cell r="C78" t="str">
            <v>CUSA (West)</v>
          </cell>
          <cell r="D78">
            <v>6</v>
          </cell>
          <cell r="E78">
            <v>5</v>
          </cell>
          <cell r="F78">
            <v>0.54500000000000004</v>
          </cell>
          <cell r="G78">
            <v>5</v>
          </cell>
          <cell r="H78">
            <v>3</v>
          </cell>
          <cell r="I78">
            <v>0.625</v>
          </cell>
          <cell r="J78">
            <v>26.2</v>
          </cell>
          <cell r="K78">
            <v>19.8</v>
          </cell>
          <cell r="L78">
            <v>-4.18</v>
          </cell>
          <cell r="M78">
            <v>-7.36</v>
          </cell>
        </row>
        <row r="79">
          <cell r="B79" t="str">
            <v>UTSA</v>
          </cell>
          <cell r="C79" t="str">
            <v>CUSA (West)</v>
          </cell>
          <cell r="D79">
            <v>3</v>
          </cell>
          <cell r="E79">
            <v>9</v>
          </cell>
          <cell r="F79">
            <v>0.25</v>
          </cell>
          <cell r="G79">
            <v>2</v>
          </cell>
          <cell r="H79">
            <v>6</v>
          </cell>
          <cell r="I79">
            <v>0.25</v>
          </cell>
          <cell r="J79">
            <v>14.2</v>
          </cell>
          <cell r="K79">
            <v>31.2</v>
          </cell>
          <cell r="L79">
            <v>-16.399999999999999</v>
          </cell>
          <cell r="M79">
            <v>-4.4000000000000004</v>
          </cell>
        </row>
        <row r="80">
          <cell r="B80" t="str">
            <v>Rice</v>
          </cell>
          <cell r="C80" t="str">
            <v>CUSA (West)</v>
          </cell>
          <cell r="D80">
            <v>2</v>
          </cell>
          <cell r="E80">
            <v>11</v>
          </cell>
          <cell r="F80">
            <v>0.154</v>
          </cell>
          <cell r="G80">
            <v>1</v>
          </cell>
          <cell r="H80">
            <v>7</v>
          </cell>
          <cell r="I80">
            <v>0.125</v>
          </cell>
          <cell r="J80">
            <v>18.899999999999999</v>
          </cell>
          <cell r="K80">
            <v>36</v>
          </cell>
          <cell r="L80">
            <v>-19.18</v>
          </cell>
          <cell r="M80">
            <v>-5.03</v>
          </cell>
        </row>
        <row r="81">
          <cell r="B81" t="str">
            <v>UTEP</v>
          </cell>
          <cell r="C81" t="str">
            <v>CUSA (West)</v>
          </cell>
          <cell r="D81">
            <v>1</v>
          </cell>
          <cell r="E81">
            <v>11</v>
          </cell>
          <cell r="F81">
            <v>8.3000000000000004E-2</v>
          </cell>
          <cell r="G81">
            <v>1</v>
          </cell>
          <cell r="H81">
            <v>7</v>
          </cell>
          <cell r="I81">
            <v>0.125</v>
          </cell>
          <cell r="J81">
            <v>17.7</v>
          </cell>
          <cell r="K81">
            <v>32.799999999999997</v>
          </cell>
          <cell r="L81">
            <v>-22.88</v>
          </cell>
          <cell r="M81">
            <v>-8.4600000000000009</v>
          </cell>
        </row>
        <row r="82">
          <cell r="B82" t="str">
            <v>UMass</v>
          </cell>
          <cell r="C82" t="str">
            <v>Ind</v>
          </cell>
          <cell r="D82">
            <v>4</v>
          </cell>
          <cell r="E82">
            <v>8</v>
          </cell>
          <cell r="F82">
            <v>0.33300000000000002</v>
          </cell>
          <cell r="G82">
            <v>1</v>
          </cell>
          <cell r="H82">
            <v>1</v>
          </cell>
          <cell r="I82">
            <v>0.5</v>
          </cell>
          <cell r="J82">
            <v>32.799999999999997</v>
          </cell>
          <cell r="K82">
            <v>42.9</v>
          </cell>
          <cell r="L82">
            <v>-11.06</v>
          </cell>
          <cell r="M82">
            <v>-2.81</v>
          </cell>
        </row>
        <row r="83">
          <cell r="B83" t="str">
            <v>New Mexico State</v>
          </cell>
          <cell r="C83" t="str">
            <v>Ind</v>
          </cell>
          <cell r="D83">
            <v>3</v>
          </cell>
          <cell r="E83">
            <v>9</v>
          </cell>
          <cell r="F83">
            <v>0.25</v>
          </cell>
          <cell r="G83">
            <v>1</v>
          </cell>
          <cell r="H83">
            <v>2</v>
          </cell>
          <cell r="I83">
            <v>0.33300000000000002</v>
          </cell>
          <cell r="J83">
            <v>25.3</v>
          </cell>
          <cell r="K83">
            <v>41.3</v>
          </cell>
          <cell r="L83">
            <v>-17.59</v>
          </cell>
          <cell r="M83">
            <v>-5.84</v>
          </cell>
        </row>
        <row r="84">
          <cell r="B84" t="str">
            <v>Liberty</v>
          </cell>
          <cell r="C84" t="str">
            <v>Ind</v>
          </cell>
          <cell r="D84">
            <v>6</v>
          </cell>
          <cell r="E84">
            <v>6</v>
          </cell>
          <cell r="F84">
            <v>0.5</v>
          </cell>
          <cell r="G84">
            <v>1</v>
          </cell>
          <cell r="H84">
            <v>3</v>
          </cell>
          <cell r="I84">
            <v>0.25</v>
          </cell>
          <cell r="J84">
            <v>33.299999999999997</v>
          </cell>
          <cell r="K84">
            <v>36.799999999999997</v>
          </cell>
          <cell r="L84">
            <v>-9.1199999999999992</v>
          </cell>
          <cell r="M84">
            <v>-6.62</v>
          </cell>
        </row>
        <row r="85">
          <cell r="B85" t="str">
            <v>Army</v>
          </cell>
          <cell r="C85" t="str">
            <v>Ind</v>
          </cell>
          <cell r="D85">
            <v>11</v>
          </cell>
          <cell r="E85">
            <v>2</v>
          </cell>
          <cell r="F85">
            <v>0.84599999999999997</v>
          </cell>
          <cell r="G85">
            <v>1</v>
          </cell>
          <cell r="H85">
            <v>0</v>
          </cell>
          <cell r="I85">
            <v>1</v>
          </cell>
          <cell r="J85">
            <v>32.799999999999997</v>
          </cell>
          <cell r="K85">
            <v>17.7</v>
          </cell>
          <cell r="L85">
            <v>7.27</v>
          </cell>
          <cell r="M85">
            <v>-3.81</v>
          </cell>
          <cell r="O85">
            <v>19</v>
          </cell>
          <cell r="P85">
            <v>19</v>
          </cell>
        </row>
        <row r="86">
          <cell r="B86" t="str">
            <v>Brigham Young</v>
          </cell>
          <cell r="C86" t="str">
            <v>Ind</v>
          </cell>
          <cell r="D86">
            <v>7</v>
          </cell>
          <cell r="E86">
            <v>6</v>
          </cell>
          <cell r="F86">
            <v>0.53800000000000003</v>
          </cell>
          <cell r="G86">
            <v>2</v>
          </cell>
          <cell r="H86">
            <v>0</v>
          </cell>
          <cell r="I86">
            <v>1</v>
          </cell>
          <cell r="J86">
            <v>27.2</v>
          </cell>
          <cell r="K86">
            <v>21.4</v>
          </cell>
          <cell r="L86">
            <v>3.07</v>
          </cell>
          <cell r="M86">
            <v>-0.94</v>
          </cell>
          <cell r="O86">
            <v>20</v>
          </cell>
        </row>
        <row r="87">
          <cell r="B87" t="str">
            <v>Notre Dame</v>
          </cell>
          <cell r="C87" t="str">
            <v>Ind</v>
          </cell>
          <cell r="D87">
            <v>12</v>
          </cell>
          <cell r="E87">
            <v>1</v>
          </cell>
          <cell r="F87">
            <v>0.92300000000000004</v>
          </cell>
          <cell r="G87">
            <v>0</v>
          </cell>
          <cell r="H87">
            <v>0</v>
          </cell>
          <cell r="J87">
            <v>31.4</v>
          </cell>
          <cell r="K87">
            <v>18.2</v>
          </cell>
          <cell r="L87">
            <v>17.399999999999999</v>
          </cell>
          <cell r="M87">
            <v>5.17</v>
          </cell>
          <cell r="N87">
            <v>12</v>
          </cell>
          <cell r="O87">
            <v>3</v>
          </cell>
          <cell r="P87">
            <v>5</v>
          </cell>
        </row>
        <row r="88">
          <cell r="B88" t="str">
            <v>Buffalo</v>
          </cell>
          <cell r="C88" t="str">
            <v>MAC (East)</v>
          </cell>
          <cell r="D88">
            <v>10</v>
          </cell>
          <cell r="E88">
            <v>4</v>
          </cell>
          <cell r="F88">
            <v>0.71399999999999997</v>
          </cell>
          <cell r="G88">
            <v>7</v>
          </cell>
          <cell r="H88">
            <v>1</v>
          </cell>
          <cell r="I88">
            <v>0.875</v>
          </cell>
          <cell r="J88">
            <v>34.6</v>
          </cell>
          <cell r="K88">
            <v>25.9</v>
          </cell>
          <cell r="L88">
            <v>1.57</v>
          </cell>
          <cell r="M88">
            <v>-5.29</v>
          </cell>
        </row>
        <row r="89">
          <cell r="B89" t="str">
            <v>Ohio</v>
          </cell>
          <cell r="C89" t="str">
            <v>MAC (East)</v>
          </cell>
          <cell r="D89">
            <v>9</v>
          </cell>
          <cell r="E89">
            <v>4</v>
          </cell>
          <cell r="F89">
            <v>0.69199999999999995</v>
          </cell>
          <cell r="G89">
            <v>6</v>
          </cell>
          <cell r="H89">
            <v>2</v>
          </cell>
          <cell r="I89">
            <v>0.75</v>
          </cell>
          <cell r="J89">
            <v>40.1</v>
          </cell>
          <cell r="K89">
            <v>24.6</v>
          </cell>
          <cell r="L89">
            <v>4.51</v>
          </cell>
          <cell r="M89">
            <v>-5.95</v>
          </cell>
        </row>
        <row r="90">
          <cell r="B90" t="str">
            <v>Miami (OH)</v>
          </cell>
          <cell r="C90" t="str">
            <v>MAC (East)</v>
          </cell>
          <cell r="D90">
            <v>6</v>
          </cell>
          <cell r="E90">
            <v>6</v>
          </cell>
          <cell r="F90">
            <v>0.5</v>
          </cell>
          <cell r="G90">
            <v>6</v>
          </cell>
          <cell r="H90">
            <v>2</v>
          </cell>
          <cell r="I90">
            <v>0.75</v>
          </cell>
          <cell r="J90">
            <v>28.1</v>
          </cell>
          <cell r="K90">
            <v>25.5</v>
          </cell>
          <cell r="L90">
            <v>-0.73</v>
          </cell>
          <cell r="M90">
            <v>-2.73</v>
          </cell>
        </row>
        <row r="91">
          <cell r="B91" t="str">
            <v>Akron</v>
          </cell>
          <cell r="C91" t="str">
            <v>MAC (East)</v>
          </cell>
          <cell r="D91">
            <v>4</v>
          </cell>
          <cell r="E91">
            <v>8</v>
          </cell>
          <cell r="F91">
            <v>0.33300000000000002</v>
          </cell>
          <cell r="G91">
            <v>2</v>
          </cell>
          <cell r="H91">
            <v>6</v>
          </cell>
          <cell r="I91">
            <v>0.25</v>
          </cell>
          <cell r="J91">
            <v>18.899999999999999</v>
          </cell>
          <cell r="K91">
            <v>27.2</v>
          </cell>
          <cell r="L91">
            <v>-11.66</v>
          </cell>
          <cell r="M91">
            <v>-3.33</v>
          </cell>
        </row>
        <row r="92">
          <cell r="B92" t="str">
            <v>Bowling Green</v>
          </cell>
          <cell r="C92" t="str">
            <v>MAC (East)</v>
          </cell>
          <cell r="D92">
            <v>3</v>
          </cell>
          <cell r="E92">
            <v>9</v>
          </cell>
          <cell r="F92">
            <v>0.25</v>
          </cell>
          <cell r="G92">
            <v>2</v>
          </cell>
          <cell r="H92">
            <v>6</v>
          </cell>
          <cell r="I92">
            <v>0.25</v>
          </cell>
          <cell r="J92">
            <v>24.3</v>
          </cell>
          <cell r="K92">
            <v>40</v>
          </cell>
          <cell r="L92">
            <v>-15.11</v>
          </cell>
          <cell r="M92">
            <v>-4.1100000000000003</v>
          </cell>
        </row>
        <row r="93">
          <cell r="B93" t="str">
            <v>Kent State</v>
          </cell>
          <cell r="C93" t="str">
            <v>MAC (East)</v>
          </cell>
          <cell r="D93">
            <v>2</v>
          </cell>
          <cell r="E93">
            <v>10</v>
          </cell>
          <cell r="F93">
            <v>0.16700000000000001</v>
          </cell>
          <cell r="G93">
            <v>1</v>
          </cell>
          <cell r="H93">
            <v>7</v>
          </cell>
          <cell r="I93">
            <v>0.125</v>
          </cell>
          <cell r="J93">
            <v>23.9</v>
          </cell>
          <cell r="K93">
            <v>36.700000000000003</v>
          </cell>
          <cell r="L93">
            <v>-15.05</v>
          </cell>
          <cell r="M93">
            <v>-3.64</v>
          </cell>
        </row>
        <row r="94">
          <cell r="B94" t="str">
            <v>Northern Illinois</v>
          </cell>
          <cell r="C94" t="str">
            <v>MAC (West)</v>
          </cell>
          <cell r="D94">
            <v>8</v>
          </cell>
          <cell r="E94">
            <v>6</v>
          </cell>
          <cell r="F94">
            <v>0.57099999999999995</v>
          </cell>
          <cell r="G94">
            <v>6</v>
          </cell>
          <cell r="H94">
            <v>2</v>
          </cell>
          <cell r="I94">
            <v>0.75</v>
          </cell>
          <cell r="J94">
            <v>20.100000000000001</v>
          </cell>
          <cell r="K94">
            <v>22.6</v>
          </cell>
          <cell r="L94">
            <v>-1.92</v>
          </cell>
          <cell r="M94">
            <v>-0.92</v>
          </cell>
        </row>
        <row r="95">
          <cell r="B95" t="str">
            <v>Eastern Michigan</v>
          </cell>
          <cell r="C95" t="str">
            <v>MAC (West)</v>
          </cell>
          <cell r="D95">
            <v>7</v>
          </cell>
          <cell r="E95">
            <v>6</v>
          </cell>
          <cell r="F95">
            <v>0.53800000000000003</v>
          </cell>
          <cell r="G95">
            <v>5</v>
          </cell>
          <cell r="H95">
            <v>3</v>
          </cell>
          <cell r="I95">
            <v>0.625</v>
          </cell>
          <cell r="J95">
            <v>27</v>
          </cell>
          <cell r="K95">
            <v>22.1</v>
          </cell>
          <cell r="L95">
            <v>-1.1599999999999999</v>
          </cell>
          <cell r="M95">
            <v>-4.8499999999999996</v>
          </cell>
        </row>
        <row r="96">
          <cell r="B96" t="str">
            <v>Toledo</v>
          </cell>
          <cell r="C96" t="str">
            <v>MAC (West)</v>
          </cell>
          <cell r="D96">
            <v>7</v>
          </cell>
          <cell r="E96">
            <v>6</v>
          </cell>
          <cell r="F96">
            <v>0.53800000000000003</v>
          </cell>
          <cell r="G96">
            <v>5</v>
          </cell>
          <cell r="H96">
            <v>3</v>
          </cell>
          <cell r="I96">
            <v>0.625</v>
          </cell>
          <cell r="J96">
            <v>40.4</v>
          </cell>
          <cell r="K96">
            <v>30.5</v>
          </cell>
          <cell r="L96">
            <v>-0.7</v>
          </cell>
          <cell r="M96">
            <v>-5</v>
          </cell>
        </row>
        <row r="97">
          <cell r="B97" t="str">
            <v>Western Michigan</v>
          </cell>
          <cell r="C97" t="str">
            <v>MAC (West)</v>
          </cell>
          <cell r="D97">
            <v>7</v>
          </cell>
          <cell r="E97">
            <v>6</v>
          </cell>
          <cell r="F97">
            <v>0.53800000000000003</v>
          </cell>
          <cell r="G97">
            <v>5</v>
          </cell>
          <cell r="H97">
            <v>3</v>
          </cell>
          <cell r="I97">
            <v>0.625</v>
          </cell>
          <cell r="J97">
            <v>32</v>
          </cell>
          <cell r="K97">
            <v>34.5</v>
          </cell>
          <cell r="L97">
            <v>-4.92</v>
          </cell>
          <cell r="M97">
            <v>-3.31</v>
          </cell>
        </row>
        <row r="98">
          <cell r="B98" t="str">
            <v>Ball State</v>
          </cell>
          <cell r="C98" t="str">
            <v>MAC (West)</v>
          </cell>
          <cell r="D98">
            <v>4</v>
          </cell>
          <cell r="E98">
            <v>8</v>
          </cell>
          <cell r="F98">
            <v>0.33300000000000002</v>
          </cell>
          <cell r="G98">
            <v>3</v>
          </cell>
          <cell r="H98">
            <v>5</v>
          </cell>
          <cell r="I98">
            <v>0.375</v>
          </cell>
          <cell r="J98">
            <v>24.2</v>
          </cell>
          <cell r="K98">
            <v>32.4</v>
          </cell>
          <cell r="L98">
            <v>-10.49</v>
          </cell>
          <cell r="M98">
            <v>-4.08</v>
          </cell>
        </row>
        <row r="99">
          <cell r="B99" t="str">
            <v>Central Michigan</v>
          </cell>
          <cell r="C99" t="str">
            <v>MAC (West)</v>
          </cell>
          <cell r="D99">
            <v>1</v>
          </cell>
          <cell r="E99">
            <v>11</v>
          </cell>
          <cell r="F99">
            <v>8.3000000000000004E-2</v>
          </cell>
          <cell r="G99">
            <v>0</v>
          </cell>
          <cell r="H99">
            <v>8</v>
          </cell>
          <cell r="I99">
            <v>0</v>
          </cell>
          <cell r="J99">
            <v>15</v>
          </cell>
          <cell r="K99">
            <v>27.3</v>
          </cell>
          <cell r="L99">
            <v>-15.76</v>
          </cell>
          <cell r="M99">
            <v>-4.18</v>
          </cell>
        </row>
        <row r="100">
          <cell r="B100" t="str">
            <v>Utah State</v>
          </cell>
          <cell r="C100" t="str">
            <v>MWC (Mountain)</v>
          </cell>
          <cell r="D100">
            <v>11</v>
          </cell>
          <cell r="E100">
            <v>2</v>
          </cell>
          <cell r="F100">
            <v>0.84599999999999997</v>
          </cell>
          <cell r="G100">
            <v>7</v>
          </cell>
          <cell r="H100">
            <v>1</v>
          </cell>
          <cell r="I100">
            <v>0.875</v>
          </cell>
          <cell r="J100">
            <v>47.5</v>
          </cell>
          <cell r="K100">
            <v>22.2</v>
          </cell>
          <cell r="L100">
            <v>9.58</v>
          </cell>
          <cell r="M100">
            <v>-5.88</v>
          </cell>
          <cell r="O100">
            <v>14</v>
          </cell>
          <cell r="P100">
            <v>22</v>
          </cell>
        </row>
        <row r="101">
          <cell r="B101" t="str">
            <v>Boise State</v>
          </cell>
          <cell r="C101" t="str">
            <v>MWC (Mountain)</v>
          </cell>
          <cell r="D101">
            <v>10</v>
          </cell>
          <cell r="E101">
            <v>3</v>
          </cell>
          <cell r="F101">
            <v>0.76900000000000002</v>
          </cell>
          <cell r="G101">
            <v>7</v>
          </cell>
          <cell r="H101">
            <v>1</v>
          </cell>
          <cell r="I101">
            <v>0.875</v>
          </cell>
          <cell r="J101">
            <v>35.4</v>
          </cell>
          <cell r="K101">
            <v>22.1</v>
          </cell>
          <cell r="L101">
            <v>8.69</v>
          </cell>
          <cell r="M101">
            <v>-0.46</v>
          </cell>
          <cell r="N101">
            <v>22</v>
          </cell>
          <cell r="O101">
            <v>17</v>
          </cell>
          <cell r="P101">
            <v>23</v>
          </cell>
        </row>
        <row r="102">
          <cell r="B102" t="str">
            <v>Wyoming</v>
          </cell>
          <cell r="C102" t="str">
            <v>MWC (Mountain)</v>
          </cell>
          <cell r="D102">
            <v>6</v>
          </cell>
          <cell r="E102">
            <v>6</v>
          </cell>
          <cell r="F102">
            <v>0.5</v>
          </cell>
          <cell r="G102">
            <v>4</v>
          </cell>
          <cell r="H102">
            <v>4</v>
          </cell>
          <cell r="I102">
            <v>0.5</v>
          </cell>
          <cell r="J102">
            <v>20.7</v>
          </cell>
          <cell r="K102">
            <v>22</v>
          </cell>
          <cell r="L102">
            <v>-3.45</v>
          </cell>
          <cell r="M102">
            <v>-2.12</v>
          </cell>
        </row>
        <row r="103">
          <cell r="B103" t="str">
            <v>Air Force</v>
          </cell>
          <cell r="C103" t="str">
            <v>MWC (Mountain)</v>
          </cell>
          <cell r="D103">
            <v>5</v>
          </cell>
          <cell r="E103">
            <v>7</v>
          </cell>
          <cell r="F103">
            <v>0.41699999999999998</v>
          </cell>
          <cell r="G103">
            <v>3</v>
          </cell>
          <cell r="H103">
            <v>5</v>
          </cell>
          <cell r="I103">
            <v>0.375</v>
          </cell>
          <cell r="J103">
            <v>30.3</v>
          </cell>
          <cell r="K103">
            <v>25.8</v>
          </cell>
          <cell r="L103">
            <v>-1.72</v>
          </cell>
          <cell r="M103">
            <v>-3.8</v>
          </cell>
        </row>
        <row r="104">
          <cell r="B104" t="str">
            <v>Colorado State</v>
          </cell>
          <cell r="C104" t="str">
            <v>MWC (Mountain)</v>
          </cell>
          <cell r="D104">
            <v>3</v>
          </cell>
          <cell r="E104">
            <v>9</v>
          </cell>
          <cell r="F104">
            <v>0.25</v>
          </cell>
          <cell r="G104">
            <v>2</v>
          </cell>
          <cell r="H104">
            <v>6</v>
          </cell>
          <cell r="I104">
            <v>0.25</v>
          </cell>
          <cell r="J104">
            <v>22.8</v>
          </cell>
          <cell r="K104">
            <v>36.799999999999997</v>
          </cell>
          <cell r="L104">
            <v>-12.74</v>
          </cell>
          <cell r="M104">
            <v>-2.4900000000000002</v>
          </cell>
        </row>
        <row r="105">
          <cell r="B105" t="str">
            <v>New Mexico</v>
          </cell>
          <cell r="C105" t="str">
            <v>MWC (Mountain)</v>
          </cell>
          <cell r="D105">
            <v>3</v>
          </cell>
          <cell r="E105">
            <v>9</v>
          </cell>
          <cell r="F105">
            <v>0.25</v>
          </cell>
          <cell r="G105">
            <v>1</v>
          </cell>
          <cell r="H105">
            <v>7</v>
          </cell>
          <cell r="I105">
            <v>0.125</v>
          </cell>
          <cell r="J105">
            <v>26.6</v>
          </cell>
          <cell r="K105">
            <v>36.200000000000003</v>
          </cell>
          <cell r="L105">
            <v>-11.3</v>
          </cell>
          <cell r="M105">
            <v>-3.21</v>
          </cell>
        </row>
        <row r="106">
          <cell r="B106" t="str">
            <v>Fresno State</v>
          </cell>
          <cell r="C106" t="str">
            <v>MWC (West)</v>
          </cell>
          <cell r="D106">
            <v>12</v>
          </cell>
          <cell r="E106">
            <v>2</v>
          </cell>
          <cell r="F106">
            <v>0.85699999999999998</v>
          </cell>
          <cell r="G106">
            <v>7</v>
          </cell>
          <cell r="H106">
            <v>1</v>
          </cell>
          <cell r="I106">
            <v>0.875</v>
          </cell>
          <cell r="J106">
            <v>34.6</v>
          </cell>
          <cell r="K106">
            <v>14.1</v>
          </cell>
          <cell r="L106">
            <v>12.32</v>
          </cell>
          <cell r="M106">
            <v>-3.04</v>
          </cell>
          <cell r="O106">
            <v>16</v>
          </cell>
          <cell r="P106">
            <v>18</v>
          </cell>
        </row>
        <row r="107">
          <cell r="B107" t="str">
            <v>Nevada</v>
          </cell>
          <cell r="C107" t="str">
            <v>MWC (West)</v>
          </cell>
          <cell r="D107">
            <v>8</v>
          </cell>
          <cell r="E107">
            <v>5</v>
          </cell>
          <cell r="F107">
            <v>0.61499999999999999</v>
          </cell>
          <cell r="G107">
            <v>5</v>
          </cell>
          <cell r="H107">
            <v>3</v>
          </cell>
          <cell r="I107">
            <v>0.625</v>
          </cell>
          <cell r="J107">
            <v>31.1</v>
          </cell>
          <cell r="K107">
            <v>26.9</v>
          </cell>
          <cell r="L107">
            <v>-1.62</v>
          </cell>
          <cell r="M107">
            <v>-3.78</v>
          </cell>
        </row>
        <row r="108">
          <cell r="B108" t="str">
            <v>Hawaii</v>
          </cell>
          <cell r="C108" t="str">
            <v>MWC (West)</v>
          </cell>
          <cell r="D108">
            <v>8</v>
          </cell>
          <cell r="E108">
            <v>6</v>
          </cell>
          <cell r="F108">
            <v>0.57099999999999995</v>
          </cell>
          <cell r="G108">
            <v>5</v>
          </cell>
          <cell r="H108">
            <v>3</v>
          </cell>
          <cell r="I108">
            <v>0.625</v>
          </cell>
          <cell r="J108">
            <v>30.8</v>
          </cell>
          <cell r="K108">
            <v>35.1</v>
          </cell>
          <cell r="L108">
            <v>-6.13</v>
          </cell>
          <cell r="M108">
            <v>-4.41</v>
          </cell>
        </row>
        <row r="109">
          <cell r="B109" t="str">
            <v>San Diego State</v>
          </cell>
          <cell r="C109" t="str">
            <v>MWC (West)</v>
          </cell>
          <cell r="D109">
            <v>7</v>
          </cell>
          <cell r="E109">
            <v>6</v>
          </cell>
          <cell r="F109">
            <v>0.53800000000000003</v>
          </cell>
          <cell r="G109">
            <v>4</v>
          </cell>
          <cell r="H109">
            <v>4</v>
          </cell>
          <cell r="I109">
            <v>0.5</v>
          </cell>
          <cell r="J109">
            <v>20.6</v>
          </cell>
          <cell r="K109">
            <v>22.2</v>
          </cell>
          <cell r="L109">
            <v>-3.32</v>
          </cell>
          <cell r="M109">
            <v>-1.94</v>
          </cell>
        </row>
        <row r="110">
          <cell r="B110" t="str">
            <v>UNLV</v>
          </cell>
          <cell r="C110" t="str">
            <v>MWC (West)</v>
          </cell>
          <cell r="D110">
            <v>4</v>
          </cell>
          <cell r="E110">
            <v>8</v>
          </cell>
          <cell r="F110">
            <v>0.33300000000000002</v>
          </cell>
          <cell r="G110">
            <v>2</v>
          </cell>
          <cell r="H110">
            <v>6</v>
          </cell>
          <cell r="I110">
            <v>0.25</v>
          </cell>
          <cell r="J110">
            <v>28.8</v>
          </cell>
          <cell r="K110">
            <v>37.299999999999997</v>
          </cell>
          <cell r="L110">
            <v>-9.98</v>
          </cell>
          <cell r="M110">
            <v>-4.4800000000000004</v>
          </cell>
        </row>
        <row r="111">
          <cell r="B111" t="str">
            <v>San Jose State</v>
          </cell>
          <cell r="C111" t="str">
            <v>MWC (West)</v>
          </cell>
          <cell r="D111">
            <v>1</v>
          </cell>
          <cell r="E111">
            <v>11</v>
          </cell>
          <cell r="F111">
            <v>8.3000000000000004E-2</v>
          </cell>
          <cell r="G111">
            <v>1</v>
          </cell>
          <cell r="H111">
            <v>7</v>
          </cell>
          <cell r="I111">
            <v>0.125</v>
          </cell>
          <cell r="J111">
            <v>21.3</v>
          </cell>
          <cell r="K111">
            <v>36.6</v>
          </cell>
          <cell r="L111">
            <v>-12.93</v>
          </cell>
          <cell r="M111">
            <v>-0.68</v>
          </cell>
        </row>
        <row r="112">
          <cell r="B112" t="str">
            <v>Washington</v>
          </cell>
          <cell r="C112" t="str">
            <v>Pac-12 (North)</v>
          </cell>
          <cell r="D112">
            <v>10</v>
          </cell>
          <cell r="E112">
            <v>4</v>
          </cell>
          <cell r="F112">
            <v>0.71399999999999997</v>
          </cell>
          <cell r="G112">
            <v>7</v>
          </cell>
          <cell r="H112">
            <v>2</v>
          </cell>
          <cell r="I112">
            <v>0.77800000000000002</v>
          </cell>
          <cell r="J112">
            <v>26.4</v>
          </cell>
          <cell r="K112">
            <v>16.399999999999999</v>
          </cell>
          <cell r="L112">
            <v>11.42</v>
          </cell>
          <cell r="M112">
            <v>3.7</v>
          </cell>
          <cell r="N112">
            <v>6</v>
          </cell>
          <cell r="O112">
            <v>6</v>
          </cell>
          <cell r="P112">
            <v>13</v>
          </cell>
        </row>
        <row r="113">
          <cell r="B113" t="str">
            <v>Washington State</v>
          </cell>
          <cell r="C113" t="str">
            <v>Pac-12 (North)</v>
          </cell>
          <cell r="D113">
            <v>11</v>
          </cell>
          <cell r="E113">
            <v>2</v>
          </cell>
          <cell r="F113">
            <v>0.84599999999999997</v>
          </cell>
          <cell r="G113">
            <v>7</v>
          </cell>
          <cell r="H113">
            <v>2</v>
          </cell>
          <cell r="I113">
            <v>0.77800000000000002</v>
          </cell>
          <cell r="J113">
            <v>37.5</v>
          </cell>
          <cell r="K113">
            <v>23.3</v>
          </cell>
          <cell r="L113">
            <v>12.19</v>
          </cell>
          <cell r="M113">
            <v>-0.04</v>
          </cell>
          <cell r="O113">
            <v>7</v>
          </cell>
          <cell r="P113">
            <v>10</v>
          </cell>
        </row>
        <row r="114">
          <cell r="B114" t="str">
            <v>Stanford</v>
          </cell>
          <cell r="C114" t="str">
            <v>Pac-12 (North)</v>
          </cell>
          <cell r="D114">
            <v>9</v>
          </cell>
          <cell r="E114">
            <v>4</v>
          </cell>
          <cell r="F114">
            <v>0.69199999999999995</v>
          </cell>
          <cell r="G114">
            <v>6</v>
          </cell>
          <cell r="H114">
            <v>3</v>
          </cell>
          <cell r="I114">
            <v>0.66700000000000004</v>
          </cell>
          <cell r="J114">
            <v>28.4</v>
          </cell>
          <cell r="K114">
            <v>22.9</v>
          </cell>
          <cell r="L114">
            <v>7.71</v>
          </cell>
          <cell r="M114">
            <v>2.87</v>
          </cell>
          <cell r="N114">
            <v>13</v>
          </cell>
          <cell r="O114">
            <v>7</v>
          </cell>
        </row>
        <row r="115">
          <cell r="B115" t="str">
            <v>Oregon</v>
          </cell>
          <cell r="C115" t="str">
            <v>Pac-12 (North)</v>
          </cell>
          <cell r="D115">
            <v>9</v>
          </cell>
          <cell r="E115">
            <v>4</v>
          </cell>
          <cell r="F115">
            <v>0.69199999999999995</v>
          </cell>
          <cell r="G115">
            <v>5</v>
          </cell>
          <cell r="H115">
            <v>4</v>
          </cell>
          <cell r="I115">
            <v>0.55600000000000005</v>
          </cell>
          <cell r="J115">
            <v>34.799999999999997</v>
          </cell>
          <cell r="K115">
            <v>25.4</v>
          </cell>
          <cell r="L115">
            <v>6.67</v>
          </cell>
          <cell r="M115">
            <v>-0.49</v>
          </cell>
          <cell r="N115">
            <v>24</v>
          </cell>
          <cell r="O115">
            <v>12</v>
          </cell>
        </row>
        <row r="116">
          <cell r="B116" t="str">
            <v>California</v>
          </cell>
          <cell r="C116" t="str">
            <v>Pac-12 (North)</v>
          </cell>
          <cell r="D116">
            <v>7</v>
          </cell>
          <cell r="E116">
            <v>6</v>
          </cell>
          <cell r="F116">
            <v>0.53800000000000003</v>
          </cell>
          <cell r="G116">
            <v>4</v>
          </cell>
          <cell r="H116">
            <v>5</v>
          </cell>
          <cell r="I116">
            <v>0.44400000000000001</v>
          </cell>
          <cell r="J116">
            <v>21.5</v>
          </cell>
          <cell r="K116">
            <v>20.399999999999999</v>
          </cell>
          <cell r="L116">
            <v>1.67</v>
          </cell>
          <cell r="M116">
            <v>0.67</v>
          </cell>
          <cell r="O116">
            <v>24</v>
          </cell>
        </row>
        <row r="117">
          <cell r="B117" t="str">
            <v>Oregon State</v>
          </cell>
          <cell r="C117" t="str">
            <v>Pac-12 (North)</v>
          </cell>
          <cell r="D117">
            <v>2</v>
          </cell>
          <cell r="E117">
            <v>10</v>
          </cell>
          <cell r="F117">
            <v>0.16700000000000001</v>
          </cell>
          <cell r="G117">
            <v>1</v>
          </cell>
          <cell r="H117">
            <v>8</v>
          </cell>
          <cell r="I117">
            <v>0.111</v>
          </cell>
          <cell r="J117">
            <v>26.1</v>
          </cell>
          <cell r="K117">
            <v>45.7</v>
          </cell>
          <cell r="L117">
            <v>-10.86</v>
          </cell>
          <cell r="M117">
            <v>3.56</v>
          </cell>
        </row>
        <row r="118">
          <cell r="B118" t="str">
            <v>Utah</v>
          </cell>
          <cell r="C118" t="str">
            <v>Pac-12 (South)</v>
          </cell>
          <cell r="D118">
            <v>9</v>
          </cell>
          <cell r="E118">
            <v>5</v>
          </cell>
          <cell r="F118">
            <v>0.64300000000000002</v>
          </cell>
          <cell r="G118">
            <v>6</v>
          </cell>
          <cell r="H118">
            <v>3</v>
          </cell>
          <cell r="I118">
            <v>0.66700000000000004</v>
          </cell>
          <cell r="J118">
            <v>28.1</v>
          </cell>
          <cell r="K118">
            <v>19.399999999999999</v>
          </cell>
          <cell r="L118">
            <v>9.91</v>
          </cell>
          <cell r="M118">
            <v>3.06</v>
          </cell>
          <cell r="O118">
            <v>16</v>
          </cell>
        </row>
        <row r="119">
          <cell r="B119" t="str">
            <v>Arizona State</v>
          </cell>
          <cell r="C119" t="str">
            <v>Pac-12 (South)</v>
          </cell>
          <cell r="D119">
            <v>7</v>
          </cell>
          <cell r="E119">
            <v>6</v>
          </cell>
          <cell r="F119">
            <v>0.53800000000000003</v>
          </cell>
          <cell r="G119">
            <v>5</v>
          </cell>
          <cell r="H119">
            <v>4</v>
          </cell>
          <cell r="I119">
            <v>0.55600000000000005</v>
          </cell>
          <cell r="J119">
            <v>29.9</v>
          </cell>
          <cell r="K119">
            <v>25.5</v>
          </cell>
          <cell r="L119">
            <v>5.37</v>
          </cell>
          <cell r="M119">
            <v>1.67</v>
          </cell>
          <cell r="O119">
            <v>23</v>
          </cell>
        </row>
        <row r="120">
          <cell r="B120" t="str">
            <v>Arizona</v>
          </cell>
          <cell r="C120" t="str">
            <v>Pac-12 (South)</v>
          </cell>
          <cell r="D120">
            <v>5</v>
          </cell>
          <cell r="E120">
            <v>7</v>
          </cell>
          <cell r="F120">
            <v>0.41699999999999998</v>
          </cell>
          <cell r="G120">
            <v>4</v>
          </cell>
          <cell r="H120">
            <v>5</v>
          </cell>
          <cell r="I120">
            <v>0.44400000000000001</v>
          </cell>
          <cell r="J120">
            <v>31.3</v>
          </cell>
          <cell r="K120">
            <v>32.6</v>
          </cell>
          <cell r="L120">
            <v>-0.56999999999999995</v>
          </cell>
          <cell r="M120">
            <v>0.76</v>
          </cell>
        </row>
        <row r="121">
          <cell r="B121" t="str">
            <v>USC</v>
          </cell>
          <cell r="C121" t="str">
            <v>Pac-12 (South)</v>
          </cell>
          <cell r="D121">
            <v>5</v>
          </cell>
          <cell r="E121">
            <v>7</v>
          </cell>
          <cell r="F121">
            <v>0.41699999999999998</v>
          </cell>
          <cell r="G121">
            <v>4</v>
          </cell>
          <cell r="H121">
            <v>5</v>
          </cell>
          <cell r="I121">
            <v>0.44400000000000001</v>
          </cell>
          <cell r="J121">
            <v>26.1</v>
          </cell>
          <cell r="K121">
            <v>27</v>
          </cell>
          <cell r="L121">
            <v>2.2200000000000002</v>
          </cell>
          <cell r="M121">
            <v>3.39</v>
          </cell>
          <cell r="N121">
            <v>15</v>
          </cell>
          <cell r="O121">
            <v>15</v>
          </cell>
        </row>
        <row r="122">
          <cell r="B122" t="str">
            <v>UCLA</v>
          </cell>
          <cell r="C122" t="str">
            <v>Pac-12 (South)</v>
          </cell>
          <cell r="D122">
            <v>3</v>
          </cell>
          <cell r="E122">
            <v>9</v>
          </cell>
          <cell r="F122">
            <v>0.25</v>
          </cell>
          <cell r="G122">
            <v>3</v>
          </cell>
          <cell r="H122">
            <v>6</v>
          </cell>
          <cell r="I122">
            <v>0.33300000000000002</v>
          </cell>
          <cell r="J122">
            <v>24.6</v>
          </cell>
          <cell r="K122">
            <v>34.1</v>
          </cell>
          <cell r="L122">
            <v>-2.19</v>
          </cell>
          <cell r="M122">
            <v>6.73</v>
          </cell>
        </row>
        <row r="123">
          <cell r="B123" t="str">
            <v>Colorado</v>
          </cell>
          <cell r="C123" t="str">
            <v>Pac-12 (South)</v>
          </cell>
          <cell r="D123">
            <v>5</v>
          </cell>
          <cell r="E123">
            <v>7</v>
          </cell>
          <cell r="F123">
            <v>0.41699999999999998</v>
          </cell>
          <cell r="G123">
            <v>2</v>
          </cell>
          <cell r="H123">
            <v>7</v>
          </cell>
          <cell r="I123">
            <v>0.222</v>
          </cell>
          <cell r="J123">
            <v>27.1</v>
          </cell>
          <cell r="K123">
            <v>27.3</v>
          </cell>
          <cell r="L123">
            <v>-1.17</v>
          </cell>
          <cell r="M123">
            <v>0.08</v>
          </cell>
          <cell r="O123">
            <v>19</v>
          </cell>
        </row>
        <row r="124">
          <cell r="B124" t="str">
            <v>Georgia</v>
          </cell>
          <cell r="C124" t="str">
            <v>SEC (East)</v>
          </cell>
          <cell r="D124">
            <v>11</v>
          </cell>
          <cell r="E124">
            <v>3</v>
          </cell>
          <cell r="F124">
            <v>0.78600000000000003</v>
          </cell>
          <cell r="G124">
            <v>7</v>
          </cell>
          <cell r="H124">
            <v>1</v>
          </cell>
          <cell r="I124">
            <v>0.875</v>
          </cell>
          <cell r="J124">
            <v>37.9</v>
          </cell>
          <cell r="K124">
            <v>19.2</v>
          </cell>
          <cell r="L124">
            <v>20.69</v>
          </cell>
          <cell r="M124">
            <v>6.33</v>
          </cell>
          <cell r="N124">
            <v>3</v>
          </cell>
          <cell r="O124">
            <v>2</v>
          </cell>
          <cell r="P124">
            <v>7</v>
          </cell>
        </row>
        <row r="125">
          <cell r="B125" t="str">
            <v>Florida</v>
          </cell>
          <cell r="C125" t="str">
            <v>SEC (East)</v>
          </cell>
          <cell r="D125">
            <v>10</v>
          </cell>
          <cell r="E125">
            <v>3</v>
          </cell>
          <cell r="F125">
            <v>0.76900000000000002</v>
          </cell>
          <cell r="G125">
            <v>5</v>
          </cell>
          <cell r="H125">
            <v>3</v>
          </cell>
          <cell r="I125">
            <v>0.625</v>
          </cell>
          <cell r="J125">
            <v>35</v>
          </cell>
          <cell r="K125">
            <v>20</v>
          </cell>
          <cell r="L125">
            <v>13.66</v>
          </cell>
          <cell r="M125">
            <v>4.04</v>
          </cell>
          <cell r="O125">
            <v>7</v>
          </cell>
          <cell r="P125">
            <v>7</v>
          </cell>
        </row>
        <row r="126">
          <cell r="B126" t="str">
            <v>Kentucky</v>
          </cell>
          <cell r="C126" t="str">
            <v>SEC (East)</v>
          </cell>
          <cell r="D126">
            <v>10</v>
          </cell>
          <cell r="E126">
            <v>3</v>
          </cell>
          <cell r="F126">
            <v>0.76900000000000002</v>
          </cell>
          <cell r="G126">
            <v>5</v>
          </cell>
          <cell r="H126">
            <v>3</v>
          </cell>
          <cell r="I126">
            <v>0.625</v>
          </cell>
          <cell r="J126">
            <v>26.6</v>
          </cell>
          <cell r="K126">
            <v>16.8</v>
          </cell>
          <cell r="L126">
            <v>12.06</v>
          </cell>
          <cell r="M126">
            <v>4.37</v>
          </cell>
          <cell r="O126">
            <v>11</v>
          </cell>
          <cell r="P126">
            <v>12</v>
          </cell>
        </row>
        <row r="127">
          <cell r="B127" t="str">
            <v>Missouri</v>
          </cell>
          <cell r="C127" t="str">
            <v>SEC (East)</v>
          </cell>
          <cell r="D127">
            <v>8</v>
          </cell>
          <cell r="E127">
            <v>5</v>
          </cell>
          <cell r="F127">
            <v>0.61499999999999999</v>
          </cell>
          <cell r="G127">
            <v>4</v>
          </cell>
          <cell r="H127">
            <v>4</v>
          </cell>
          <cell r="I127">
            <v>0.5</v>
          </cell>
          <cell r="J127">
            <v>36.6</v>
          </cell>
          <cell r="K127">
            <v>25.5</v>
          </cell>
          <cell r="L127">
            <v>13.14</v>
          </cell>
          <cell r="M127">
            <v>5.75</v>
          </cell>
          <cell r="O127">
            <v>24</v>
          </cell>
        </row>
        <row r="128">
          <cell r="B128" t="str">
            <v>South Carolina</v>
          </cell>
          <cell r="C128" t="str">
            <v>SEC (East)</v>
          </cell>
          <cell r="D128">
            <v>7</v>
          </cell>
          <cell r="E128">
            <v>6</v>
          </cell>
          <cell r="F128">
            <v>0.53800000000000003</v>
          </cell>
          <cell r="G128">
            <v>4</v>
          </cell>
          <cell r="H128">
            <v>4</v>
          </cell>
          <cell r="I128">
            <v>0.5</v>
          </cell>
          <cell r="J128">
            <v>30.1</v>
          </cell>
          <cell r="K128">
            <v>27.2</v>
          </cell>
          <cell r="L128">
            <v>7.34</v>
          </cell>
          <cell r="M128">
            <v>5.88</v>
          </cell>
          <cell r="O128">
            <v>24</v>
          </cell>
        </row>
        <row r="129">
          <cell r="B129" t="str">
            <v>Vanderbilt</v>
          </cell>
          <cell r="C129" t="str">
            <v>SEC (East)</v>
          </cell>
          <cell r="D129">
            <v>6</v>
          </cell>
          <cell r="E129">
            <v>7</v>
          </cell>
          <cell r="F129">
            <v>0.46200000000000002</v>
          </cell>
          <cell r="G129">
            <v>3</v>
          </cell>
          <cell r="H129">
            <v>5</v>
          </cell>
          <cell r="I129">
            <v>0.375</v>
          </cell>
          <cell r="J129">
            <v>28.5</v>
          </cell>
          <cell r="K129">
            <v>26.6</v>
          </cell>
          <cell r="L129">
            <v>6.25</v>
          </cell>
          <cell r="M129">
            <v>5.09</v>
          </cell>
        </row>
        <row r="130">
          <cell r="B130" t="str">
            <v>Tennessee</v>
          </cell>
          <cell r="C130" t="str">
            <v>SEC (East)</v>
          </cell>
          <cell r="D130">
            <v>5</v>
          </cell>
          <cell r="E130">
            <v>7</v>
          </cell>
          <cell r="F130">
            <v>0.41699999999999998</v>
          </cell>
          <cell r="G130">
            <v>2</v>
          </cell>
          <cell r="H130">
            <v>6</v>
          </cell>
          <cell r="I130">
            <v>0.25</v>
          </cell>
          <cell r="J130">
            <v>22.8</v>
          </cell>
          <cell r="K130">
            <v>27.9</v>
          </cell>
          <cell r="L130">
            <v>0.39</v>
          </cell>
          <cell r="M130">
            <v>6.05</v>
          </cell>
        </row>
        <row r="131">
          <cell r="B131" t="str">
            <v>Alabama</v>
          </cell>
          <cell r="C131" t="str">
            <v>SEC (West)</v>
          </cell>
          <cell r="D131">
            <v>14</v>
          </cell>
          <cell r="E131">
            <v>1</v>
          </cell>
          <cell r="F131">
            <v>0.93300000000000005</v>
          </cell>
          <cell r="G131">
            <v>8</v>
          </cell>
          <cell r="H131">
            <v>0</v>
          </cell>
          <cell r="I131">
            <v>1</v>
          </cell>
          <cell r="J131">
            <v>45.6</v>
          </cell>
          <cell r="K131">
            <v>18.100000000000001</v>
          </cell>
          <cell r="L131">
            <v>25.29</v>
          </cell>
          <cell r="M131">
            <v>6.63</v>
          </cell>
          <cell r="N131">
            <v>1</v>
          </cell>
          <cell r="O131">
            <v>1</v>
          </cell>
          <cell r="P131">
            <v>2</v>
          </cell>
        </row>
        <row r="132">
          <cell r="B132" t="str">
            <v>LSU</v>
          </cell>
          <cell r="C132" t="str">
            <v>SEC (West)</v>
          </cell>
          <cell r="D132">
            <v>10</v>
          </cell>
          <cell r="E132">
            <v>3</v>
          </cell>
          <cell r="F132">
            <v>0.76900000000000002</v>
          </cell>
          <cell r="G132">
            <v>5</v>
          </cell>
          <cell r="H132">
            <v>3</v>
          </cell>
          <cell r="I132">
            <v>0.625</v>
          </cell>
          <cell r="J132">
            <v>32.4</v>
          </cell>
          <cell r="K132">
            <v>21.8</v>
          </cell>
          <cell r="L132">
            <v>15.2</v>
          </cell>
          <cell r="M132">
            <v>5.67</v>
          </cell>
          <cell r="N132">
            <v>25</v>
          </cell>
          <cell r="O132">
            <v>4</v>
          </cell>
          <cell r="P132">
            <v>6</v>
          </cell>
        </row>
        <row r="133">
          <cell r="B133" t="str">
            <v>Texas A&amp;M</v>
          </cell>
          <cell r="C133" t="str">
            <v>SEC (West)</v>
          </cell>
          <cell r="D133">
            <v>9</v>
          </cell>
          <cell r="E133">
            <v>4</v>
          </cell>
          <cell r="F133">
            <v>0.69199999999999995</v>
          </cell>
          <cell r="G133">
            <v>5</v>
          </cell>
          <cell r="H133">
            <v>3</v>
          </cell>
          <cell r="I133">
            <v>0.625</v>
          </cell>
          <cell r="J133">
            <v>36</v>
          </cell>
          <cell r="K133">
            <v>25.3</v>
          </cell>
          <cell r="L133">
            <v>13.61</v>
          </cell>
          <cell r="M133">
            <v>7.15</v>
          </cell>
          <cell r="O133">
            <v>16</v>
          </cell>
          <cell r="P133">
            <v>16</v>
          </cell>
        </row>
        <row r="134">
          <cell r="B134" t="str">
            <v>Mississippi State</v>
          </cell>
          <cell r="C134" t="str">
            <v>SEC (West)</v>
          </cell>
          <cell r="D134">
            <v>8</v>
          </cell>
          <cell r="E134">
            <v>5</v>
          </cell>
          <cell r="F134">
            <v>0.61499999999999999</v>
          </cell>
          <cell r="G134">
            <v>4</v>
          </cell>
          <cell r="H134">
            <v>4</v>
          </cell>
          <cell r="I134">
            <v>0.5</v>
          </cell>
          <cell r="J134">
            <v>28.5</v>
          </cell>
          <cell r="K134">
            <v>13.2</v>
          </cell>
          <cell r="L134">
            <v>13.24</v>
          </cell>
          <cell r="M134">
            <v>5.93</v>
          </cell>
          <cell r="N134">
            <v>18</v>
          </cell>
          <cell r="O134">
            <v>14</v>
          </cell>
        </row>
        <row r="135">
          <cell r="B135" t="str">
            <v>Auburn</v>
          </cell>
          <cell r="C135" t="str">
            <v>SEC (West)</v>
          </cell>
          <cell r="D135">
            <v>8</v>
          </cell>
          <cell r="E135">
            <v>5</v>
          </cell>
          <cell r="F135">
            <v>0.61499999999999999</v>
          </cell>
          <cell r="G135">
            <v>3</v>
          </cell>
          <cell r="H135">
            <v>5</v>
          </cell>
          <cell r="I135">
            <v>0.375</v>
          </cell>
          <cell r="J135">
            <v>30.9</v>
          </cell>
          <cell r="K135">
            <v>19.2</v>
          </cell>
          <cell r="L135">
            <v>10.76</v>
          </cell>
          <cell r="M135">
            <v>5.6</v>
          </cell>
          <cell r="N135">
            <v>9</v>
          </cell>
          <cell r="O135">
            <v>7</v>
          </cell>
        </row>
        <row r="136">
          <cell r="B136" t="str">
            <v>Ole Miss</v>
          </cell>
          <cell r="C136" t="str">
            <v>SEC (West)</v>
          </cell>
          <cell r="D136">
            <v>5</v>
          </cell>
          <cell r="E136">
            <v>7</v>
          </cell>
          <cell r="F136">
            <v>0.41699999999999998</v>
          </cell>
          <cell r="G136">
            <v>1</v>
          </cell>
          <cell r="H136">
            <v>7</v>
          </cell>
          <cell r="I136">
            <v>0.125</v>
          </cell>
          <cell r="J136">
            <v>33.9</v>
          </cell>
          <cell r="K136">
            <v>36.200000000000003</v>
          </cell>
          <cell r="L136">
            <v>2.81</v>
          </cell>
          <cell r="M136">
            <v>4.3899999999999997</v>
          </cell>
        </row>
        <row r="137">
          <cell r="B137" t="str">
            <v>Arkansas</v>
          </cell>
          <cell r="C137" t="str">
            <v>SEC (West)</v>
          </cell>
          <cell r="D137">
            <v>2</v>
          </cell>
          <cell r="E137">
            <v>10</v>
          </cell>
          <cell r="F137">
            <v>0.16700000000000001</v>
          </cell>
          <cell r="G137">
            <v>0</v>
          </cell>
          <cell r="H137">
            <v>8</v>
          </cell>
          <cell r="I137">
            <v>0</v>
          </cell>
          <cell r="J137">
            <v>21.7</v>
          </cell>
          <cell r="K137">
            <v>34.799999999999997</v>
          </cell>
          <cell r="L137">
            <v>-4.63</v>
          </cell>
          <cell r="M137">
            <v>4.96</v>
          </cell>
        </row>
        <row r="138">
          <cell r="B138" t="str">
            <v>Appalachian State</v>
          </cell>
          <cell r="C138" t="str">
            <v>Sun Belt (East)</v>
          </cell>
          <cell r="D138">
            <v>11</v>
          </cell>
          <cell r="E138">
            <v>2</v>
          </cell>
          <cell r="F138">
            <v>0.84599999999999997</v>
          </cell>
          <cell r="G138">
            <v>7</v>
          </cell>
          <cell r="H138">
            <v>1</v>
          </cell>
          <cell r="I138">
            <v>0.875</v>
          </cell>
          <cell r="J138">
            <v>37.299999999999997</v>
          </cell>
          <cell r="K138">
            <v>15.5</v>
          </cell>
          <cell r="L138">
            <v>9.76</v>
          </cell>
          <cell r="M138">
            <v>-4.78</v>
          </cell>
          <cell r="O138">
            <v>25</v>
          </cell>
        </row>
        <row r="139">
          <cell r="B139" t="str">
            <v>Troy</v>
          </cell>
          <cell r="C139" t="str">
            <v>Sun Belt (East)</v>
          </cell>
          <cell r="D139">
            <v>10</v>
          </cell>
          <cell r="E139">
            <v>3</v>
          </cell>
          <cell r="F139">
            <v>0.76900000000000002</v>
          </cell>
          <cell r="G139">
            <v>7</v>
          </cell>
          <cell r="H139">
            <v>1</v>
          </cell>
          <cell r="I139">
            <v>0.875</v>
          </cell>
          <cell r="J139">
            <v>30.7</v>
          </cell>
          <cell r="K139">
            <v>22</v>
          </cell>
          <cell r="L139">
            <v>3.05</v>
          </cell>
          <cell r="M139">
            <v>-4.6399999999999997</v>
          </cell>
        </row>
        <row r="140">
          <cell r="B140" t="str">
            <v>Georgia Southern</v>
          </cell>
          <cell r="C140" t="str">
            <v>Sun Belt (East)</v>
          </cell>
          <cell r="D140">
            <v>10</v>
          </cell>
          <cell r="E140">
            <v>3</v>
          </cell>
          <cell r="F140">
            <v>0.76900000000000002</v>
          </cell>
          <cell r="G140">
            <v>6</v>
          </cell>
          <cell r="H140">
            <v>2</v>
          </cell>
          <cell r="I140">
            <v>0.75</v>
          </cell>
          <cell r="J140">
            <v>30.5</v>
          </cell>
          <cell r="K140">
            <v>21.5</v>
          </cell>
          <cell r="L140">
            <v>3.8</v>
          </cell>
          <cell r="M140">
            <v>-5.05</v>
          </cell>
        </row>
        <row r="141">
          <cell r="B141" t="str">
            <v>Coastal Carolina</v>
          </cell>
          <cell r="C141" t="str">
            <v>Sun Belt (East)</v>
          </cell>
          <cell r="D141">
            <v>5</v>
          </cell>
          <cell r="E141">
            <v>7</v>
          </cell>
          <cell r="F141">
            <v>0.41699999999999998</v>
          </cell>
          <cell r="G141">
            <v>2</v>
          </cell>
          <cell r="H141">
            <v>6</v>
          </cell>
          <cell r="I141">
            <v>0.25</v>
          </cell>
          <cell r="J141">
            <v>26.7</v>
          </cell>
          <cell r="K141">
            <v>33.200000000000003</v>
          </cell>
          <cell r="L141">
            <v>-9.17</v>
          </cell>
          <cell r="M141">
            <v>-3.25</v>
          </cell>
        </row>
        <row r="142">
          <cell r="B142" t="str">
            <v>Georgia State</v>
          </cell>
          <cell r="C142" t="str">
            <v>Sun Belt (East)</v>
          </cell>
          <cell r="D142">
            <v>2</v>
          </cell>
          <cell r="E142">
            <v>10</v>
          </cell>
          <cell r="F142">
            <v>0.16700000000000001</v>
          </cell>
          <cell r="G142">
            <v>1</v>
          </cell>
          <cell r="H142">
            <v>7</v>
          </cell>
          <cell r="I142">
            <v>0.125</v>
          </cell>
          <cell r="J142">
            <v>23.9</v>
          </cell>
          <cell r="K142">
            <v>37.4</v>
          </cell>
          <cell r="L142">
            <v>-14.41</v>
          </cell>
          <cell r="M142">
            <v>-2.41</v>
          </cell>
        </row>
        <row r="143">
          <cell r="B143" t="str">
            <v>Arkansas State</v>
          </cell>
          <cell r="C143" t="str">
            <v>Sun Belt (West)</v>
          </cell>
          <cell r="D143">
            <v>8</v>
          </cell>
          <cell r="E143">
            <v>5</v>
          </cell>
          <cell r="F143">
            <v>0.61499999999999999</v>
          </cell>
          <cell r="G143">
            <v>5</v>
          </cell>
          <cell r="H143">
            <v>3</v>
          </cell>
          <cell r="I143">
            <v>0.625</v>
          </cell>
          <cell r="J143">
            <v>30.3</v>
          </cell>
          <cell r="K143">
            <v>25.6</v>
          </cell>
          <cell r="L143">
            <v>0.92</v>
          </cell>
          <cell r="M143">
            <v>-4.6900000000000004</v>
          </cell>
        </row>
        <row r="144">
          <cell r="B144" t="str">
            <v>Louisiana</v>
          </cell>
          <cell r="C144" t="str">
            <v>Sun Belt (West)</v>
          </cell>
          <cell r="D144">
            <v>7</v>
          </cell>
          <cell r="E144">
            <v>7</v>
          </cell>
          <cell r="F144">
            <v>0.5</v>
          </cell>
          <cell r="G144">
            <v>5</v>
          </cell>
          <cell r="H144">
            <v>3</v>
          </cell>
          <cell r="I144">
            <v>0.625</v>
          </cell>
          <cell r="J144">
            <v>31.9</v>
          </cell>
          <cell r="K144">
            <v>34.200000000000003</v>
          </cell>
          <cell r="L144">
            <v>-2.46</v>
          </cell>
          <cell r="M144">
            <v>-2.3199999999999998</v>
          </cell>
        </row>
        <row r="145">
          <cell r="B145" t="str">
            <v>Louisiana-Monroe</v>
          </cell>
          <cell r="C145" t="str">
            <v>Sun Belt (West)</v>
          </cell>
          <cell r="D145">
            <v>6</v>
          </cell>
          <cell r="E145">
            <v>6</v>
          </cell>
          <cell r="F145">
            <v>0.5</v>
          </cell>
          <cell r="G145">
            <v>4</v>
          </cell>
          <cell r="H145">
            <v>4</v>
          </cell>
          <cell r="I145">
            <v>0.5</v>
          </cell>
          <cell r="J145">
            <v>26.6</v>
          </cell>
          <cell r="K145">
            <v>31.8</v>
          </cell>
          <cell r="L145">
            <v>-5.5</v>
          </cell>
          <cell r="M145">
            <v>-4.42</v>
          </cell>
        </row>
        <row r="146">
          <cell r="B146" t="str">
            <v>South Alabama</v>
          </cell>
          <cell r="C146" t="str">
            <v>Sun Belt (West)</v>
          </cell>
          <cell r="D146">
            <v>3</v>
          </cell>
          <cell r="E146">
            <v>9</v>
          </cell>
          <cell r="F146">
            <v>0.25</v>
          </cell>
          <cell r="G146">
            <v>2</v>
          </cell>
          <cell r="H146">
            <v>6</v>
          </cell>
          <cell r="I146">
            <v>0.25</v>
          </cell>
          <cell r="J146">
            <v>24.2</v>
          </cell>
          <cell r="K146">
            <v>38.799999999999997</v>
          </cell>
          <cell r="L146">
            <v>-13.56</v>
          </cell>
          <cell r="M146">
            <v>-2.39</v>
          </cell>
        </row>
        <row r="147">
          <cell r="B147" t="str">
            <v>Texas State</v>
          </cell>
          <cell r="C147" t="str">
            <v>Sun Belt (West)</v>
          </cell>
          <cell r="D147">
            <v>3</v>
          </cell>
          <cell r="E147">
            <v>9</v>
          </cell>
          <cell r="F147">
            <v>0.25</v>
          </cell>
          <cell r="G147">
            <v>1</v>
          </cell>
          <cell r="H147">
            <v>7</v>
          </cell>
          <cell r="I147">
            <v>0.125</v>
          </cell>
          <cell r="J147">
            <v>19.8</v>
          </cell>
          <cell r="K147">
            <v>27.7</v>
          </cell>
          <cell r="L147">
            <v>-14.5</v>
          </cell>
          <cell r="M147">
            <v>-6.75</v>
          </cell>
        </row>
      </sheetData>
      <sheetData sheetId="45"/>
      <sheetData sheetId="46">
        <row r="2">
          <cell r="D2" t="str">
            <v>Air Force</v>
          </cell>
          <cell r="E2" t="str">
            <v>American Football</v>
          </cell>
          <cell r="F2">
            <v>2.8500000000000001E-2</v>
          </cell>
        </row>
        <row r="3">
          <cell r="D3" t="str">
            <v>Akron</v>
          </cell>
          <cell r="E3" t="str">
            <v>American Football</v>
          </cell>
          <cell r="F3">
            <v>1.89E-2</v>
          </cell>
        </row>
        <row r="4">
          <cell r="D4" t="str">
            <v>Alabama</v>
          </cell>
          <cell r="E4" t="str">
            <v>American Football</v>
          </cell>
          <cell r="F4">
            <v>2.5</v>
          </cell>
        </row>
        <row r="5">
          <cell r="D5" t="str">
            <v>Appalachian State</v>
          </cell>
          <cell r="E5" t="str">
            <v>American Football</v>
          </cell>
          <cell r="F5">
            <v>8.8300000000000003E-2</v>
          </cell>
        </row>
        <row r="6">
          <cell r="D6" t="str">
            <v>Arizona</v>
          </cell>
          <cell r="E6" t="str">
            <v>American Football</v>
          </cell>
          <cell r="F6">
            <v>0.21080000000000002</v>
          </cell>
        </row>
        <row r="7">
          <cell r="D7" t="str">
            <v>Arkansas</v>
          </cell>
          <cell r="E7" t="str">
            <v>American Football</v>
          </cell>
          <cell r="F7">
            <v>0.56510000000000005</v>
          </cell>
        </row>
        <row r="8">
          <cell r="D8" t="str">
            <v>Army</v>
          </cell>
          <cell r="E8" t="str">
            <v>American Football</v>
          </cell>
          <cell r="F8">
            <v>4.7799999999999995E-2</v>
          </cell>
        </row>
        <row r="9">
          <cell r="D9" t="str">
            <v>San Diego State</v>
          </cell>
          <cell r="E9" t="str">
            <v>American Football</v>
          </cell>
          <cell r="F9">
            <v>2.8000000000000001E-2</v>
          </cell>
        </row>
        <row r="10">
          <cell r="D10" t="str">
            <v>Brigham Young</v>
          </cell>
          <cell r="E10" t="str">
            <v>American Football</v>
          </cell>
          <cell r="F10">
            <v>0.2757</v>
          </cell>
        </row>
        <row r="11">
          <cell r="D11" t="str">
            <v>Ball State</v>
          </cell>
          <cell r="E11" t="str">
            <v>American Football</v>
          </cell>
          <cell r="F11">
            <v>3.3600000000000005E-2</v>
          </cell>
        </row>
        <row r="12">
          <cell r="D12" t="str">
            <v>Baylor</v>
          </cell>
          <cell r="E12" t="str">
            <v>American Football</v>
          </cell>
          <cell r="F12">
            <v>0.25109999999999999</v>
          </cell>
        </row>
        <row r="13">
          <cell r="D13" t="str">
            <v>Ohio</v>
          </cell>
          <cell r="E13" t="str">
            <v>American Football</v>
          </cell>
          <cell r="F13">
            <v>3.2000000000000001E-2</v>
          </cell>
        </row>
        <row r="14">
          <cell r="D14" t="str">
            <v>Texas State</v>
          </cell>
          <cell r="E14" t="str">
            <v>American Football</v>
          </cell>
          <cell r="F14">
            <v>3.56E-2</v>
          </cell>
        </row>
        <row r="15">
          <cell r="D15" t="str">
            <v>Boise State</v>
          </cell>
          <cell r="E15" t="str">
            <v>American Football</v>
          </cell>
          <cell r="F15">
            <v>0.25630000000000003</v>
          </cell>
        </row>
        <row r="16">
          <cell r="D16" t="str">
            <v>Boston College</v>
          </cell>
          <cell r="E16" t="str">
            <v>American Football</v>
          </cell>
          <cell r="F16">
            <v>5.45E-2</v>
          </cell>
        </row>
        <row r="17">
          <cell r="D17" t="str">
            <v>Bowling Green</v>
          </cell>
          <cell r="E17" t="str">
            <v>American Football</v>
          </cell>
          <cell r="F17">
            <v>2.41E-2</v>
          </cell>
        </row>
        <row r="18">
          <cell r="D18" t="str">
            <v>Western Michigan</v>
          </cell>
          <cell r="E18" t="str">
            <v>American Football</v>
          </cell>
          <cell r="F18">
            <v>9.4099999999999989E-2</v>
          </cell>
        </row>
        <row r="19">
          <cell r="D19" t="str">
            <v>Louisiana Tech</v>
          </cell>
          <cell r="E19" t="str">
            <v>American Football</v>
          </cell>
          <cell r="F19">
            <v>2.7100000000000003E-2</v>
          </cell>
        </row>
        <row r="20">
          <cell r="D20" t="str">
            <v>Buffalo</v>
          </cell>
          <cell r="E20" t="str">
            <v>American Football</v>
          </cell>
          <cell r="F20">
            <v>0.75800000000000001</v>
          </cell>
        </row>
        <row r="21">
          <cell r="D21" t="str">
            <v>South Florida</v>
          </cell>
          <cell r="E21" t="str">
            <v>American Football</v>
          </cell>
          <cell r="F21">
            <v>0.14349999999999999</v>
          </cell>
        </row>
        <row r="22">
          <cell r="D22" t="str">
            <v>Cal</v>
          </cell>
          <cell r="E22" t="str">
            <v>American Football</v>
          </cell>
          <cell r="F22">
            <v>6.4899999999999999E-2</v>
          </cell>
        </row>
        <row r="23">
          <cell r="D23" t="str">
            <v>Central Michigan</v>
          </cell>
          <cell r="E23" t="str">
            <v>American Football</v>
          </cell>
          <cell r="F23">
            <v>4.48E-2</v>
          </cell>
        </row>
        <row r="24">
          <cell r="D24" t="str">
            <v>Clemson</v>
          </cell>
          <cell r="E24" t="str">
            <v>American Football</v>
          </cell>
          <cell r="F24">
            <v>1.8</v>
          </cell>
        </row>
        <row r="25">
          <cell r="D25" t="str">
            <v>Colorado</v>
          </cell>
          <cell r="E25" t="str">
            <v>American Football</v>
          </cell>
          <cell r="F25">
            <v>0.1492</v>
          </cell>
        </row>
        <row r="26">
          <cell r="D26" t="str">
            <v>Duke</v>
          </cell>
          <cell r="E26" t="str">
            <v>American Football</v>
          </cell>
          <cell r="F26">
            <v>9.9000000000000005E-2</v>
          </cell>
        </row>
        <row r="27">
          <cell r="D27" t="str">
            <v>Georgia Southern</v>
          </cell>
          <cell r="E27" t="str">
            <v>American Football</v>
          </cell>
          <cell r="F27">
            <v>2.5499999999999998E-2</v>
          </cell>
        </row>
        <row r="28">
          <cell r="D28" t="str">
            <v>Eastern Michigan</v>
          </cell>
          <cell r="E28" t="str">
            <v>American Football</v>
          </cell>
          <cell r="F28">
            <v>2.1299999999999999E-2</v>
          </cell>
        </row>
        <row r="29">
          <cell r="D29" t="str">
            <v>Notre Dame</v>
          </cell>
          <cell r="E29" t="str">
            <v>American Football</v>
          </cell>
          <cell r="F29">
            <v>1.3</v>
          </cell>
        </row>
        <row r="30">
          <cell r="D30" t="str">
            <v>Florida</v>
          </cell>
          <cell r="E30" t="str">
            <v>American Football</v>
          </cell>
          <cell r="F30">
            <v>0.98939999999999995</v>
          </cell>
        </row>
        <row r="31">
          <cell r="D31" t="str">
            <v>Florida State</v>
          </cell>
          <cell r="E31" t="str">
            <v>American Football</v>
          </cell>
          <cell r="F31">
            <v>1.2</v>
          </cell>
        </row>
        <row r="32">
          <cell r="D32" t="str">
            <v>Fresno State</v>
          </cell>
          <cell r="E32" t="str">
            <v>American Football</v>
          </cell>
          <cell r="F32">
            <v>6.1899999999999997E-2</v>
          </cell>
        </row>
        <row r="33">
          <cell r="D33" t="str">
            <v>Georgia</v>
          </cell>
          <cell r="E33" t="str">
            <v>American Football</v>
          </cell>
          <cell r="F33">
            <v>1.3</v>
          </cell>
        </row>
        <row r="34">
          <cell r="D34" t="str">
            <v>Georgia Tech</v>
          </cell>
          <cell r="E34" t="str">
            <v>American Football</v>
          </cell>
          <cell r="F34">
            <v>0.1411</v>
          </cell>
        </row>
        <row r="35">
          <cell r="D35" t="str">
            <v>FIU</v>
          </cell>
          <cell r="E35" t="str">
            <v>American Football</v>
          </cell>
          <cell r="F35">
            <v>0.17349999999999999</v>
          </cell>
        </row>
        <row r="36">
          <cell r="D36" t="str">
            <v>Houston</v>
          </cell>
          <cell r="E36" t="str">
            <v>American Football</v>
          </cell>
          <cell r="F36">
            <v>0.20549999999999999</v>
          </cell>
        </row>
        <row r="37">
          <cell r="D37" t="str">
            <v>Idaho</v>
          </cell>
          <cell r="E37" t="str">
            <v>American Football</v>
          </cell>
          <cell r="F37">
            <v>8.6999999999999994E-3</v>
          </cell>
        </row>
        <row r="38">
          <cell r="D38" t="str">
            <v>Illinois</v>
          </cell>
          <cell r="E38" t="str">
            <v>American Football</v>
          </cell>
          <cell r="F38">
            <v>0.18359999999999999</v>
          </cell>
        </row>
        <row r="39">
          <cell r="D39" t="str">
            <v>Indiana</v>
          </cell>
          <cell r="E39" t="str">
            <v>American Football</v>
          </cell>
          <cell r="F39">
            <v>0.12919999999999998</v>
          </cell>
        </row>
        <row r="40">
          <cell r="D40" t="str">
            <v>Iowa</v>
          </cell>
          <cell r="E40" t="str">
            <v>American Football</v>
          </cell>
          <cell r="F40">
            <v>0.33810000000000001</v>
          </cell>
        </row>
        <row r="41">
          <cell r="D41" t="str">
            <v>Iowa State</v>
          </cell>
          <cell r="E41" t="str">
            <v>American Football</v>
          </cell>
          <cell r="F41">
            <v>0.18880000000000002</v>
          </cell>
        </row>
        <row r="42">
          <cell r="D42" t="str">
            <v>South Alabama</v>
          </cell>
          <cell r="E42" t="str">
            <v>American Football</v>
          </cell>
          <cell r="F42">
            <v>1.2199999999999999E-2</v>
          </cell>
        </row>
        <row r="43">
          <cell r="D43" t="str">
            <v>Kansas</v>
          </cell>
          <cell r="E43" t="str">
            <v>American Football</v>
          </cell>
          <cell r="F43">
            <v>0.14330000000000001</v>
          </cell>
        </row>
        <row r="44">
          <cell r="D44" t="str">
            <v>Kansas State</v>
          </cell>
          <cell r="E44" t="str">
            <v>American Football</v>
          </cell>
          <cell r="F44">
            <v>0.10059999999999999</v>
          </cell>
        </row>
        <row r="45">
          <cell r="D45" t="str">
            <v>Kent State</v>
          </cell>
          <cell r="E45" t="str">
            <v>American Football</v>
          </cell>
          <cell r="F45">
            <v>3.5499999999999997E-2</v>
          </cell>
        </row>
        <row r="46">
          <cell r="D46" t="str">
            <v>Kentucky</v>
          </cell>
          <cell r="E46" t="str">
            <v>American Football</v>
          </cell>
          <cell r="F46">
            <v>0.35860000000000003</v>
          </cell>
        </row>
        <row r="47">
          <cell r="D47" t="str">
            <v>LSU</v>
          </cell>
          <cell r="E47" t="str">
            <v>American Football</v>
          </cell>
          <cell r="F47">
            <v>2.2000000000000002</v>
          </cell>
        </row>
        <row r="48">
          <cell r="D48" t="str">
            <v>Louisville</v>
          </cell>
          <cell r="E48" t="str">
            <v>American Football</v>
          </cell>
          <cell r="F48">
            <v>0.68940000000000001</v>
          </cell>
        </row>
        <row r="49">
          <cell r="D49" t="str">
            <v>Marshall</v>
          </cell>
          <cell r="E49" t="str">
            <v>American Football</v>
          </cell>
          <cell r="F49">
            <v>2.6699999999999998E-2</v>
          </cell>
        </row>
        <row r="50">
          <cell r="D50" t="str">
            <v>North Texas</v>
          </cell>
          <cell r="E50" t="str">
            <v>American Football</v>
          </cell>
          <cell r="F50">
            <v>2.7399999999999997E-2</v>
          </cell>
        </row>
        <row r="51">
          <cell r="D51" t="str">
            <v>Memphis</v>
          </cell>
          <cell r="E51" t="str">
            <v>American Football</v>
          </cell>
          <cell r="F51">
            <v>1.9800000000000002E-2</v>
          </cell>
        </row>
        <row r="52">
          <cell r="D52" t="str">
            <v>Michigan</v>
          </cell>
          <cell r="E52" t="str">
            <v>American Football</v>
          </cell>
          <cell r="F52">
            <v>2.6</v>
          </cell>
        </row>
        <row r="53">
          <cell r="D53" t="str">
            <v>Alabama</v>
          </cell>
          <cell r="E53" t="str">
            <v>American Football</v>
          </cell>
          <cell r="F53">
            <v>2.5</v>
          </cell>
        </row>
        <row r="54">
          <cell r="D54" t="str">
            <v>LSU</v>
          </cell>
          <cell r="E54" t="str">
            <v>American Football</v>
          </cell>
          <cell r="F54">
            <v>2.2000000000000002</v>
          </cell>
        </row>
        <row r="55">
          <cell r="D55" t="str">
            <v>Clemson</v>
          </cell>
          <cell r="E55" t="str">
            <v>American Football</v>
          </cell>
          <cell r="F55">
            <v>1.8</v>
          </cell>
        </row>
        <row r="56">
          <cell r="D56" t="str">
            <v>Ohio State</v>
          </cell>
          <cell r="E56" t="str">
            <v>American Football</v>
          </cell>
          <cell r="F56">
            <v>1.5</v>
          </cell>
        </row>
        <row r="57">
          <cell r="D57" t="str">
            <v>Tennessee</v>
          </cell>
          <cell r="E57" t="str">
            <v>American Football</v>
          </cell>
          <cell r="F57">
            <v>1.4</v>
          </cell>
        </row>
        <row r="58">
          <cell r="D58" t="str">
            <v>Oregon</v>
          </cell>
          <cell r="E58" t="str">
            <v>American Football</v>
          </cell>
          <cell r="F58">
            <v>1.4</v>
          </cell>
        </row>
        <row r="59">
          <cell r="D59" t="str">
            <v>Notre Dame</v>
          </cell>
          <cell r="E59" t="str">
            <v>American Football</v>
          </cell>
          <cell r="F59">
            <v>1.3</v>
          </cell>
        </row>
        <row r="60">
          <cell r="D60" t="str">
            <v>Georgia</v>
          </cell>
          <cell r="E60" t="str">
            <v>American Football</v>
          </cell>
          <cell r="F60">
            <v>1.3</v>
          </cell>
        </row>
        <row r="61">
          <cell r="D61" t="str">
            <v>Oklahoma</v>
          </cell>
          <cell r="E61" t="str">
            <v>American Football</v>
          </cell>
          <cell r="F61">
            <v>1.2</v>
          </cell>
        </row>
        <row r="62">
          <cell r="D62" t="str">
            <v>Florida State</v>
          </cell>
          <cell r="E62" t="str">
            <v>American Football</v>
          </cell>
          <cell r="F62">
            <v>1.2</v>
          </cell>
        </row>
        <row r="63">
          <cell r="D63" t="str">
            <v>Penn State</v>
          </cell>
          <cell r="E63" t="str">
            <v>American Football</v>
          </cell>
          <cell r="F63">
            <v>1.1000000000000001</v>
          </cell>
        </row>
        <row r="64">
          <cell r="D64" t="str">
            <v>Nebraska</v>
          </cell>
          <cell r="E64" t="str">
            <v>American Football</v>
          </cell>
          <cell r="F64">
            <v>1.1000000000000001</v>
          </cell>
        </row>
        <row r="65">
          <cell r="D65" t="str">
            <v>Florida</v>
          </cell>
          <cell r="E65" t="str">
            <v>American Football</v>
          </cell>
          <cell r="F65">
            <v>0.98939999999999995</v>
          </cell>
        </row>
        <row r="66">
          <cell r="D66" t="str">
            <v>Texas</v>
          </cell>
          <cell r="E66" t="str">
            <v>American Football</v>
          </cell>
          <cell r="F66">
            <v>0.97589999999999999</v>
          </cell>
        </row>
        <row r="67">
          <cell r="D67" t="str">
            <v>Wisconsin</v>
          </cell>
          <cell r="E67" t="str">
            <v>American Football</v>
          </cell>
          <cell r="F67">
            <v>0.79170000000000007</v>
          </cell>
        </row>
        <row r="68">
          <cell r="D68" t="str">
            <v>Auburn</v>
          </cell>
          <cell r="E68" t="str">
            <v>American Football</v>
          </cell>
          <cell r="F68">
            <v>0.70879999999999999</v>
          </cell>
        </row>
        <row r="69">
          <cell r="D69" t="str">
            <v>Louisville</v>
          </cell>
          <cell r="E69" t="str">
            <v>American Football</v>
          </cell>
          <cell r="F69">
            <v>0.68940000000000001</v>
          </cell>
        </row>
        <row r="70">
          <cell r="D70" t="str">
            <v>Miami (FL)</v>
          </cell>
          <cell r="E70" t="str">
            <v>American Football</v>
          </cell>
          <cell r="F70">
            <v>0.64200000000000002</v>
          </cell>
        </row>
        <row r="71">
          <cell r="D71" t="str">
            <v>Arkansas</v>
          </cell>
          <cell r="E71" t="str">
            <v>American Football</v>
          </cell>
          <cell r="F71">
            <v>0.56510000000000005</v>
          </cell>
        </row>
        <row r="72">
          <cell r="D72" t="str">
            <v>West Virginia</v>
          </cell>
          <cell r="E72" t="str">
            <v>American Football</v>
          </cell>
          <cell r="F72">
            <v>0.56510000000000005</v>
          </cell>
        </row>
        <row r="73">
          <cell r="D73" t="str">
            <v>Texas A&amp;M</v>
          </cell>
          <cell r="E73" t="str">
            <v>American Football</v>
          </cell>
          <cell r="F73">
            <v>0.50780000000000003</v>
          </cell>
        </row>
        <row r="74">
          <cell r="D74" t="str">
            <v>Michigan State</v>
          </cell>
          <cell r="E74" t="str">
            <v>American Football</v>
          </cell>
          <cell r="F74">
            <v>0.4995</v>
          </cell>
        </row>
        <row r="75">
          <cell r="D75" t="str">
            <v>South Carolina</v>
          </cell>
          <cell r="E75" t="str">
            <v>American Football</v>
          </cell>
          <cell r="F75">
            <v>0.46139999999999998</v>
          </cell>
        </row>
        <row r="76">
          <cell r="D76" t="str">
            <v>Washington</v>
          </cell>
          <cell r="E76" t="str">
            <v>American Football</v>
          </cell>
          <cell r="F76">
            <v>0.45100000000000001</v>
          </cell>
        </row>
        <row r="77">
          <cell r="D77" t="str">
            <v>Mississippi State</v>
          </cell>
          <cell r="E77" t="str">
            <v>American Football</v>
          </cell>
          <cell r="F77">
            <v>0.4395</v>
          </cell>
        </row>
        <row r="78">
          <cell r="D78" t="str">
            <v>Ole Miss</v>
          </cell>
          <cell r="E78" t="str">
            <v>American Football</v>
          </cell>
          <cell r="F78">
            <v>0.41620000000000001</v>
          </cell>
        </row>
        <row r="79">
          <cell r="D79" t="str">
            <v>Virginia Tech</v>
          </cell>
          <cell r="E79" t="str">
            <v>American Football</v>
          </cell>
          <cell r="F79">
            <v>0.39280000000000004</v>
          </cell>
        </row>
        <row r="80">
          <cell r="D80" t="str">
            <v>Kentucky</v>
          </cell>
          <cell r="E80" t="str">
            <v>American Football</v>
          </cell>
          <cell r="F80">
            <v>0.35860000000000003</v>
          </cell>
        </row>
        <row r="81">
          <cell r="D81" t="str">
            <v>TCU</v>
          </cell>
          <cell r="E81" t="str">
            <v>American Football</v>
          </cell>
          <cell r="F81">
            <v>0.3538</v>
          </cell>
        </row>
        <row r="82">
          <cell r="D82" t="str">
            <v>Iowa</v>
          </cell>
          <cell r="E82" t="str">
            <v>American Football</v>
          </cell>
          <cell r="F82">
            <v>0.33810000000000001</v>
          </cell>
        </row>
        <row r="83">
          <cell r="D83" t="str">
            <v>Oklahoma State</v>
          </cell>
          <cell r="E83" t="str">
            <v>American Football</v>
          </cell>
          <cell r="F83">
            <v>0.33210000000000001</v>
          </cell>
        </row>
        <row r="84">
          <cell r="D84" t="str">
            <v>UCLA</v>
          </cell>
          <cell r="E84" t="str">
            <v>American Football</v>
          </cell>
          <cell r="F84">
            <v>0.28360000000000002</v>
          </cell>
        </row>
        <row r="85">
          <cell r="D85" t="str">
            <v>Utah</v>
          </cell>
          <cell r="E85" t="str">
            <v>American Football</v>
          </cell>
          <cell r="F85">
            <v>0.27860000000000001</v>
          </cell>
        </row>
        <row r="86">
          <cell r="D86" t="str">
            <v>Brigham Young</v>
          </cell>
          <cell r="E86" t="str">
            <v>American Football</v>
          </cell>
          <cell r="F86">
            <v>0.2757</v>
          </cell>
        </row>
        <row r="87">
          <cell r="D87" t="str">
            <v>Missouri</v>
          </cell>
          <cell r="E87" t="str">
            <v>American Football</v>
          </cell>
          <cell r="F87">
            <v>0.26530000000000004</v>
          </cell>
        </row>
        <row r="88">
          <cell r="D88" t="str">
            <v>Boise State</v>
          </cell>
          <cell r="E88" t="str">
            <v>American Football</v>
          </cell>
          <cell r="F88">
            <v>0.25630000000000003</v>
          </cell>
        </row>
        <row r="89">
          <cell r="D89" t="str">
            <v>Baylor</v>
          </cell>
          <cell r="E89" t="str">
            <v>American Football</v>
          </cell>
          <cell r="F89">
            <v>0.25109999999999999</v>
          </cell>
        </row>
        <row r="90">
          <cell r="D90" t="str">
            <v>Arizona State</v>
          </cell>
          <cell r="E90" t="str">
            <v>American Football</v>
          </cell>
          <cell r="F90">
            <v>0.2326</v>
          </cell>
        </row>
        <row r="91">
          <cell r="D91" t="str">
            <v>Texas Tech</v>
          </cell>
          <cell r="E91" t="str">
            <v>American Football</v>
          </cell>
          <cell r="F91">
            <v>0.22340000000000002</v>
          </cell>
        </row>
        <row r="92">
          <cell r="D92" t="str">
            <v>Stanford</v>
          </cell>
          <cell r="E92" t="str">
            <v>American Football</v>
          </cell>
          <cell r="F92">
            <v>0.21959999999999999</v>
          </cell>
        </row>
        <row r="93">
          <cell r="D93" t="str">
            <v>NC State</v>
          </cell>
          <cell r="E93" t="str">
            <v>American Football</v>
          </cell>
          <cell r="F93">
            <v>0.21619999999999998</v>
          </cell>
        </row>
        <row r="94">
          <cell r="D94" t="str">
            <v>Arizona</v>
          </cell>
          <cell r="E94" t="str">
            <v>American Football</v>
          </cell>
          <cell r="F94">
            <v>0.21080000000000002</v>
          </cell>
        </row>
        <row r="95">
          <cell r="D95" t="str">
            <v>Syracuse</v>
          </cell>
          <cell r="E95" t="str">
            <v>American Football</v>
          </cell>
          <cell r="F95">
            <v>0.2097</v>
          </cell>
        </row>
        <row r="96">
          <cell r="D96" t="str">
            <v>Houston</v>
          </cell>
          <cell r="E96" t="str">
            <v>American Football</v>
          </cell>
          <cell r="F96">
            <v>0.20549999999999999</v>
          </cell>
        </row>
        <row r="97">
          <cell r="D97" t="str">
            <v>Rutgers</v>
          </cell>
          <cell r="E97" t="str">
            <v>American Football</v>
          </cell>
          <cell r="F97">
            <v>0.19869999999999999</v>
          </cell>
        </row>
        <row r="98">
          <cell r="D98" t="str">
            <v>Minnesota</v>
          </cell>
          <cell r="E98" t="str">
            <v>American Football</v>
          </cell>
          <cell r="F98">
            <v>0.19140000000000001</v>
          </cell>
        </row>
        <row r="99">
          <cell r="D99" t="str">
            <v>Iowa State</v>
          </cell>
          <cell r="E99" t="str">
            <v>American Football</v>
          </cell>
          <cell r="F99">
            <v>0.18880000000000002</v>
          </cell>
        </row>
        <row r="100">
          <cell r="D100" t="str">
            <v>Illinois</v>
          </cell>
          <cell r="E100" t="str">
            <v>American Football</v>
          </cell>
          <cell r="F100">
            <v>0.18359999999999999</v>
          </cell>
        </row>
        <row r="101">
          <cell r="D101" t="str">
            <v>Oregon State</v>
          </cell>
          <cell r="E101" t="str">
            <v>American Football</v>
          </cell>
          <cell r="F101">
            <v>0.18230000000000002</v>
          </cell>
        </row>
        <row r="102">
          <cell r="D102" t="str">
            <v>Clemson</v>
          </cell>
          <cell r="E102" t="str">
            <v>American Football</v>
          </cell>
          <cell r="F102">
            <v>1.8</v>
          </cell>
        </row>
        <row r="103">
          <cell r="D103" t="str">
            <v>Georgia</v>
          </cell>
          <cell r="E103" t="str">
            <v>American Football</v>
          </cell>
          <cell r="F103">
            <v>1.3</v>
          </cell>
        </row>
        <row r="104">
          <cell r="D104" t="str">
            <v>Alabama</v>
          </cell>
          <cell r="E104" t="str">
            <v>American Football</v>
          </cell>
          <cell r="F104">
            <v>2.5</v>
          </cell>
        </row>
        <row r="105">
          <cell r="D105" t="str">
            <v>LSU</v>
          </cell>
          <cell r="E105" t="str">
            <v>American Football</v>
          </cell>
          <cell r="F105">
            <v>2.2000000000000002</v>
          </cell>
        </row>
        <row r="106">
          <cell r="D106" t="str">
            <v>Michigan</v>
          </cell>
          <cell r="E106" t="str">
            <v>American Football</v>
          </cell>
          <cell r="F106">
            <v>2.6</v>
          </cell>
        </row>
        <row r="107">
          <cell r="D107" t="str">
            <v>Penn State</v>
          </cell>
          <cell r="E107" t="str">
            <v>American Football</v>
          </cell>
          <cell r="F107">
            <v>1.1000000000000001</v>
          </cell>
        </row>
        <row r="108">
          <cell r="D108" t="str">
            <v>Oklahoma</v>
          </cell>
          <cell r="E108" t="str">
            <v>American Football</v>
          </cell>
          <cell r="F108">
            <v>1.2</v>
          </cell>
        </row>
        <row r="109">
          <cell r="D109" t="str">
            <v>Tennessee</v>
          </cell>
          <cell r="E109" t="str">
            <v>American Football</v>
          </cell>
          <cell r="F109">
            <v>1.4</v>
          </cell>
        </row>
        <row r="110">
          <cell r="D110" t="str">
            <v>Florida</v>
          </cell>
          <cell r="E110" t="str">
            <v>American Football</v>
          </cell>
          <cell r="F110">
            <v>0.98939999999999995</v>
          </cell>
        </row>
        <row r="111">
          <cell r="D111" t="str">
            <v>Florida State</v>
          </cell>
          <cell r="E111" t="str">
            <v>American Football</v>
          </cell>
          <cell r="F111">
            <v>1.2</v>
          </cell>
        </row>
        <row r="112">
          <cell r="D112" t="str">
            <v>Miami (FL)</v>
          </cell>
          <cell r="E112" t="str">
            <v>American Football</v>
          </cell>
          <cell r="F112">
            <v>0.64200000000000002</v>
          </cell>
        </row>
        <row r="113">
          <cell r="D113" t="str">
            <v>Notre Dame</v>
          </cell>
          <cell r="E113" t="str">
            <v>American Football</v>
          </cell>
          <cell r="F113">
            <v>1.3</v>
          </cell>
        </row>
        <row r="114">
          <cell r="D114" t="str">
            <v>Texas</v>
          </cell>
          <cell r="E114" t="str">
            <v>American Football</v>
          </cell>
          <cell r="F114">
            <v>0.97589999999999999</v>
          </cell>
        </row>
        <row r="115">
          <cell r="D115" t="str">
            <v>South Carolina</v>
          </cell>
          <cell r="E115" t="str">
            <v>American Football</v>
          </cell>
          <cell r="F115">
            <v>0.46139999999999998</v>
          </cell>
        </row>
        <row r="116">
          <cell r="D116" t="str">
            <v>Michigan State</v>
          </cell>
          <cell r="E116" t="str">
            <v>American Football</v>
          </cell>
          <cell r="F116">
            <v>0.4995</v>
          </cell>
        </row>
        <row r="117">
          <cell r="D117" t="str">
            <v>Washington</v>
          </cell>
          <cell r="E117" t="str">
            <v>American Football</v>
          </cell>
          <cell r="F117">
            <v>0.45100000000000001</v>
          </cell>
        </row>
        <row r="118">
          <cell r="D118" t="str">
            <v>Oregon</v>
          </cell>
          <cell r="E118" t="str">
            <v>American Football</v>
          </cell>
          <cell r="F118">
            <v>1.4</v>
          </cell>
        </row>
        <row r="119">
          <cell r="D119" t="str">
            <v>Ohio State</v>
          </cell>
          <cell r="E119" t="str">
            <v>American Football</v>
          </cell>
          <cell r="F119">
            <v>1.5</v>
          </cell>
        </row>
        <row r="120">
          <cell r="D120" t="str">
            <v>Wisconsin</v>
          </cell>
          <cell r="E120" t="str">
            <v>American Football</v>
          </cell>
          <cell r="F120">
            <v>0.79170000000000007</v>
          </cell>
        </row>
        <row r="121">
          <cell r="D121" t="str">
            <v>Louisville</v>
          </cell>
          <cell r="E121" t="str">
            <v>American Football</v>
          </cell>
          <cell r="F121">
            <v>0.68940000000000001</v>
          </cell>
        </row>
        <row r="122">
          <cell r="D122" t="str">
            <v>Auburn</v>
          </cell>
          <cell r="E122" t="str">
            <v>American Football</v>
          </cell>
          <cell r="F122">
            <v>0.70879999999999999</v>
          </cell>
        </row>
        <row r="123">
          <cell r="D123" t="str">
            <v>TCU</v>
          </cell>
          <cell r="E123" t="str">
            <v>American Football</v>
          </cell>
          <cell r="F123">
            <v>0.3538</v>
          </cell>
        </row>
        <row r="124">
          <cell r="D124" t="str">
            <v>Iowa</v>
          </cell>
          <cell r="E124" t="str">
            <v>American Football</v>
          </cell>
          <cell r="F124">
            <v>0.33810000000000001</v>
          </cell>
        </row>
        <row r="125">
          <cell r="D125" t="str">
            <v>Maryland</v>
          </cell>
          <cell r="E125" t="str">
            <v>American Football</v>
          </cell>
          <cell r="F125">
            <v>0.16040000000000001</v>
          </cell>
        </row>
        <row r="126">
          <cell r="D126" t="str">
            <v>Mississippi State</v>
          </cell>
          <cell r="E126" t="str">
            <v>American Football</v>
          </cell>
          <cell r="F126">
            <v>0.4395</v>
          </cell>
        </row>
        <row r="127">
          <cell r="D127" t="str">
            <v>Arkansas</v>
          </cell>
          <cell r="E127" t="str">
            <v>American Football</v>
          </cell>
          <cell r="F127">
            <v>0.56510000000000005</v>
          </cell>
        </row>
        <row r="128">
          <cell r="D128" t="str">
            <v>Houston</v>
          </cell>
          <cell r="E128" t="str">
            <v>American Football</v>
          </cell>
          <cell r="F128">
            <v>0.20549999999999999</v>
          </cell>
        </row>
        <row r="129">
          <cell r="D129" t="str">
            <v>UCLA</v>
          </cell>
          <cell r="E129" t="str">
            <v>American Football</v>
          </cell>
          <cell r="F129">
            <v>0.28360000000000002</v>
          </cell>
        </row>
        <row r="130">
          <cell r="D130" t="str">
            <v>Stanford</v>
          </cell>
          <cell r="E130" t="str">
            <v>American Football</v>
          </cell>
          <cell r="F130">
            <v>0.21959999999999999</v>
          </cell>
        </row>
        <row r="131">
          <cell r="D131" t="str">
            <v>Minnesota</v>
          </cell>
          <cell r="E131" t="str">
            <v>American Football</v>
          </cell>
          <cell r="F131">
            <v>0.19140000000000001</v>
          </cell>
        </row>
        <row r="132">
          <cell r="D132" t="str">
            <v>West Virginia</v>
          </cell>
          <cell r="E132" t="str">
            <v>American Football</v>
          </cell>
          <cell r="F132">
            <v>0.56510000000000005</v>
          </cell>
        </row>
        <row r="133">
          <cell r="D133" t="str">
            <v>Kentucky</v>
          </cell>
          <cell r="E133" t="str">
            <v>American Football</v>
          </cell>
          <cell r="F133">
            <v>0.35860000000000003</v>
          </cell>
        </row>
        <row r="134">
          <cell r="D134" t="str">
            <v>Ole Miss</v>
          </cell>
          <cell r="E134" t="str">
            <v>American Football</v>
          </cell>
          <cell r="F134">
            <v>0.41620000000000001</v>
          </cell>
        </row>
        <row r="135">
          <cell r="D135" t="str">
            <v>North Carolina</v>
          </cell>
          <cell r="E135" t="str">
            <v>American Football</v>
          </cell>
          <cell r="F135">
            <v>0.17930000000000001</v>
          </cell>
        </row>
        <row r="136">
          <cell r="D136" t="str">
            <v>Utah</v>
          </cell>
          <cell r="E136" t="str">
            <v>American Football</v>
          </cell>
          <cell r="F136">
            <v>0.27860000000000001</v>
          </cell>
        </row>
        <row r="137">
          <cell r="D137" t="str">
            <v>Oklahoma State</v>
          </cell>
          <cell r="E137" t="str">
            <v>American Football</v>
          </cell>
          <cell r="F137">
            <v>0.33210000000000001</v>
          </cell>
        </row>
        <row r="138">
          <cell r="D138" t="str">
            <v>Nebraska</v>
          </cell>
          <cell r="E138" t="str">
            <v>American Football</v>
          </cell>
          <cell r="F138">
            <v>1.1000000000000001</v>
          </cell>
        </row>
        <row r="139">
          <cell r="D139" t="str">
            <v>South Florida</v>
          </cell>
          <cell r="E139" t="str">
            <v>American Football</v>
          </cell>
          <cell r="F139">
            <v>0.14349999999999999</v>
          </cell>
        </row>
        <row r="140">
          <cell r="D140" t="str">
            <v>NC State</v>
          </cell>
          <cell r="E140" t="str">
            <v>American Football</v>
          </cell>
          <cell r="F140">
            <v>0.21619999999999998</v>
          </cell>
        </row>
        <row r="141">
          <cell r="D141" t="str">
            <v>Temple</v>
          </cell>
          <cell r="E141" t="str">
            <v>American Football</v>
          </cell>
          <cell r="F141">
            <v>8.3699999999999997E-2</v>
          </cell>
        </row>
        <row r="142">
          <cell r="D142" t="str">
            <v>Texas A&amp;M</v>
          </cell>
          <cell r="E142" t="str">
            <v>American Football</v>
          </cell>
          <cell r="F142">
            <v>0.50780000000000003</v>
          </cell>
        </row>
        <row r="143">
          <cell r="D143" t="str">
            <v>UCF</v>
          </cell>
          <cell r="E143" t="str">
            <v>American Football</v>
          </cell>
          <cell r="F143">
            <v>0.17080000000000001</v>
          </cell>
        </row>
        <row r="144">
          <cell r="D144" t="str">
            <v>Arizona</v>
          </cell>
          <cell r="E144" t="str">
            <v>American Football</v>
          </cell>
          <cell r="F144">
            <v>0.21080000000000002</v>
          </cell>
        </row>
        <row r="145">
          <cell r="D145" t="str">
            <v>Washington State</v>
          </cell>
          <cell r="E145" t="str">
            <v>American Football</v>
          </cell>
          <cell r="F145">
            <v>6.7599999999999993E-2</v>
          </cell>
        </row>
        <row r="146">
          <cell r="D146" t="str">
            <v>UTSA</v>
          </cell>
          <cell r="E146" t="str">
            <v>American Football</v>
          </cell>
          <cell r="F146">
            <v>4.19E-2</v>
          </cell>
        </row>
        <row r="147">
          <cell r="D147" t="str">
            <v>Missouri</v>
          </cell>
          <cell r="E147" t="str">
            <v>American Football</v>
          </cell>
          <cell r="F147">
            <v>0.26530000000000004</v>
          </cell>
        </row>
        <row r="148">
          <cell r="D148" t="str">
            <v>Western Michigan</v>
          </cell>
          <cell r="E148" t="str">
            <v>American Football</v>
          </cell>
          <cell r="F148">
            <v>9.4099999999999989E-2</v>
          </cell>
        </row>
        <row r="149">
          <cell r="D149" t="str">
            <v>San Diego State</v>
          </cell>
          <cell r="E149" t="str">
            <v>American Football</v>
          </cell>
          <cell r="F149">
            <v>2.8000000000000001E-2</v>
          </cell>
        </row>
        <row r="150">
          <cell r="D150" t="str">
            <v>Arizona State</v>
          </cell>
          <cell r="E150" t="str">
            <v>American Football</v>
          </cell>
          <cell r="F150">
            <v>0.2326</v>
          </cell>
        </row>
        <row r="151">
          <cell r="D151" t="str">
            <v>Pittsburgh</v>
          </cell>
          <cell r="E151" t="str">
            <v>American Football</v>
          </cell>
          <cell r="F151">
            <v>8.4099999999999994E-2</v>
          </cell>
        </row>
      </sheetData>
      <sheetData sheetId="47">
        <row r="2">
          <cell r="D2" t="str">
            <v>Ohio State</v>
          </cell>
          <cell r="E2" t="str">
            <v>American Football</v>
          </cell>
          <cell r="F2">
            <v>1.7</v>
          </cell>
        </row>
        <row r="3">
          <cell r="D3" t="str">
            <v>Penn State</v>
          </cell>
          <cell r="E3" t="str">
            <v>American Football</v>
          </cell>
          <cell r="F3">
            <v>1.3</v>
          </cell>
        </row>
        <row r="4">
          <cell r="D4" t="str">
            <v>Georgia</v>
          </cell>
          <cell r="E4" t="str">
            <v>American Football</v>
          </cell>
          <cell r="F4">
            <v>1.8</v>
          </cell>
        </row>
        <row r="5">
          <cell r="D5" t="str">
            <v>Michigan</v>
          </cell>
          <cell r="E5" t="str">
            <v>American Football</v>
          </cell>
          <cell r="F5">
            <v>2.7</v>
          </cell>
        </row>
        <row r="6">
          <cell r="D6" t="str">
            <v>Oklahoma</v>
          </cell>
          <cell r="E6" t="str">
            <v>American Football</v>
          </cell>
          <cell r="F6">
            <v>1.4</v>
          </cell>
        </row>
        <row r="7">
          <cell r="D7" t="str">
            <v>LSU</v>
          </cell>
          <cell r="E7" t="str">
            <v>American Football</v>
          </cell>
          <cell r="F7">
            <v>2.2000000000000002</v>
          </cell>
        </row>
        <row r="8">
          <cell r="D8" t="str">
            <v>Notre Dame</v>
          </cell>
          <cell r="E8" t="str">
            <v>American Football</v>
          </cell>
          <cell r="F8">
            <v>1.4</v>
          </cell>
        </row>
        <row r="9">
          <cell r="D9" t="str">
            <v>Alabama</v>
          </cell>
          <cell r="E9" t="str">
            <v>American Football</v>
          </cell>
          <cell r="F9">
            <v>2.9</v>
          </cell>
        </row>
        <row r="10">
          <cell r="D10" t="str">
            <v>Texas</v>
          </cell>
          <cell r="E10" t="str">
            <v>American Football</v>
          </cell>
          <cell r="F10">
            <v>1.1000000000000001</v>
          </cell>
        </row>
        <row r="11">
          <cell r="D11" t="str">
            <v>Florida State</v>
          </cell>
          <cell r="E11" t="str">
            <v>American Football</v>
          </cell>
          <cell r="F11">
            <v>1.3</v>
          </cell>
        </row>
        <row r="12">
          <cell r="D12" t="str">
            <v>West Virginia</v>
          </cell>
          <cell r="E12" t="str">
            <v>American Football</v>
          </cell>
          <cell r="F12">
            <v>0.60299999999999998</v>
          </cell>
        </row>
        <row r="13">
          <cell r="D13" t="str">
            <v>Florida</v>
          </cell>
          <cell r="E13" t="str">
            <v>American Football</v>
          </cell>
          <cell r="F13">
            <v>1.1000000000000001</v>
          </cell>
        </row>
        <row r="14">
          <cell r="D14" t="str">
            <v>Miami (FL)</v>
          </cell>
          <cell r="E14" t="str">
            <v>American Football</v>
          </cell>
          <cell r="F14">
            <v>0.77939999999999998</v>
          </cell>
        </row>
        <row r="15">
          <cell r="D15" t="str">
            <v>Clemson</v>
          </cell>
          <cell r="E15" t="str">
            <v>American Football</v>
          </cell>
          <cell r="F15">
            <v>1.9</v>
          </cell>
        </row>
        <row r="16">
          <cell r="D16" t="str">
            <v>Tennessee</v>
          </cell>
          <cell r="E16" t="str">
            <v>American Football</v>
          </cell>
          <cell r="F16">
            <v>1.5</v>
          </cell>
        </row>
        <row r="17">
          <cell r="D17" t="str">
            <v>Auburn</v>
          </cell>
          <cell r="E17" t="str">
            <v>American Football</v>
          </cell>
          <cell r="F17">
            <v>0.82050000000000001</v>
          </cell>
        </row>
        <row r="18">
          <cell r="D18" t="str">
            <v>Wisconsin</v>
          </cell>
          <cell r="E18" t="str">
            <v>American Football</v>
          </cell>
          <cell r="F18">
            <v>0.89649999999999996</v>
          </cell>
        </row>
        <row r="19">
          <cell r="D19" t="str">
            <v>Mississippi State</v>
          </cell>
          <cell r="E19" t="str">
            <v>American Football</v>
          </cell>
          <cell r="F19">
            <v>0.49469999999999997</v>
          </cell>
        </row>
        <row r="20">
          <cell r="D20" t="str">
            <v>UCF</v>
          </cell>
          <cell r="E20" t="str">
            <v>American Football</v>
          </cell>
          <cell r="F20">
            <v>0.27589999999999998</v>
          </cell>
        </row>
        <row r="21">
          <cell r="D21" t="str">
            <v>Michigan State</v>
          </cell>
          <cell r="E21" t="str">
            <v>American Football</v>
          </cell>
          <cell r="F21">
            <v>0.57420000000000004</v>
          </cell>
        </row>
        <row r="22">
          <cell r="D22" t="str">
            <v>Texas A&amp;M</v>
          </cell>
          <cell r="E22" t="str">
            <v>American Football</v>
          </cell>
          <cell r="F22">
            <v>0.54530000000000001</v>
          </cell>
        </row>
        <row r="23">
          <cell r="D23" t="str">
            <v>Brigham Young</v>
          </cell>
          <cell r="E23" t="str">
            <v>American Football</v>
          </cell>
          <cell r="F23">
            <v>0.29039999999999999</v>
          </cell>
        </row>
        <row r="24">
          <cell r="D24" t="str">
            <v>South Carolina</v>
          </cell>
          <cell r="E24" t="str">
            <v>American Football</v>
          </cell>
          <cell r="F24">
            <v>0.56210000000000004</v>
          </cell>
        </row>
        <row r="25">
          <cell r="D25" t="str">
            <v>Iowa</v>
          </cell>
          <cell r="E25" t="str">
            <v>American Football</v>
          </cell>
          <cell r="F25">
            <v>0.38689999999999997</v>
          </cell>
        </row>
        <row r="26">
          <cell r="D26" t="str">
            <v>Texas Tech</v>
          </cell>
          <cell r="E26" t="str">
            <v>American Football</v>
          </cell>
          <cell r="F26">
            <v>0.1794</v>
          </cell>
        </row>
        <row r="27">
          <cell r="D27" t="str">
            <v>Washington</v>
          </cell>
          <cell r="E27" t="str">
            <v>American Football</v>
          </cell>
          <cell r="F27">
            <v>0.48610000000000003</v>
          </cell>
        </row>
        <row r="28">
          <cell r="D28" t="str">
            <v>Arkansas</v>
          </cell>
          <cell r="E28" t="str">
            <v>American Football</v>
          </cell>
          <cell r="F28">
            <v>0.63360000000000005</v>
          </cell>
        </row>
        <row r="29">
          <cell r="D29" t="str">
            <v>Kentucky</v>
          </cell>
          <cell r="E29" t="str">
            <v>American Football</v>
          </cell>
          <cell r="F29">
            <v>0.39319999999999999</v>
          </cell>
        </row>
        <row r="30">
          <cell r="D30" t="str">
            <v>Nebraska</v>
          </cell>
          <cell r="E30" t="str">
            <v>American Football</v>
          </cell>
          <cell r="F30">
            <v>0.53560000000000008</v>
          </cell>
        </row>
        <row r="31">
          <cell r="D31" t="str">
            <v>Ole Miss</v>
          </cell>
          <cell r="E31" t="str">
            <v>American Football</v>
          </cell>
          <cell r="F31">
            <v>0.4582</v>
          </cell>
        </row>
        <row r="32">
          <cell r="D32" t="str">
            <v>Missouri</v>
          </cell>
          <cell r="E32" t="str">
            <v>American Football</v>
          </cell>
          <cell r="F32">
            <v>0.28960000000000002</v>
          </cell>
        </row>
        <row r="33">
          <cell r="D33" t="str">
            <v>TCU</v>
          </cell>
          <cell r="E33" t="str">
            <v>American Football</v>
          </cell>
          <cell r="F33">
            <v>0.38850000000000001</v>
          </cell>
        </row>
        <row r="34">
          <cell r="D34" t="str">
            <v>Oklahoma State</v>
          </cell>
          <cell r="E34" t="str">
            <v>American Football</v>
          </cell>
          <cell r="F34">
            <v>0.36210000000000003</v>
          </cell>
        </row>
        <row r="35">
          <cell r="D35" t="str">
            <v>Colorado</v>
          </cell>
          <cell r="E35" t="str">
            <v>American Football</v>
          </cell>
          <cell r="F35">
            <v>0.1636</v>
          </cell>
        </row>
        <row r="36">
          <cell r="D36" t="str">
            <v>Oregon</v>
          </cell>
          <cell r="E36" t="str">
            <v>American Football</v>
          </cell>
          <cell r="F36">
            <v>1.1000000000000001</v>
          </cell>
        </row>
        <row r="37">
          <cell r="D37" t="str">
            <v>Syracuse</v>
          </cell>
          <cell r="E37" t="str">
            <v>American Football</v>
          </cell>
          <cell r="F37">
            <v>0.23269999999999999</v>
          </cell>
        </row>
        <row r="38">
          <cell r="D38" t="str">
            <v>Houston</v>
          </cell>
          <cell r="E38" t="str">
            <v>American Football</v>
          </cell>
          <cell r="F38">
            <v>0.2215</v>
          </cell>
        </row>
        <row r="39">
          <cell r="D39" t="str">
            <v>Arizona State</v>
          </cell>
          <cell r="E39" t="str">
            <v>American Football</v>
          </cell>
          <cell r="F39">
            <v>0.26069999999999999</v>
          </cell>
        </row>
        <row r="40">
          <cell r="D40" t="str">
            <v>NC State</v>
          </cell>
          <cell r="E40" t="str">
            <v>American Football</v>
          </cell>
          <cell r="F40">
            <v>0.25259999999999999</v>
          </cell>
        </row>
        <row r="41">
          <cell r="D41" t="str">
            <v>Iowa State</v>
          </cell>
          <cell r="E41" t="str">
            <v>American Football</v>
          </cell>
          <cell r="F41">
            <v>0.2036</v>
          </cell>
        </row>
        <row r="42">
          <cell r="D42" t="str">
            <v>South Florida</v>
          </cell>
          <cell r="E42" t="str">
            <v>American Football</v>
          </cell>
          <cell r="F42">
            <v>0.1701</v>
          </cell>
        </row>
        <row r="43">
          <cell r="D43" t="str">
            <v>Stanford</v>
          </cell>
          <cell r="E43" t="str">
            <v>American Football</v>
          </cell>
          <cell r="F43">
            <v>0.24940000000000001</v>
          </cell>
        </row>
        <row r="44">
          <cell r="D44" t="str">
            <v>Utah</v>
          </cell>
          <cell r="E44" t="str">
            <v>American Football</v>
          </cell>
          <cell r="F44">
            <v>0.30260000000000004</v>
          </cell>
        </row>
        <row r="45">
          <cell r="D45" t="str">
            <v>Indiana</v>
          </cell>
          <cell r="E45" t="str">
            <v>American Football</v>
          </cell>
          <cell r="F45">
            <v>0.14050000000000001</v>
          </cell>
        </row>
        <row r="46">
          <cell r="D46" t="str">
            <v>Pittsburgh</v>
          </cell>
          <cell r="E46" t="str">
            <v>American Football</v>
          </cell>
          <cell r="F46">
            <v>0.10340000000000001</v>
          </cell>
        </row>
        <row r="47">
          <cell r="D47" t="str">
            <v>Maryland</v>
          </cell>
          <cell r="E47" t="str">
            <v>American Football</v>
          </cell>
          <cell r="F47">
            <v>0.183</v>
          </cell>
        </row>
        <row r="48">
          <cell r="D48" t="str">
            <v>Minnesota</v>
          </cell>
          <cell r="E48" t="str">
            <v>American Football</v>
          </cell>
          <cell r="F48">
            <v>0.21590000000000001</v>
          </cell>
        </row>
        <row r="49">
          <cell r="D49" t="str">
            <v>Kansas</v>
          </cell>
          <cell r="E49" t="str">
            <v>American Football</v>
          </cell>
          <cell r="F49">
            <v>0.15509999999999999</v>
          </cell>
        </row>
        <row r="50">
          <cell r="D50" t="str">
            <v>UCLA</v>
          </cell>
          <cell r="E50" t="str">
            <v>American Football</v>
          </cell>
          <cell r="F50">
            <v>0.31</v>
          </cell>
        </row>
        <row r="51">
          <cell r="D51" t="str">
            <v>Virginia Tech</v>
          </cell>
          <cell r="E51" t="str">
            <v>American Football</v>
          </cell>
          <cell r="F51">
            <v>0.2445</v>
          </cell>
        </row>
        <row r="52">
          <cell r="D52" t="str">
            <v>Alabama</v>
          </cell>
          <cell r="E52" t="str">
            <v>American Football</v>
          </cell>
          <cell r="F52">
            <v>2.9</v>
          </cell>
        </row>
        <row r="53">
          <cell r="D53" t="str">
            <v>Michigan</v>
          </cell>
          <cell r="E53" t="str">
            <v>American Football</v>
          </cell>
          <cell r="F53">
            <v>2.7</v>
          </cell>
        </row>
        <row r="54">
          <cell r="D54" t="str">
            <v>LSU</v>
          </cell>
          <cell r="E54" t="str">
            <v>American Football</v>
          </cell>
          <cell r="F54">
            <v>2.2000000000000002</v>
          </cell>
        </row>
        <row r="55">
          <cell r="D55" t="str">
            <v>Clemson</v>
          </cell>
          <cell r="E55" t="str">
            <v>American Football</v>
          </cell>
          <cell r="F55">
            <v>1.9</v>
          </cell>
        </row>
        <row r="56">
          <cell r="D56" t="str">
            <v>Georgia</v>
          </cell>
          <cell r="E56" t="str">
            <v>American Football</v>
          </cell>
          <cell r="F56">
            <v>1.8</v>
          </cell>
        </row>
        <row r="57">
          <cell r="D57" t="str">
            <v>Ohio State</v>
          </cell>
          <cell r="E57" t="str">
            <v>American Football</v>
          </cell>
          <cell r="F57">
            <v>1.7</v>
          </cell>
        </row>
        <row r="58">
          <cell r="D58" t="str">
            <v>Tennessee</v>
          </cell>
          <cell r="E58" t="str">
            <v>American Football</v>
          </cell>
          <cell r="F58">
            <v>1.5</v>
          </cell>
        </row>
        <row r="59">
          <cell r="D59" t="str">
            <v>Notre Dame</v>
          </cell>
          <cell r="E59" t="str">
            <v>American Football</v>
          </cell>
          <cell r="F59">
            <v>1.4</v>
          </cell>
        </row>
        <row r="60">
          <cell r="D60" t="str">
            <v>Oklahoma</v>
          </cell>
          <cell r="E60" t="str">
            <v>American Football</v>
          </cell>
          <cell r="F60">
            <v>1.4</v>
          </cell>
        </row>
        <row r="61">
          <cell r="D61" t="str">
            <v>Florida State</v>
          </cell>
          <cell r="E61" t="str">
            <v>American Football</v>
          </cell>
          <cell r="F61">
            <v>1.3</v>
          </cell>
        </row>
        <row r="62">
          <cell r="D62" t="str">
            <v>Penn State</v>
          </cell>
          <cell r="E62" t="str">
            <v>American Football</v>
          </cell>
          <cell r="F62">
            <v>1.3</v>
          </cell>
        </row>
        <row r="63">
          <cell r="D63" t="str">
            <v>Oregon</v>
          </cell>
          <cell r="E63" t="str">
            <v>American Football</v>
          </cell>
          <cell r="F63">
            <v>1.1000000000000001</v>
          </cell>
        </row>
        <row r="64">
          <cell r="D64" t="str">
            <v>Texas</v>
          </cell>
          <cell r="E64" t="str">
            <v>American Football</v>
          </cell>
          <cell r="F64">
            <v>1.1000000000000001</v>
          </cell>
        </row>
        <row r="65">
          <cell r="D65" t="str">
            <v>Florida</v>
          </cell>
          <cell r="E65" t="str">
            <v>American Football</v>
          </cell>
          <cell r="F65">
            <v>1.1000000000000001</v>
          </cell>
        </row>
        <row r="66">
          <cell r="D66" t="str">
            <v>Wisconsin</v>
          </cell>
          <cell r="E66" t="str">
            <v>American Football</v>
          </cell>
          <cell r="F66">
            <v>0.89649999999999996</v>
          </cell>
        </row>
        <row r="67">
          <cell r="D67" t="str">
            <v>Auburn</v>
          </cell>
          <cell r="E67" t="str">
            <v>American Football</v>
          </cell>
          <cell r="F67">
            <v>0.82050000000000001</v>
          </cell>
        </row>
        <row r="68">
          <cell r="D68" t="str">
            <v>Miami (FL)</v>
          </cell>
          <cell r="E68" t="str">
            <v>American Football</v>
          </cell>
          <cell r="F68">
            <v>0.77939999999999998</v>
          </cell>
        </row>
        <row r="69">
          <cell r="D69" t="str">
            <v>Arkansas</v>
          </cell>
          <cell r="E69" t="str">
            <v>American Football</v>
          </cell>
          <cell r="F69">
            <v>0.63360000000000005</v>
          </cell>
        </row>
        <row r="70">
          <cell r="D70" t="str">
            <v>West Virginia</v>
          </cell>
          <cell r="E70" t="str">
            <v>American Football</v>
          </cell>
          <cell r="F70">
            <v>0.60299999999999998</v>
          </cell>
        </row>
        <row r="71">
          <cell r="D71" t="str">
            <v>Michigan State</v>
          </cell>
          <cell r="E71" t="str">
            <v>American Football</v>
          </cell>
          <cell r="F71">
            <v>0.57420000000000004</v>
          </cell>
        </row>
        <row r="72">
          <cell r="D72" t="str">
            <v>South Carolina</v>
          </cell>
          <cell r="E72" t="str">
            <v>American Football</v>
          </cell>
          <cell r="F72">
            <v>0.56210000000000004</v>
          </cell>
        </row>
        <row r="73">
          <cell r="D73" t="str">
            <v>Texas A&amp;M</v>
          </cell>
          <cell r="E73" t="str">
            <v>American Football</v>
          </cell>
          <cell r="F73">
            <v>0.54530000000000001</v>
          </cell>
        </row>
        <row r="74">
          <cell r="D74" t="str">
            <v>Nebraska</v>
          </cell>
          <cell r="E74" t="str">
            <v>American Football</v>
          </cell>
          <cell r="F74">
            <v>0.53560000000000008</v>
          </cell>
        </row>
        <row r="75">
          <cell r="D75" t="str">
            <v>Mississippi State</v>
          </cell>
          <cell r="E75" t="str">
            <v>American Football</v>
          </cell>
          <cell r="F75">
            <v>0.49469999999999997</v>
          </cell>
        </row>
        <row r="76">
          <cell r="D76" t="str">
            <v>Washington</v>
          </cell>
          <cell r="E76" t="str">
            <v>American Football</v>
          </cell>
          <cell r="F76">
            <v>0.48610000000000003</v>
          </cell>
        </row>
        <row r="77">
          <cell r="D77" t="str">
            <v>Ole Miss</v>
          </cell>
          <cell r="E77" t="str">
            <v>American Football</v>
          </cell>
          <cell r="F77">
            <v>0.4582</v>
          </cell>
        </row>
        <row r="78">
          <cell r="D78" t="str">
            <v>Kentucky</v>
          </cell>
          <cell r="E78" t="str">
            <v>American Football</v>
          </cell>
          <cell r="F78">
            <v>0.39319999999999999</v>
          </cell>
        </row>
        <row r="79">
          <cell r="D79" t="str">
            <v>TCU</v>
          </cell>
          <cell r="E79" t="str">
            <v>American Football</v>
          </cell>
          <cell r="F79">
            <v>0.38850000000000001</v>
          </cell>
        </row>
        <row r="80">
          <cell r="D80" t="str">
            <v>Iowa</v>
          </cell>
          <cell r="E80" t="str">
            <v>American Football</v>
          </cell>
          <cell r="F80">
            <v>0.38689999999999997</v>
          </cell>
        </row>
        <row r="81">
          <cell r="D81" t="str">
            <v>Louisville</v>
          </cell>
          <cell r="E81" t="str">
            <v>American Football</v>
          </cell>
          <cell r="F81">
            <v>0.36349999999999999</v>
          </cell>
        </row>
        <row r="82">
          <cell r="D82" t="str">
            <v>Oklahoma State</v>
          </cell>
          <cell r="E82" t="str">
            <v>American Football</v>
          </cell>
          <cell r="F82">
            <v>0.36210000000000003</v>
          </cell>
        </row>
        <row r="83">
          <cell r="D83" t="str">
            <v>UCLA</v>
          </cell>
          <cell r="E83" t="str">
            <v>American Football</v>
          </cell>
          <cell r="F83">
            <v>0.31</v>
          </cell>
        </row>
        <row r="84">
          <cell r="D84" t="str">
            <v>Utah</v>
          </cell>
          <cell r="E84" t="str">
            <v>American Football</v>
          </cell>
          <cell r="F84">
            <v>0.30260000000000004</v>
          </cell>
        </row>
        <row r="85">
          <cell r="D85" t="str">
            <v>Brigham Young</v>
          </cell>
          <cell r="E85" t="str">
            <v>American Football</v>
          </cell>
          <cell r="F85">
            <v>0.29039999999999999</v>
          </cell>
        </row>
        <row r="86">
          <cell r="D86" t="str">
            <v>Missouri</v>
          </cell>
          <cell r="E86" t="str">
            <v>American Football</v>
          </cell>
          <cell r="F86">
            <v>0.28960000000000002</v>
          </cell>
        </row>
        <row r="87">
          <cell r="D87" t="str">
            <v>UCF</v>
          </cell>
          <cell r="E87" t="str">
            <v>American Football</v>
          </cell>
          <cell r="F87">
            <v>0.27589999999999998</v>
          </cell>
        </row>
        <row r="88">
          <cell r="D88" t="str">
            <v>Arizona State</v>
          </cell>
          <cell r="E88" t="str">
            <v>American Football</v>
          </cell>
          <cell r="F88">
            <v>0.26069999999999999</v>
          </cell>
        </row>
        <row r="89">
          <cell r="D89" t="str">
            <v>Baylor</v>
          </cell>
          <cell r="E89" t="str">
            <v>American Football</v>
          </cell>
          <cell r="F89">
            <v>0.2586</v>
          </cell>
        </row>
        <row r="90">
          <cell r="D90" t="str">
            <v>NC State</v>
          </cell>
          <cell r="E90" t="str">
            <v>American Football</v>
          </cell>
          <cell r="F90">
            <v>0.25259999999999999</v>
          </cell>
        </row>
        <row r="91">
          <cell r="D91" t="str">
            <v>Stanford</v>
          </cell>
          <cell r="E91" t="str">
            <v>American Football</v>
          </cell>
          <cell r="F91">
            <v>0.24940000000000001</v>
          </cell>
        </row>
        <row r="92">
          <cell r="D92" t="str">
            <v>Virginia Tech</v>
          </cell>
          <cell r="E92" t="str">
            <v>American Football</v>
          </cell>
          <cell r="F92">
            <v>0.2445</v>
          </cell>
        </row>
        <row r="93">
          <cell r="D93" t="str">
            <v>Arizona</v>
          </cell>
          <cell r="E93" t="str">
            <v>American Football</v>
          </cell>
          <cell r="F93">
            <v>0.23400000000000001</v>
          </cell>
        </row>
        <row r="94">
          <cell r="D94" t="str">
            <v>Syracuse</v>
          </cell>
          <cell r="E94" t="str">
            <v>American Football</v>
          </cell>
          <cell r="F94">
            <v>0.23269999999999999</v>
          </cell>
        </row>
        <row r="95">
          <cell r="D95" t="str">
            <v>Boise State</v>
          </cell>
          <cell r="E95" t="str">
            <v>American Football</v>
          </cell>
          <cell r="F95">
            <v>0.22690000000000002</v>
          </cell>
        </row>
        <row r="96">
          <cell r="D96" t="str">
            <v>Houston</v>
          </cell>
          <cell r="E96" t="str">
            <v>American Football</v>
          </cell>
          <cell r="F96">
            <v>0.2215</v>
          </cell>
        </row>
        <row r="97">
          <cell r="D97" t="str">
            <v>Minnesota</v>
          </cell>
          <cell r="E97" t="str">
            <v>American Football</v>
          </cell>
          <cell r="F97">
            <v>0.21590000000000001</v>
          </cell>
        </row>
        <row r="98">
          <cell r="D98" t="str">
            <v>Rutgers</v>
          </cell>
          <cell r="E98" t="str">
            <v>American Football</v>
          </cell>
          <cell r="F98">
            <v>0.2109</v>
          </cell>
        </row>
        <row r="99">
          <cell r="D99" t="str">
            <v>Iowa State</v>
          </cell>
          <cell r="E99" t="str">
            <v>American Football</v>
          </cell>
          <cell r="F99">
            <v>0.2036</v>
          </cell>
        </row>
        <row r="100">
          <cell r="D100" t="str">
            <v>North Carolina</v>
          </cell>
          <cell r="E100" t="str">
            <v>American Football</v>
          </cell>
          <cell r="F100">
            <v>0.20200000000000001</v>
          </cell>
        </row>
        <row r="101">
          <cell r="D101" t="str">
            <v>Oregon State</v>
          </cell>
          <cell r="E101" t="str">
            <v>American Football</v>
          </cell>
          <cell r="F101">
            <v>0.19440000000000002</v>
          </cell>
        </row>
        <row r="102">
          <cell r="D102" t="str">
            <v>Alabama</v>
          </cell>
          <cell r="E102" t="str">
            <v>American Football</v>
          </cell>
          <cell r="F102">
            <v>2.9</v>
          </cell>
        </row>
        <row r="103">
          <cell r="D103" t="str">
            <v>LSU</v>
          </cell>
          <cell r="E103" t="str">
            <v>American Football</v>
          </cell>
          <cell r="F103">
            <v>2.2000000000000002</v>
          </cell>
        </row>
        <row r="104">
          <cell r="D104" t="str">
            <v>Georgia</v>
          </cell>
          <cell r="E104" t="str">
            <v>American Football</v>
          </cell>
          <cell r="F104">
            <v>1.8</v>
          </cell>
        </row>
        <row r="105">
          <cell r="D105" t="str">
            <v>Notre Dame</v>
          </cell>
          <cell r="E105" t="str">
            <v>American Football</v>
          </cell>
          <cell r="F105">
            <v>1.4</v>
          </cell>
        </row>
        <row r="106">
          <cell r="D106" t="str">
            <v>Penn State</v>
          </cell>
          <cell r="E106" t="str">
            <v>American Football</v>
          </cell>
          <cell r="F106">
            <v>1.3</v>
          </cell>
        </row>
        <row r="107">
          <cell r="D107" t="str">
            <v>Ohio State</v>
          </cell>
          <cell r="E107" t="str">
            <v>American Football</v>
          </cell>
          <cell r="F107">
            <v>1.7</v>
          </cell>
        </row>
        <row r="108">
          <cell r="D108" t="str">
            <v>Nebraska</v>
          </cell>
          <cell r="E108" t="str">
            <v>American Football</v>
          </cell>
          <cell r="F108">
            <v>0.53560000000000008</v>
          </cell>
        </row>
        <row r="109">
          <cell r="D109" t="str">
            <v>Oklahoma</v>
          </cell>
          <cell r="E109" t="str">
            <v>American Football</v>
          </cell>
          <cell r="F109">
            <v>1.4</v>
          </cell>
        </row>
        <row r="110">
          <cell r="D110" t="str">
            <v>Florida</v>
          </cell>
          <cell r="E110" t="str">
            <v>American Football</v>
          </cell>
          <cell r="F110">
            <v>1.1000000000000001</v>
          </cell>
        </row>
        <row r="111">
          <cell r="D111" t="str">
            <v>Miami (FL)</v>
          </cell>
          <cell r="E111" t="str">
            <v>American Football</v>
          </cell>
          <cell r="F111">
            <v>0.77939999999999998</v>
          </cell>
        </row>
        <row r="112">
          <cell r="D112" t="str">
            <v>Tennessee</v>
          </cell>
          <cell r="E112" t="str">
            <v>American Football</v>
          </cell>
          <cell r="F112">
            <v>1.5</v>
          </cell>
        </row>
        <row r="113">
          <cell r="D113" t="str">
            <v>Clemson</v>
          </cell>
          <cell r="E113" t="str">
            <v>American Football</v>
          </cell>
          <cell r="F113">
            <v>1.9</v>
          </cell>
        </row>
        <row r="114">
          <cell r="D114" t="str">
            <v>Auburn</v>
          </cell>
          <cell r="E114" t="str">
            <v>American Football</v>
          </cell>
          <cell r="F114">
            <v>0.82050000000000001</v>
          </cell>
        </row>
        <row r="115">
          <cell r="D115" t="str">
            <v>Texas A&amp;M</v>
          </cell>
          <cell r="E115" t="str">
            <v>American Football</v>
          </cell>
          <cell r="F115">
            <v>0.54530000000000001</v>
          </cell>
        </row>
        <row r="116">
          <cell r="D116" t="str">
            <v>Texas</v>
          </cell>
          <cell r="E116" t="str">
            <v>American Football</v>
          </cell>
          <cell r="F116">
            <v>1.1000000000000001</v>
          </cell>
        </row>
        <row r="117">
          <cell r="D117" t="str">
            <v>Florida State</v>
          </cell>
          <cell r="E117" t="str">
            <v>American Football</v>
          </cell>
          <cell r="F117">
            <v>1.3</v>
          </cell>
        </row>
        <row r="118">
          <cell r="D118" t="str">
            <v>Wisconsin</v>
          </cell>
          <cell r="E118" t="str">
            <v>American Football</v>
          </cell>
          <cell r="F118">
            <v>0.89649999999999996</v>
          </cell>
        </row>
        <row r="119">
          <cell r="D119" t="str">
            <v>Kentucky</v>
          </cell>
          <cell r="E119" t="str">
            <v>American Football</v>
          </cell>
          <cell r="F119">
            <v>0.39319999999999999</v>
          </cell>
        </row>
        <row r="120">
          <cell r="D120" t="str">
            <v>West Virginia</v>
          </cell>
          <cell r="E120" t="str">
            <v>American Football</v>
          </cell>
          <cell r="F120">
            <v>0.60299999999999998</v>
          </cell>
        </row>
        <row r="121">
          <cell r="D121" t="str">
            <v>Arkansas</v>
          </cell>
          <cell r="E121" t="str">
            <v>American Football</v>
          </cell>
          <cell r="F121">
            <v>0.63360000000000005</v>
          </cell>
        </row>
        <row r="122">
          <cell r="D122" t="str">
            <v>Ole Miss</v>
          </cell>
          <cell r="E122" t="str">
            <v>American Football</v>
          </cell>
          <cell r="F122">
            <v>0.4582</v>
          </cell>
        </row>
        <row r="123">
          <cell r="D123" t="str">
            <v>South Carolina</v>
          </cell>
          <cell r="E123" t="str">
            <v>American Football</v>
          </cell>
          <cell r="F123">
            <v>0.56210000000000004</v>
          </cell>
        </row>
        <row r="124">
          <cell r="D124" t="str">
            <v>Michigan</v>
          </cell>
          <cell r="E124" t="str">
            <v>American Football</v>
          </cell>
          <cell r="F124">
            <v>2.7</v>
          </cell>
        </row>
        <row r="125">
          <cell r="D125" t="str">
            <v>Iowa</v>
          </cell>
          <cell r="E125" t="str">
            <v>American Football</v>
          </cell>
          <cell r="F125">
            <v>0.38689999999999997</v>
          </cell>
        </row>
        <row r="126">
          <cell r="D126" t="str">
            <v>UCF</v>
          </cell>
          <cell r="E126" t="str">
            <v>American Football</v>
          </cell>
          <cell r="F126">
            <v>0.27589999999999998</v>
          </cell>
        </row>
        <row r="127">
          <cell r="D127" t="str">
            <v>Mississippi State</v>
          </cell>
          <cell r="E127" t="str">
            <v>American Football</v>
          </cell>
          <cell r="F127">
            <v>0.49469999999999997</v>
          </cell>
        </row>
        <row r="128">
          <cell r="D128" t="str">
            <v>Brigham Young</v>
          </cell>
          <cell r="E128" t="str">
            <v>American Football</v>
          </cell>
          <cell r="F128">
            <v>0.29039999999999999</v>
          </cell>
        </row>
        <row r="129">
          <cell r="D129" t="str">
            <v>Colorado</v>
          </cell>
          <cell r="E129" t="str">
            <v>American Football</v>
          </cell>
          <cell r="F129">
            <v>0.1636</v>
          </cell>
        </row>
        <row r="130">
          <cell r="D130" t="str">
            <v>Washington</v>
          </cell>
          <cell r="E130" t="str">
            <v>American Football</v>
          </cell>
          <cell r="F130">
            <v>0.48610000000000003</v>
          </cell>
        </row>
        <row r="131">
          <cell r="D131" t="str">
            <v>Minnesota</v>
          </cell>
          <cell r="E131" t="str">
            <v>American Football</v>
          </cell>
          <cell r="F131">
            <v>0.21590000000000001</v>
          </cell>
        </row>
        <row r="132">
          <cell r="D132" t="str">
            <v>East Carolina</v>
          </cell>
          <cell r="E132" t="str">
            <v>American Football</v>
          </cell>
          <cell r="F132">
            <v>0.13569999999999999</v>
          </cell>
        </row>
        <row r="133">
          <cell r="D133" t="str">
            <v>Oklahoma State</v>
          </cell>
          <cell r="E133" t="str">
            <v>American Football</v>
          </cell>
          <cell r="F133">
            <v>0.36210000000000003</v>
          </cell>
        </row>
        <row r="134">
          <cell r="D134" t="str">
            <v>Syracuse</v>
          </cell>
          <cell r="E134" t="str">
            <v>American Football</v>
          </cell>
          <cell r="F134">
            <v>0.23269999999999999</v>
          </cell>
        </row>
        <row r="135">
          <cell r="D135" t="str">
            <v>Iowa State</v>
          </cell>
          <cell r="E135" t="str">
            <v>American Football</v>
          </cell>
          <cell r="F135">
            <v>0.2036</v>
          </cell>
        </row>
        <row r="136">
          <cell r="D136" t="str">
            <v>Arizona State</v>
          </cell>
          <cell r="E136" t="str">
            <v>American Football</v>
          </cell>
          <cell r="F136">
            <v>0.26069999999999999</v>
          </cell>
        </row>
        <row r="137">
          <cell r="D137" t="str">
            <v>Missouri</v>
          </cell>
          <cell r="E137" t="str">
            <v>American Football</v>
          </cell>
          <cell r="F137">
            <v>0.28960000000000002</v>
          </cell>
        </row>
        <row r="138">
          <cell r="D138" t="str">
            <v>North Texas</v>
          </cell>
          <cell r="E138" t="str">
            <v>American Football</v>
          </cell>
          <cell r="F138">
            <v>3.5799999999999998E-2</v>
          </cell>
        </row>
        <row r="139">
          <cell r="D139" t="str">
            <v>Indiana</v>
          </cell>
          <cell r="E139" t="str">
            <v>American Football</v>
          </cell>
          <cell r="F139">
            <v>0.14050000000000001</v>
          </cell>
        </row>
        <row r="140">
          <cell r="D140" t="str">
            <v>Maryland</v>
          </cell>
          <cell r="E140" t="str">
            <v>American Football</v>
          </cell>
          <cell r="F140">
            <v>0.183</v>
          </cell>
        </row>
        <row r="141">
          <cell r="D141" t="str">
            <v>Stanford</v>
          </cell>
          <cell r="E141" t="str">
            <v>American Football</v>
          </cell>
          <cell r="F141">
            <v>0.24940000000000001</v>
          </cell>
        </row>
        <row r="142">
          <cell r="D142" t="str">
            <v>Michigan State</v>
          </cell>
          <cell r="E142" t="str">
            <v>American Football</v>
          </cell>
          <cell r="F142">
            <v>0.57420000000000004</v>
          </cell>
        </row>
        <row r="143">
          <cell r="D143" t="str">
            <v>NC State</v>
          </cell>
          <cell r="E143" t="str">
            <v>American Football</v>
          </cell>
          <cell r="F143">
            <v>0.25259999999999999</v>
          </cell>
        </row>
        <row r="144">
          <cell r="D144" t="str">
            <v>Boise State</v>
          </cell>
          <cell r="E144" t="str">
            <v>American Football</v>
          </cell>
          <cell r="F144">
            <v>0.22690000000000002</v>
          </cell>
        </row>
        <row r="145">
          <cell r="D145" t="str">
            <v>Kansas</v>
          </cell>
          <cell r="E145" t="str">
            <v>American Football</v>
          </cell>
          <cell r="F145">
            <v>0.15509999999999999</v>
          </cell>
        </row>
        <row r="146">
          <cell r="D146" t="str">
            <v>UCLA</v>
          </cell>
          <cell r="E146" t="str">
            <v>American Football</v>
          </cell>
          <cell r="F146">
            <v>0.31</v>
          </cell>
        </row>
        <row r="147">
          <cell r="D147" t="str">
            <v>Louisville</v>
          </cell>
          <cell r="E147" t="str">
            <v>American Football</v>
          </cell>
          <cell r="F147">
            <v>0.36349999999999999</v>
          </cell>
        </row>
        <row r="148">
          <cell r="D148" t="str">
            <v>South Floridaa</v>
          </cell>
          <cell r="E148" t="str">
            <v>American Football</v>
          </cell>
          <cell r="F148">
            <v>0.1701</v>
          </cell>
        </row>
        <row r="149">
          <cell r="D149" t="str">
            <v>Houston</v>
          </cell>
          <cell r="E149" t="str">
            <v>American Football</v>
          </cell>
          <cell r="F149">
            <v>0.2215</v>
          </cell>
        </row>
        <row r="150">
          <cell r="D150" t="str">
            <v>Appalachian State</v>
          </cell>
          <cell r="E150" t="str">
            <v>American Football</v>
          </cell>
          <cell r="F150">
            <v>9.8900000000000002E-2</v>
          </cell>
        </row>
        <row r="151">
          <cell r="D151" t="str">
            <v>Utah</v>
          </cell>
          <cell r="E151" t="str">
            <v>American Football</v>
          </cell>
          <cell r="F151">
            <v>0.30260000000000004</v>
          </cell>
        </row>
      </sheetData>
      <sheetData sheetId="48">
        <row r="2">
          <cell r="D2" t="str">
            <v>LSU</v>
          </cell>
          <cell r="E2" t="str">
            <v xml:space="preserve">American </v>
          </cell>
          <cell r="F2">
            <v>2.5</v>
          </cell>
        </row>
        <row r="3">
          <cell r="D3" t="str">
            <v>Texas</v>
          </cell>
          <cell r="E3" t="str">
            <v xml:space="preserve">American </v>
          </cell>
          <cell r="F3">
            <v>1.2</v>
          </cell>
        </row>
        <row r="4">
          <cell r="D4" t="str">
            <v>Alabama</v>
          </cell>
          <cell r="E4" t="str">
            <v xml:space="preserve">American </v>
          </cell>
          <cell r="F4">
            <v>3.2</v>
          </cell>
        </row>
        <row r="5">
          <cell r="D5" t="str">
            <v>Georgia</v>
          </cell>
          <cell r="E5" t="str">
            <v xml:space="preserve">American </v>
          </cell>
          <cell r="F5">
            <v>2</v>
          </cell>
        </row>
        <row r="6">
          <cell r="D6" t="str">
            <v>Clemson</v>
          </cell>
          <cell r="E6" t="str">
            <v xml:space="preserve">American </v>
          </cell>
          <cell r="F6">
            <v>2.2000000000000002</v>
          </cell>
        </row>
        <row r="7">
          <cell r="D7" t="str">
            <v>Ohio State</v>
          </cell>
          <cell r="E7" t="str">
            <v xml:space="preserve">American </v>
          </cell>
          <cell r="F7">
            <v>1.8</v>
          </cell>
        </row>
        <row r="8">
          <cell r="D8" t="str">
            <v>Florida</v>
          </cell>
          <cell r="E8" t="str">
            <v xml:space="preserve">American </v>
          </cell>
          <cell r="F8">
            <v>1.2</v>
          </cell>
        </row>
        <row r="9">
          <cell r="D9" t="str">
            <v>Oklahoma</v>
          </cell>
          <cell r="E9" t="str">
            <v xml:space="preserve">American </v>
          </cell>
          <cell r="F9">
            <v>1.5</v>
          </cell>
        </row>
        <row r="10">
          <cell r="D10" t="str">
            <v>Penn State</v>
          </cell>
          <cell r="E10" t="str">
            <v xml:space="preserve">American </v>
          </cell>
          <cell r="F10">
            <v>1.4</v>
          </cell>
        </row>
        <row r="11">
          <cell r="D11" t="str">
            <v>Michigan</v>
          </cell>
          <cell r="E11" t="str">
            <v xml:space="preserve">American </v>
          </cell>
          <cell r="F11">
            <v>2.8</v>
          </cell>
        </row>
        <row r="12">
          <cell r="D12" t="str">
            <v>Wisconsin</v>
          </cell>
          <cell r="E12" t="str">
            <v xml:space="preserve">American </v>
          </cell>
          <cell r="F12">
            <v>0.96179999999999999</v>
          </cell>
        </row>
        <row r="13">
          <cell r="D13" t="str">
            <v>Notre Dame</v>
          </cell>
          <cell r="E13" t="str">
            <v xml:space="preserve">American </v>
          </cell>
          <cell r="F13">
            <v>1.6</v>
          </cell>
        </row>
        <row r="14">
          <cell r="D14" t="str">
            <v>UCF</v>
          </cell>
          <cell r="E14" t="str">
            <v xml:space="preserve">American </v>
          </cell>
          <cell r="F14">
            <v>0.35060000000000002</v>
          </cell>
        </row>
        <row r="15">
          <cell r="D15" t="str">
            <v>West Virginia</v>
          </cell>
          <cell r="E15" t="str">
            <v xml:space="preserve">American </v>
          </cell>
          <cell r="F15">
            <v>0.68789999999999996</v>
          </cell>
        </row>
        <row r="16">
          <cell r="D16" t="str">
            <v>Auburn</v>
          </cell>
          <cell r="E16" t="str">
            <v xml:space="preserve">American </v>
          </cell>
          <cell r="F16">
            <v>0.90620000000000001</v>
          </cell>
        </row>
        <row r="17">
          <cell r="D17" t="str">
            <v>South Carolina</v>
          </cell>
          <cell r="E17" t="str">
            <v xml:space="preserve">American </v>
          </cell>
          <cell r="F17">
            <v>0.62220000000000009</v>
          </cell>
        </row>
        <row r="18">
          <cell r="D18" t="str">
            <v>Nebraska</v>
          </cell>
          <cell r="E18" t="str">
            <v xml:space="preserve">American </v>
          </cell>
          <cell r="F18">
            <v>0.62960000000000005</v>
          </cell>
        </row>
        <row r="19">
          <cell r="D19" t="str">
            <v>Brigham Young</v>
          </cell>
          <cell r="E19" t="str">
            <v xml:space="preserve">American </v>
          </cell>
          <cell r="F19">
            <v>0.31110000000000004</v>
          </cell>
        </row>
        <row r="20">
          <cell r="D20" t="str">
            <v>Tennessee</v>
          </cell>
          <cell r="E20" t="str">
            <v xml:space="preserve">American </v>
          </cell>
          <cell r="F20">
            <v>1.6</v>
          </cell>
        </row>
        <row r="21">
          <cell r="D21" t="str">
            <v>Texas A&amp;M</v>
          </cell>
          <cell r="E21" t="str">
            <v xml:space="preserve">American </v>
          </cell>
          <cell r="F21">
            <v>0.60939999999999994</v>
          </cell>
        </row>
        <row r="22">
          <cell r="D22" t="str">
            <v>Michigan State</v>
          </cell>
          <cell r="E22" t="str">
            <v xml:space="preserve">American </v>
          </cell>
          <cell r="F22">
            <v>0.61870000000000003</v>
          </cell>
        </row>
        <row r="23">
          <cell r="D23" t="str">
            <v>Arkansas</v>
          </cell>
          <cell r="E23" t="str">
            <v xml:space="preserve">American </v>
          </cell>
          <cell r="F23">
            <v>0.67770000000000008</v>
          </cell>
        </row>
        <row r="24">
          <cell r="D24" t="str">
            <v>Florida State</v>
          </cell>
          <cell r="E24" t="str">
            <v xml:space="preserve">American </v>
          </cell>
          <cell r="F24">
            <v>1.3</v>
          </cell>
        </row>
        <row r="25">
          <cell r="D25" t="str">
            <v>Miami (FL)</v>
          </cell>
          <cell r="E25" t="str">
            <v xml:space="preserve">American </v>
          </cell>
          <cell r="F25">
            <v>0.84739999999999993</v>
          </cell>
        </row>
        <row r="26">
          <cell r="D26" t="str">
            <v>Kentucky</v>
          </cell>
          <cell r="E26" t="str">
            <v xml:space="preserve">American </v>
          </cell>
          <cell r="F26">
            <v>0.4299</v>
          </cell>
        </row>
        <row r="27">
          <cell r="D27" t="str">
            <v>Mississippi State</v>
          </cell>
          <cell r="E27" t="str">
            <v xml:space="preserve">American </v>
          </cell>
          <cell r="F27">
            <v>0.54110000000000003</v>
          </cell>
        </row>
        <row r="28">
          <cell r="D28" t="str">
            <v>Missouri</v>
          </cell>
          <cell r="E28" t="str">
            <v xml:space="preserve">American </v>
          </cell>
          <cell r="F28">
            <v>0.32439999999999997</v>
          </cell>
        </row>
        <row r="29">
          <cell r="D29" t="str">
            <v>Utah</v>
          </cell>
          <cell r="E29" t="str">
            <v xml:space="preserve">American </v>
          </cell>
          <cell r="F29">
            <v>0.3357</v>
          </cell>
        </row>
        <row r="30">
          <cell r="D30" t="str">
            <v>Iowa</v>
          </cell>
          <cell r="E30" t="str">
            <v xml:space="preserve">American </v>
          </cell>
          <cell r="F30">
            <v>0.43789999999999996</v>
          </cell>
        </row>
        <row r="31">
          <cell r="D31" t="str">
            <v>Minnesota</v>
          </cell>
          <cell r="E31" t="str">
            <v xml:space="preserve">American </v>
          </cell>
          <cell r="F31">
            <v>0.24759999999999999</v>
          </cell>
        </row>
        <row r="32">
          <cell r="D32" t="str">
            <v>Louisville</v>
          </cell>
          <cell r="E32" t="str">
            <v xml:space="preserve">American </v>
          </cell>
          <cell r="F32">
            <v>0.38269999999999998</v>
          </cell>
        </row>
        <row r="33">
          <cell r="D33" t="str">
            <v>North Carolina</v>
          </cell>
          <cell r="E33" t="str">
            <v xml:space="preserve">American </v>
          </cell>
          <cell r="F33">
            <v>0.23830000000000001</v>
          </cell>
        </row>
        <row r="34">
          <cell r="D34" t="str">
            <v>Washington</v>
          </cell>
          <cell r="E34" t="str">
            <v xml:space="preserve">American </v>
          </cell>
          <cell r="F34">
            <v>0.51910000000000001</v>
          </cell>
        </row>
        <row r="35">
          <cell r="D35" t="str">
            <v>Pittsburgh</v>
          </cell>
          <cell r="E35" t="str">
            <v xml:space="preserve">American </v>
          </cell>
          <cell r="F35">
            <v>0.1285</v>
          </cell>
        </row>
        <row r="36">
          <cell r="D36" t="str">
            <v>Oregon</v>
          </cell>
          <cell r="E36" t="str">
            <v xml:space="preserve">American </v>
          </cell>
          <cell r="F36">
            <v>1.1000000000000001</v>
          </cell>
        </row>
        <row r="37">
          <cell r="D37" t="str">
            <v>Colorado</v>
          </cell>
          <cell r="E37" t="str">
            <v xml:space="preserve">American </v>
          </cell>
          <cell r="F37">
            <v>0.18980000000000002</v>
          </cell>
        </row>
        <row r="38">
          <cell r="D38" t="str">
            <v>Texas Tech</v>
          </cell>
          <cell r="E38" t="str">
            <v xml:space="preserve">American </v>
          </cell>
          <cell r="F38">
            <v>0.21409999999999998</v>
          </cell>
        </row>
        <row r="39">
          <cell r="D39" t="str">
            <v>Maryland</v>
          </cell>
          <cell r="E39" t="str">
            <v xml:space="preserve">American </v>
          </cell>
          <cell r="F39">
            <v>0.2082</v>
          </cell>
        </row>
        <row r="40">
          <cell r="D40" t="str">
            <v>Oklahoma State</v>
          </cell>
          <cell r="E40" t="str">
            <v xml:space="preserve">American </v>
          </cell>
          <cell r="F40">
            <v>0.39139999999999997</v>
          </cell>
        </row>
        <row r="41">
          <cell r="D41" t="str">
            <v>Boise State</v>
          </cell>
          <cell r="E41" t="str">
            <v xml:space="preserve">American </v>
          </cell>
          <cell r="F41">
            <v>0.25269999999999998</v>
          </cell>
        </row>
        <row r="42">
          <cell r="D42" t="str">
            <v>UCLA</v>
          </cell>
          <cell r="E42" t="str">
            <v xml:space="preserve">American </v>
          </cell>
          <cell r="F42">
            <v>0.32769999999999999</v>
          </cell>
        </row>
        <row r="43">
          <cell r="D43" t="str">
            <v>Arizona State</v>
          </cell>
          <cell r="E43" t="str">
            <v xml:space="preserve">American </v>
          </cell>
          <cell r="F43">
            <v>0.2752</v>
          </cell>
        </row>
        <row r="44">
          <cell r="D44" t="str">
            <v>Ole Miss</v>
          </cell>
          <cell r="E44" t="str">
            <v xml:space="preserve">American </v>
          </cell>
          <cell r="F44">
            <v>0.48560000000000003</v>
          </cell>
        </row>
        <row r="45">
          <cell r="D45" t="str">
            <v>TCU</v>
          </cell>
          <cell r="E45" t="str">
            <v xml:space="preserve">American </v>
          </cell>
          <cell r="F45">
            <v>0.39839999999999998</v>
          </cell>
        </row>
        <row r="46">
          <cell r="D46" t="str">
            <v>Wyoming</v>
          </cell>
          <cell r="E46" t="str">
            <v xml:space="preserve">American </v>
          </cell>
          <cell r="F46">
            <v>0.13700000000000001</v>
          </cell>
        </row>
        <row r="47">
          <cell r="D47" t="str">
            <v>Cal</v>
          </cell>
          <cell r="E47" t="str">
            <v xml:space="preserve">American </v>
          </cell>
          <cell r="F47">
            <v>9.2499999999999999E-2</v>
          </cell>
        </row>
        <row r="48">
          <cell r="D48" t="str">
            <v>SMU</v>
          </cell>
          <cell r="E48" t="str">
            <v xml:space="preserve">American </v>
          </cell>
          <cell r="F48">
            <v>6.3500000000000001E-2</v>
          </cell>
        </row>
        <row r="49">
          <cell r="D49" t="str">
            <v>NC State</v>
          </cell>
          <cell r="E49" t="str">
            <v xml:space="preserve">American </v>
          </cell>
          <cell r="F49">
            <v>0.27950000000000003</v>
          </cell>
        </row>
        <row r="50">
          <cell r="D50" t="str">
            <v>Kansas</v>
          </cell>
          <cell r="E50" t="str">
            <v xml:space="preserve">American </v>
          </cell>
          <cell r="F50">
            <v>0.1799</v>
          </cell>
        </row>
        <row r="51">
          <cell r="D51" t="str">
            <v>Appalachian State</v>
          </cell>
          <cell r="E51" t="str">
            <v xml:space="preserve">American </v>
          </cell>
          <cell r="F51">
            <v>0.12279999999999999</v>
          </cell>
        </row>
        <row r="52">
          <cell r="D52" t="str">
            <v>Alabama</v>
          </cell>
          <cell r="E52" t="str">
            <v xml:space="preserve">American </v>
          </cell>
          <cell r="F52">
            <v>3.2</v>
          </cell>
        </row>
        <row r="53">
          <cell r="D53" t="str">
            <v>Michigan</v>
          </cell>
          <cell r="E53" t="str">
            <v xml:space="preserve">American </v>
          </cell>
          <cell r="F53">
            <v>2.8</v>
          </cell>
        </row>
        <row r="54">
          <cell r="D54" t="str">
            <v>LSU</v>
          </cell>
          <cell r="E54" t="str">
            <v xml:space="preserve">American </v>
          </cell>
          <cell r="F54">
            <v>2.5</v>
          </cell>
        </row>
        <row r="55">
          <cell r="D55" t="str">
            <v>Clemson</v>
          </cell>
          <cell r="E55" t="str">
            <v xml:space="preserve">American </v>
          </cell>
          <cell r="F55">
            <v>2.2000000000000002</v>
          </cell>
        </row>
        <row r="56">
          <cell r="D56" t="str">
            <v>Georgia</v>
          </cell>
          <cell r="E56" t="str">
            <v xml:space="preserve">American </v>
          </cell>
          <cell r="F56">
            <v>2</v>
          </cell>
        </row>
        <row r="57">
          <cell r="D57" t="str">
            <v>Ohio State</v>
          </cell>
          <cell r="E57" t="str">
            <v xml:space="preserve">American </v>
          </cell>
          <cell r="F57">
            <v>1.8</v>
          </cell>
        </row>
        <row r="58">
          <cell r="D58" t="str">
            <v>Tennessee</v>
          </cell>
          <cell r="E58" t="str">
            <v xml:space="preserve">American </v>
          </cell>
          <cell r="F58">
            <v>1.6</v>
          </cell>
        </row>
        <row r="59">
          <cell r="D59" t="str">
            <v>Notre Dame</v>
          </cell>
          <cell r="E59" t="str">
            <v xml:space="preserve">American </v>
          </cell>
          <cell r="F59">
            <v>1.6</v>
          </cell>
        </row>
        <row r="60">
          <cell r="D60" t="str">
            <v>Oklahoma</v>
          </cell>
          <cell r="E60" t="str">
            <v xml:space="preserve">American </v>
          </cell>
          <cell r="F60">
            <v>1.5</v>
          </cell>
        </row>
        <row r="61">
          <cell r="D61" t="str">
            <v>Penn State</v>
          </cell>
          <cell r="E61" t="str">
            <v xml:space="preserve">American </v>
          </cell>
          <cell r="F61">
            <v>1.4</v>
          </cell>
        </row>
        <row r="62">
          <cell r="D62" t="str">
            <v>Florida State</v>
          </cell>
          <cell r="E62" t="str">
            <v xml:space="preserve">American </v>
          </cell>
          <cell r="F62">
            <v>1.3</v>
          </cell>
        </row>
        <row r="63">
          <cell r="D63" t="str">
            <v>Texas</v>
          </cell>
          <cell r="E63" t="str">
            <v xml:space="preserve">American </v>
          </cell>
          <cell r="F63">
            <v>1.2</v>
          </cell>
        </row>
        <row r="64">
          <cell r="D64" t="str">
            <v>Florida</v>
          </cell>
          <cell r="E64" t="str">
            <v xml:space="preserve">American </v>
          </cell>
          <cell r="F64">
            <v>1.2</v>
          </cell>
        </row>
        <row r="65">
          <cell r="D65" t="str">
            <v>Oregon</v>
          </cell>
          <cell r="E65" t="str">
            <v xml:space="preserve">American </v>
          </cell>
          <cell r="F65">
            <v>1.1000000000000001</v>
          </cell>
        </row>
        <row r="66">
          <cell r="D66" t="str">
            <v>Wisconsin</v>
          </cell>
          <cell r="E66" t="str">
            <v xml:space="preserve">American </v>
          </cell>
          <cell r="F66">
            <v>0.96179999999999999</v>
          </cell>
        </row>
        <row r="67">
          <cell r="D67" t="str">
            <v>Auburn</v>
          </cell>
          <cell r="E67" t="str">
            <v xml:space="preserve">American </v>
          </cell>
          <cell r="F67">
            <v>0.90620000000000001</v>
          </cell>
        </row>
        <row r="68">
          <cell r="D68" t="str">
            <v>Miami (FL)</v>
          </cell>
          <cell r="E68" t="str">
            <v xml:space="preserve">American </v>
          </cell>
          <cell r="F68">
            <v>0.84739999999999993</v>
          </cell>
        </row>
        <row r="69">
          <cell r="D69" t="str">
            <v>West Virginia</v>
          </cell>
          <cell r="E69" t="str">
            <v xml:space="preserve">American </v>
          </cell>
          <cell r="F69">
            <v>0.68789999999999996</v>
          </cell>
        </row>
        <row r="70">
          <cell r="D70" t="str">
            <v>Arkansas</v>
          </cell>
          <cell r="E70" t="str">
            <v xml:space="preserve">American </v>
          </cell>
          <cell r="F70">
            <v>0.67770000000000008</v>
          </cell>
        </row>
        <row r="71">
          <cell r="D71" t="str">
            <v>Nebraska</v>
          </cell>
          <cell r="E71" t="str">
            <v xml:space="preserve">American </v>
          </cell>
          <cell r="F71">
            <v>0.62960000000000005</v>
          </cell>
        </row>
        <row r="72">
          <cell r="D72" t="str">
            <v>South Carolina</v>
          </cell>
          <cell r="E72" t="str">
            <v xml:space="preserve">American </v>
          </cell>
          <cell r="F72">
            <v>0.62220000000000009</v>
          </cell>
        </row>
        <row r="73">
          <cell r="D73" t="str">
            <v>Michigan State</v>
          </cell>
          <cell r="E73" t="str">
            <v xml:space="preserve">American </v>
          </cell>
          <cell r="F73">
            <v>0.61870000000000003</v>
          </cell>
        </row>
        <row r="74">
          <cell r="D74" t="str">
            <v>Texas A&amp;M</v>
          </cell>
          <cell r="E74" t="str">
            <v xml:space="preserve">American </v>
          </cell>
          <cell r="F74">
            <v>0.60939999999999994</v>
          </cell>
        </row>
        <row r="75">
          <cell r="D75" t="str">
            <v>Mississippi State</v>
          </cell>
          <cell r="E75" t="str">
            <v xml:space="preserve">American </v>
          </cell>
          <cell r="F75">
            <v>0.54110000000000003</v>
          </cell>
        </row>
        <row r="76">
          <cell r="D76" t="str">
            <v>Washington</v>
          </cell>
          <cell r="E76" t="str">
            <v xml:space="preserve">American </v>
          </cell>
          <cell r="F76">
            <v>0.51910000000000001</v>
          </cell>
        </row>
        <row r="77">
          <cell r="D77" t="str">
            <v>Ole Miss</v>
          </cell>
          <cell r="E77" t="str">
            <v xml:space="preserve">American </v>
          </cell>
          <cell r="F77">
            <v>0.48560000000000003</v>
          </cell>
        </row>
        <row r="78">
          <cell r="D78" t="str">
            <v>Iowa</v>
          </cell>
          <cell r="E78" t="str">
            <v xml:space="preserve">American </v>
          </cell>
          <cell r="F78">
            <v>0.43789999999999996</v>
          </cell>
        </row>
        <row r="79">
          <cell r="D79" t="str">
            <v>Kentucky</v>
          </cell>
          <cell r="E79" t="str">
            <v xml:space="preserve">American </v>
          </cell>
          <cell r="F79">
            <v>0.4299</v>
          </cell>
        </row>
        <row r="80">
          <cell r="D80" t="str">
            <v>TCU</v>
          </cell>
          <cell r="E80" t="str">
            <v xml:space="preserve">American </v>
          </cell>
          <cell r="F80">
            <v>0.39839999999999998</v>
          </cell>
        </row>
        <row r="81">
          <cell r="D81" t="str">
            <v>Oklahoma State</v>
          </cell>
          <cell r="E81" t="str">
            <v xml:space="preserve">American </v>
          </cell>
          <cell r="F81">
            <v>0.39139999999999997</v>
          </cell>
        </row>
        <row r="82">
          <cell r="D82" t="str">
            <v>Louisville</v>
          </cell>
          <cell r="E82" t="str">
            <v xml:space="preserve">American </v>
          </cell>
          <cell r="F82">
            <v>0.38269999999999998</v>
          </cell>
        </row>
        <row r="83">
          <cell r="D83" t="str">
            <v>UCF</v>
          </cell>
          <cell r="E83" t="str">
            <v xml:space="preserve">American </v>
          </cell>
          <cell r="F83">
            <v>0.35060000000000002</v>
          </cell>
        </row>
        <row r="84">
          <cell r="D84" t="str">
            <v>Utah</v>
          </cell>
          <cell r="E84" t="str">
            <v xml:space="preserve">American </v>
          </cell>
          <cell r="F84">
            <v>0.3357</v>
          </cell>
        </row>
        <row r="85">
          <cell r="D85" t="str">
            <v>UCLA</v>
          </cell>
          <cell r="E85" t="str">
            <v xml:space="preserve">American </v>
          </cell>
          <cell r="F85">
            <v>0.32769999999999999</v>
          </cell>
        </row>
        <row r="86">
          <cell r="D86" t="str">
            <v>Missouri</v>
          </cell>
          <cell r="E86" t="str">
            <v xml:space="preserve">American </v>
          </cell>
          <cell r="F86">
            <v>0.32439999999999997</v>
          </cell>
        </row>
        <row r="87">
          <cell r="D87" t="str">
            <v>Brigham Young</v>
          </cell>
          <cell r="E87" t="str">
            <v xml:space="preserve">American </v>
          </cell>
          <cell r="F87">
            <v>0.31110000000000004</v>
          </cell>
        </row>
        <row r="88">
          <cell r="D88" t="str">
            <v>Stanford</v>
          </cell>
          <cell r="E88" t="str">
            <v xml:space="preserve">American </v>
          </cell>
          <cell r="F88">
            <v>0.2833</v>
          </cell>
        </row>
        <row r="89">
          <cell r="D89" t="str">
            <v>NC State</v>
          </cell>
          <cell r="E89" t="str">
            <v xml:space="preserve">American </v>
          </cell>
          <cell r="F89">
            <v>0.27950000000000003</v>
          </cell>
        </row>
        <row r="90">
          <cell r="D90" t="str">
            <v>Baylor</v>
          </cell>
          <cell r="E90" t="str">
            <v xml:space="preserve">American </v>
          </cell>
          <cell r="F90">
            <v>0.27610000000000001</v>
          </cell>
        </row>
        <row r="91">
          <cell r="D91" t="str">
            <v>Arizona State</v>
          </cell>
          <cell r="E91" t="str">
            <v xml:space="preserve">American </v>
          </cell>
          <cell r="F91">
            <v>0.2752</v>
          </cell>
        </row>
        <row r="92">
          <cell r="D92" t="str">
            <v>Boise State</v>
          </cell>
          <cell r="E92" t="str">
            <v xml:space="preserve">American </v>
          </cell>
          <cell r="F92">
            <v>0.25269999999999998</v>
          </cell>
        </row>
        <row r="93">
          <cell r="D93" t="str">
            <v>Arizona</v>
          </cell>
          <cell r="E93" t="str">
            <v xml:space="preserve">American </v>
          </cell>
          <cell r="F93">
            <v>0.24859999999999999</v>
          </cell>
        </row>
        <row r="94">
          <cell r="D94" t="str">
            <v>Minnesota</v>
          </cell>
          <cell r="E94" t="str">
            <v xml:space="preserve">American </v>
          </cell>
          <cell r="F94">
            <v>0.24759999999999999</v>
          </cell>
        </row>
        <row r="95">
          <cell r="D95" t="str">
            <v>Houston</v>
          </cell>
          <cell r="E95" t="str">
            <v xml:space="preserve">American </v>
          </cell>
          <cell r="F95">
            <v>0.23860000000000001</v>
          </cell>
        </row>
        <row r="96">
          <cell r="D96" t="str">
            <v>North Carolina</v>
          </cell>
          <cell r="E96" t="str">
            <v xml:space="preserve">American </v>
          </cell>
          <cell r="F96">
            <v>0.23830000000000001</v>
          </cell>
        </row>
        <row r="97">
          <cell r="D97" t="str">
            <v>Rutgers</v>
          </cell>
          <cell r="E97" t="str">
            <v xml:space="preserve">American </v>
          </cell>
          <cell r="F97">
            <v>0.21930000000000002</v>
          </cell>
        </row>
        <row r="98">
          <cell r="D98" t="str">
            <v>Texas Tech</v>
          </cell>
          <cell r="E98" t="str">
            <v xml:space="preserve">American </v>
          </cell>
          <cell r="F98">
            <v>0.21409999999999998</v>
          </cell>
        </row>
        <row r="99">
          <cell r="D99" t="str">
            <v>Oregon State</v>
          </cell>
          <cell r="E99" t="str">
            <v xml:space="preserve">American </v>
          </cell>
          <cell r="F99">
            <v>0.21049999999999999</v>
          </cell>
        </row>
        <row r="100">
          <cell r="D100" t="str">
            <v>Illinois</v>
          </cell>
          <cell r="E100" t="str">
            <v xml:space="preserve">American </v>
          </cell>
          <cell r="F100">
            <v>0.2087</v>
          </cell>
        </row>
        <row r="101">
          <cell r="D101" t="str">
            <v>Maryland</v>
          </cell>
          <cell r="E101" t="str">
            <v xml:space="preserve">American </v>
          </cell>
          <cell r="F101">
            <v>0.2082</v>
          </cell>
        </row>
        <row r="102">
          <cell r="D102" t="str">
            <v>LSU</v>
          </cell>
          <cell r="E102" t="str">
            <v xml:space="preserve">American </v>
          </cell>
          <cell r="F102">
            <v>2.5</v>
          </cell>
        </row>
        <row r="103">
          <cell r="D103" t="str">
            <v>Georgia</v>
          </cell>
          <cell r="E103" t="str">
            <v xml:space="preserve">American </v>
          </cell>
          <cell r="F103">
            <v>2</v>
          </cell>
        </row>
        <row r="104">
          <cell r="D104" t="str">
            <v>Oklahoma</v>
          </cell>
          <cell r="E104" t="str">
            <v xml:space="preserve">American </v>
          </cell>
          <cell r="F104">
            <v>1.5</v>
          </cell>
        </row>
        <row r="105">
          <cell r="D105" t="str">
            <v>Alabama</v>
          </cell>
          <cell r="E105" t="str">
            <v xml:space="preserve">American </v>
          </cell>
          <cell r="F105">
            <v>3.2</v>
          </cell>
        </row>
        <row r="106">
          <cell r="D106" t="str">
            <v>Ohio State</v>
          </cell>
          <cell r="E106" t="str">
            <v xml:space="preserve">American </v>
          </cell>
          <cell r="F106">
            <v>1.8</v>
          </cell>
        </row>
        <row r="107">
          <cell r="D107" t="str">
            <v>Texas</v>
          </cell>
          <cell r="E107" t="str">
            <v xml:space="preserve">American </v>
          </cell>
          <cell r="F107">
            <v>1.2</v>
          </cell>
        </row>
        <row r="108">
          <cell r="D108" t="str">
            <v>Florida</v>
          </cell>
          <cell r="E108" t="str">
            <v xml:space="preserve">American </v>
          </cell>
          <cell r="F108">
            <v>1.2</v>
          </cell>
        </row>
        <row r="109">
          <cell r="D109" t="str">
            <v>Notre Dame</v>
          </cell>
          <cell r="E109" t="str">
            <v xml:space="preserve">American </v>
          </cell>
          <cell r="F109">
            <v>1.6</v>
          </cell>
        </row>
        <row r="110">
          <cell r="D110" t="str">
            <v>Clemson</v>
          </cell>
          <cell r="E110" t="str">
            <v xml:space="preserve">American </v>
          </cell>
          <cell r="F110">
            <v>2.2000000000000002</v>
          </cell>
        </row>
        <row r="111">
          <cell r="D111" t="str">
            <v>Auburn</v>
          </cell>
          <cell r="E111" t="str">
            <v xml:space="preserve">American </v>
          </cell>
          <cell r="F111">
            <v>0.90620000000000001</v>
          </cell>
        </row>
        <row r="112">
          <cell r="D112" t="str">
            <v>Nebraska</v>
          </cell>
          <cell r="E112" t="str">
            <v xml:space="preserve">American </v>
          </cell>
          <cell r="F112">
            <v>0.62960000000000005</v>
          </cell>
        </row>
        <row r="113">
          <cell r="D113" t="str">
            <v>Wisconsin</v>
          </cell>
          <cell r="E113" t="str">
            <v xml:space="preserve">American </v>
          </cell>
          <cell r="F113">
            <v>0.96179999999999999</v>
          </cell>
        </row>
        <row r="114">
          <cell r="D114" t="str">
            <v>Penn State</v>
          </cell>
          <cell r="E114" t="str">
            <v xml:space="preserve">American </v>
          </cell>
          <cell r="F114">
            <v>1.4</v>
          </cell>
        </row>
        <row r="115">
          <cell r="D115" t="str">
            <v>Michigan</v>
          </cell>
          <cell r="E115" t="str">
            <v xml:space="preserve">American </v>
          </cell>
          <cell r="F115">
            <v>2.8</v>
          </cell>
        </row>
        <row r="116">
          <cell r="D116" t="str">
            <v>South Carolina</v>
          </cell>
          <cell r="E116" t="str">
            <v xml:space="preserve">American </v>
          </cell>
          <cell r="F116">
            <v>0.62220000000000009</v>
          </cell>
        </row>
        <row r="117">
          <cell r="D117" t="str">
            <v>Iowa</v>
          </cell>
          <cell r="E117" t="str">
            <v xml:space="preserve">American </v>
          </cell>
          <cell r="F117">
            <v>0.43789999999999996</v>
          </cell>
        </row>
        <row r="118">
          <cell r="D118" t="str">
            <v>Tennessee</v>
          </cell>
          <cell r="E118" t="str">
            <v xml:space="preserve">American </v>
          </cell>
          <cell r="F118">
            <v>1.6</v>
          </cell>
        </row>
        <row r="119">
          <cell r="D119" t="str">
            <v>Michigan State</v>
          </cell>
          <cell r="E119" t="str">
            <v xml:space="preserve">American </v>
          </cell>
          <cell r="F119">
            <v>0.61870000000000003</v>
          </cell>
        </row>
        <row r="120">
          <cell r="D120" t="str">
            <v>North Carolina</v>
          </cell>
          <cell r="E120" t="str">
            <v xml:space="preserve">American </v>
          </cell>
          <cell r="F120">
            <v>0.23830000000000001</v>
          </cell>
        </row>
        <row r="121">
          <cell r="D121" t="str">
            <v>Texas A&amp;M</v>
          </cell>
          <cell r="E121" t="str">
            <v xml:space="preserve">American </v>
          </cell>
          <cell r="F121">
            <v>0.60939999999999994</v>
          </cell>
        </row>
        <row r="122">
          <cell r="D122" t="str">
            <v>Appalachian State</v>
          </cell>
          <cell r="E122" t="str">
            <v xml:space="preserve">American </v>
          </cell>
          <cell r="F122">
            <v>0.12279999999999999</v>
          </cell>
        </row>
        <row r="123">
          <cell r="D123" t="str">
            <v>West Virginia</v>
          </cell>
          <cell r="E123" t="str">
            <v xml:space="preserve">American </v>
          </cell>
          <cell r="F123">
            <v>0.68789999999999996</v>
          </cell>
        </row>
        <row r="124">
          <cell r="D124" t="str">
            <v>UCF</v>
          </cell>
          <cell r="E124" t="str">
            <v xml:space="preserve">American </v>
          </cell>
          <cell r="F124">
            <v>0.35060000000000002</v>
          </cell>
        </row>
        <row r="125">
          <cell r="D125" t="str">
            <v>Arkansas</v>
          </cell>
          <cell r="E125" t="str">
            <v xml:space="preserve">American </v>
          </cell>
          <cell r="F125">
            <v>0.67770000000000008</v>
          </cell>
        </row>
        <row r="126">
          <cell r="D126" t="str">
            <v>Texas Tech</v>
          </cell>
          <cell r="E126" t="str">
            <v xml:space="preserve">American </v>
          </cell>
          <cell r="F126">
            <v>0.21409999999999998</v>
          </cell>
        </row>
        <row r="127">
          <cell r="D127" t="str">
            <v>Colorado</v>
          </cell>
          <cell r="E127" t="str">
            <v xml:space="preserve">American </v>
          </cell>
          <cell r="F127">
            <v>0.18980000000000002</v>
          </cell>
        </row>
        <row r="128">
          <cell r="D128" t="str">
            <v>Washington</v>
          </cell>
          <cell r="E128" t="str">
            <v xml:space="preserve">American </v>
          </cell>
          <cell r="F128">
            <v>0.51910000000000001</v>
          </cell>
        </row>
        <row r="129">
          <cell r="D129" t="str">
            <v>Oklahoma State</v>
          </cell>
          <cell r="E129" t="str">
            <v xml:space="preserve">American </v>
          </cell>
          <cell r="F129">
            <v>0.39139999999999997</v>
          </cell>
        </row>
        <row r="130">
          <cell r="D130" t="str">
            <v>Maryland</v>
          </cell>
          <cell r="E130" t="str">
            <v xml:space="preserve">American </v>
          </cell>
          <cell r="F130">
            <v>0.2082</v>
          </cell>
        </row>
        <row r="131">
          <cell r="D131" t="str">
            <v>Boise State</v>
          </cell>
          <cell r="E131" t="str">
            <v xml:space="preserve">American </v>
          </cell>
          <cell r="F131">
            <v>0.25269999999999998</v>
          </cell>
        </row>
        <row r="132">
          <cell r="D132" t="str">
            <v>Florida State</v>
          </cell>
          <cell r="E132" t="str">
            <v xml:space="preserve">American </v>
          </cell>
          <cell r="F132">
            <v>1.3</v>
          </cell>
        </row>
        <row r="133">
          <cell r="D133" t="str">
            <v>Mississippi State</v>
          </cell>
          <cell r="E133" t="str">
            <v xml:space="preserve">American </v>
          </cell>
          <cell r="F133">
            <v>0.54110000000000003</v>
          </cell>
        </row>
        <row r="134">
          <cell r="D134" t="str">
            <v>SMU</v>
          </cell>
          <cell r="E134" t="str">
            <v xml:space="preserve">American </v>
          </cell>
          <cell r="F134">
            <v>6.3500000000000001E-2</v>
          </cell>
        </row>
        <row r="135">
          <cell r="D135" t="str">
            <v>Minnesota</v>
          </cell>
          <cell r="E135" t="str">
            <v xml:space="preserve">American </v>
          </cell>
          <cell r="F135">
            <v>0.24759999999999999</v>
          </cell>
        </row>
        <row r="136">
          <cell r="D136" t="str">
            <v>Brigham Young</v>
          </cell>
          <cell r="E136" t="str">
            <v xml:space="preserve">American </v>
          </cell>
          <cell r="F136">
            <v>0.31110000000000004</v>
          </cell>
        </row>
        <row r="137">
          <cell r="D137" t="str">
            <v>Louisville</v>
          </cell>
          <cell r="E137" t="str">
            <v xml:space="preserve">American </v>
          </cell>
          <cell r="F137">
            <v>0.38269999999999998</v>
          </cell>
        </row>
        <row r="138">
          <cell r="D138" t="str">
            <v>Utah</v>
          </cell>
          <cell r="E138" t="str">
            <v xml:space="preserve">American </v>
          </cell>
          <cell r="F138">
            <v>0.3357</v>
          </cell>
        </row>
        <row r="139">
          <cell r="D139" t="str">
            <v>Pittsburgh</v>
          </cell>
          <cell r="E139" t="str">
            <v xml:space="preserve">American </v>
          </cell>
          <cell r="F139">
            <v>0.1285</v>
          </cell>
        </row>
        <row r="140">
          <cell r="D140" t="str">
            <v>NC State</v>
          </cell>
          <cell r="E140" t="str">
            <v xml:space="preserve">American </v>
          </cell>
          <cell r="F140">
            <v>0.27950000000000003</v>
          </cell>
        </row>
        <row r="141">
          <cell r="D141" t="str">
            <v>Kentucky</v>
          </cell>
          <cell r="E141" t="str">
            <v xml:space="preserve">American </v>
          </cell>
          <cell r="F141">
            <v>0.4299</v>
          </cell>
        </row>
        <row r="142">
          <cell r="D142" t="str">
            <v>Kansas</v>
          </cell>
          <cell r="E142" t="str">
            <v xml:space="preserve">American </v>
          </cell>
          <cell r="F142">
            <v>0.1799</v>
          </cell>
        </row>
        <row r="143">
          <cell r="D143" t="str">
            <v>Wyoming</v>
          </cell>
          <cell r="E143" t="str">
            <v xml:space="preserve">American </v>
          </cell>
          <cell r="F143">
            <v>0.13700000000000001</v>
          </cell>
        </row>
        <row r="144">
          <cell r="D144" t="str">
            <v>Miami (FL)</v>
          </cell>
          <cell r="E144" t="str">
            <v xml:space="preserve">American </v>
          </cell>
          <cell r="F144">
            <v>0.84739999999999993</v>
          </cell>
        </row>
        <row r="145">
          <cell r="D145" t="str">
            <v>Missouri</v>
          </cell>
          <cell r="E145" t="str">
            <v xml:space="preserve">American </v>
          </cell>
          <cell r="F145">
            <v>0.32439999999999997</v>
          </cell>
        </row>
        <row r="146">
          <cell r="D146" t="str">
            <v>Arizona State</v>
          </cell>
          <cell r="E146" t="str">
            <v xml:space="preserve">American </v>
          </cell>
          <cell r="F146">
            <v>0.2752</v>
          </cell>
        </row>
        <row r="147">
          <cell r="D147" t="str">
            <v>Tulane</v>
          </cell>
          <cell r="E147" t="str">
            <v xml:space="preserve">American </v>
          </cell>
          <cell r="F147">
            <v>5.9900000000000002E-2</v>
          </cell>
        </row>
        <row r="148">
          <cell r="D148" t="str">
            <v>Kansas State</v>
          </cell>
          <cell r="E148" t="str">
            <v xml:space="preserve">American </v>
          </cell>
          <cell r="F148">
            <v>0.1082</v>
          </cell>
        </row>
        <row r="149">
          <cell r="D149" t="str">
            <v>Ole Miss</v>
          </cell>
          <cell r="E149" t="str">
            <v xml:space="preserve">American </v>
          </cell>
          <cell r="F149">
            <v>0.48560000000000003</v>
          </cell>
        </row>
        <row r="150">
          <cell r="D150" t="str">
            <v>Washington State</v>
          </cell>
          <cell r="E150" t="str">
            <v xml:space="preserve">American </v>
          </cell>
          <cell r="F150">
            <v>0.10829999999999999</v>
          </cell>
        </row>
        <row r="151">
          <cell r="D151" t="str">
            <v>Air Force</v>
          </cell>
          <cell r="E151" t="str">
            <v xml:space="preserve">American </v>
          </cell>
          <cell r="F151">
            <v>5.1200000000000002E-2</v>
          </cell>
        </row>
        <row r="152">
          <cell r="D152" t="str">
            <v>LSU</v>
          </cell>
          <cell r="E152" t="str">
            <v xml:space="preserve">American </v>
          </cell>
          <cell r="F152">
            <v>2</v>
          </cell>
        </row>
        <row r="153">
          <cell r="D153" t="str">
            <v>Georgia</v>
          </cell>
          <cell r="E153" t="str">
            <v xml:space="preserve">American </v>
          </cell>
          <cell r="F153">
            <v>1.4</v>
          </cell>
        </row>
        <row r="154">
          <cell r="D154" t="str">
            <v>Ohio State</v>
          </cell>
          <cell r="E154" t="str">
            <v xml:space="preserve">American </v>
          </cell>
          <cell r="F154">
            <v>1.1000000000000001</v>
          </cell>
        </row>
        <row r="155">
          <cell r="D155" t="str">
            <v>Oklahoma</v>
          </cell>
          <cell r="E155" t="str">
            <v xml:space="preserve">American </v>
          </cell>
          <cell r="F155">
            <v>1.2</v>
          </cell>
        </row>
        <row r="156">
          <cell r="D156" t="str">
            <v>Texas</v>
          </cell>
          <cell r="E156" t="str">
            <v xml:space="preserve">American </v>
          </cell>
          <cell r="F156">
            <v>0.94910000000000005</v>
          </cell>
        </row>
        <row r="157">
          <cell r="D157" t="str">
            <v>Alabama</v>
          </cell>
          <cell r="E157" t="str">
            <v xml:space="preserve">American </v>
          </cell>
          <cell r="F157">
            <v>2.2999999999999998</v>
          </cell>
        </row>
        <row r="158">
          <cell r="D158" t="str">
            <v>Notre Dame</v>
          </cell>
          <cell r="E158" t="str">
            <v xml:space="preserve">American </v>
          </cell>
          <cell r="F158">
            <v>1.3</v>
          </cell>
        </row>
        <row r="159">
          <cell r="D159" t="str">
            <v>Nebraska</v>
          </cell>
          <cell r="E159" t="str">
            <v xml:space="preserve">American </v>
          </cell>
          <cell r="F159">
            <v>0.46139999999999998</v>
          </cell>
        </row>
        <row r="160">
          <cell r="D160" t="str">
            <v>Clemson</v>
          </cell>
          <cell r="E160" t="str">
            <v xml:space="preserve">American </v>
          </cell>
          <cell r="F160">
            <v>1.7</v>
          </cell>
        </row>
        <row r="161">
          <cell r="D161" t="str">
            <v>Florida</v>
          </cell>
          <cell r="E161" t="str">
            <v xml:space="preserve">American </v>
          </cell>
          <cell r="F161">
            <v>0.9153</v>
          </cell>
        </row>
        <row r="162">
          <cell r="D162" t="str">
            <v>Wisconsin</v>
          </cell>
          <cell r="E162" t="str">
            <v xml:space="preserve">American </v>
          </cell>
          <cell r="F162">
            <v>0.76990000000000003</v>
          </cell>
        </row>
        <row r="163">
          <cell r="D163" t="str">
            <v>Auburn</v>
          </cell>
          <cell r="E163" t="str">
            <v xml:space="preserve">American </v>
          </cell>
          <cell r="F163">
            <v>0.69410000000000005</v>
          </cell>
        </row>
        <row r="164">
          <cell r="D164" t="str">
            <v>Penn State</v>
          </cell>
          <cell r="E164" t="str">
            <v xml:space="preserve">American </v>
          </cell>
          <cell r="F164">
            <v>1.1000000000000001</v>
          </cell>
        </row>
        <row r="165">
          <cell r="D165" t="str">
            <v>South Carolina</v>
          </cell>
          <cell r="E165" t="str">
            <v xml:space="preserve">American </v>
          </cell>
          <cell r="F165">
            <v>0.4899</v>
          </cell>
        </row>
        <row r="166">
          <cell r="D166" t="str">
            <v>Iowa</v>
          </cell>
          <cell r="E166" t="str">
            <v xml:space="preserve">American </v>
          </cell>
          <cell r="F166">
            <v>0.3226</v>
          </cell>
        </row>
        <row r="167">
          <cell r="D167" t="str">
            <v>Kentucky</v>
          </cell>
          <cell r="E167" t="str">
            <v xml:space="preserve">American </v>
          </cell>
          <cell r="F167">
            <v>0.30860000000000004</v>
          </cell>
        </row>
        <row r="168">
          <cell r="D168" t="str">
            <v>Tennessee</v>
          </cell>
          <cell r="E168" t="str">
            <v xml:space="preserve">American </v>
          </cell>
          <cell r="F168">
            <v>1.3</v>
          </cell>
        </row>
        <row r="169">
          <cell r="D169" t="str">
            <v>Appalachian State</v>
          </cell>
          <cell r="E169" t="str">
            <v xml:space="preserve">American </v>
          </cell>
          <cell r="F169">
            <v>9.4099999999999989E-2</v>
          </cell>
        </row>
        <row r="170">
          <cell r="D170" t="str">
            <v>Arizona State</v>
          </cell>
          <cell r="E170" t="str">
            <v xml:space="preserve">American </v>
          </cell>
          <cell r="F170">
            <v>0.2752</v>
          </cell>
        </row>
        <row r="171">
          <cell r="D171" t="str">
            <v>Michigan State</v>
          </cell>
          <cell r="E171" t="str">
            <v xml:space="preserve">American </v>
          </cell>
          <cell r="F171">
            <v>0.4274</v>
          </cell>
        </row>
        <row r="172">
          <cell r="D172" t="str">
            <v>West Virginia</v>
          </cell>
          <cell r="E172" t="str">
            <v xml:space="preserve">American </v>
          </cell>
          <cell r="F172">
            <v>0.5522999999999999</v>
          </cell>
        </row>
        <row r="173">
          <cell r="D173" t="str">
            <v>Washington State</v>
          </cell>
          <cell r="E173" t="str">
            <v xml:space="preserve">American </v>
          </cell>
          <cell r="F173">
            <v>0.10829999999999999</v>
          </cell>
        </row>
        <row r="174">
          <cell r="D174" t="str">
            <v>Arkansas</v>
          </cell>
          <cell r="E174" t="str">
            <v xml:space="preserve">American </v>
          </cell>
          <cell r="F174">
            <v>0.54530000000000001</v>
          </cell>
        </row>
        <row r="175">
          <cell r="D175" t="str">
            <v>UCF</v>
          </cell>
          <cell r="E175" t="str">
            <v xml:space="preserve">American </v>
          </cell>
          <cell r="F175">
            <v>0.2515</v>
          </cell>
        </row>
        <row r="176">
          <cell r="D176" t="str">
            <v>Iowa State</v>
          </cell>
          <cell r="E176" t="str">
            <v xml:space="preserve">American </v>
          </cell>
          <cell r="F176">
            <v>0.19869999999999999</v>
          </cell>
        </row>
        <row r="177">
          <cell r="D177" t="str">
            <v>North Carolina</v>
          </cell>
          <cell r="E177" t="str">
            <v xml:space="preserve">American </v>
          </cell>
          <cell r="F177">
            <v>0.16419999999999998</v>
          </cell>
        </row>
        <row r="178">
          <cell r="D178" t="str">
            <v>Oklahoma State</v>
          </cell>
          <cell r="E178" t="str">
            <v xml:space="preserve">American </v>
          </cell>
          <cell r="F178">
            <v>0.31310000000000004</v>
          </cell>
        </row>
        <row r="179">
          <cell r="D179" t="str">
            <v>Colorado</v>
          </cell>
          <cell r="E179" t="str">
            <v xml:space="preserve">American </v>
          </cell>
          <cell r="F179">
            <v>0.15</v>
          </cell>
        </row>
        <row r="180">
          <cell r="D180" t="str">
            <v>Texas Tech</v>
          </cell>
          <cell r="E180" t="str">
            <v xml:space="preserve">American </v>
          </cell>
          <cell r="F180">
            <v>0.14330000000000001</v>
          </cell>
        </row>
        <row r="181">
          <cell r="D181" t="str">
            <v>Texas A&amp;M</v>
          </cell>
          <cell r="E181" t="str">
            <v xml:space="preserve">American </v>
          </cell>
          <cell r="F181">
            <v>0.45989999999999998</v>
          </cell>
        </row>
        <row r="182">
          <cell r="D182" t="str">
            <v>Washington</v>
          </cell>
          <cell r="E182" t="str">
            <v xml:space="preserve">American </v>
          </cell>
          <cell r="F182">
            <v>0.41170000000000001</v>
          </cell>
        </row>
        <row r="183">
          <cell r="D183" t="str">
            <v>Mississippi State</v>
          </cell>
          <cell r="E183" t="str">
            <v xml:space="preserve">American </v>
          </cell>
          <cell r="F183">
            <v>0.42310000000000003</v>
          </cell>
        </row>
        <row r="184">
          <cell r="D184" t="str">
            <v>Michigan</v>
          </cell>
          <cell r="E184" t="str">
            <v xml:space="preserve">American </v>
          </cell>
          <cell r="F184">
            <v>2.5</v>
          </cell>
        </row>
        <row r="185">
          <cell r="D185" t="str">
            <v>Arkansas State</v>
          </cell>
          <cell r="E185" t="str">
            <v xml:space="preserve">American </v>
          </cell>
          <cell r="F185">
            <v>3.5400000000000001E-2</v>
          </cell>
        </row>
        <row r="186">
          <cell r="D186" t="str">
            <v>Kansas</v>
          </cell>
          <cell r="E186" t="str">
            <v xml:space="preserve">American </v>
          </cell>
          <cell r="F186">
            <v>0.14949999999999999</v>
          </cell>
        </row>
        <row r="187">
          <cell r="D187" t="str">
            <v>Minnesota</v>
          </cell>
          <cell r="E187" t="str">
            <v xml:space="preserve">American </v>
          </cell>
          <cell r="F187">
            <v>0.1928</v>
          </cell>
        </row>
        <row r="188">
          <cell r="D188" t="str">
            <v>Wyoming</v>
          </cell>
          <cell r="E188" t="str">
            <v xml:space="preserve">American </v>
          </cell>
          <cell r="F188">
            <v>0.1119</v>
          </cell>
        </row>
        <row r="189">
          <cell r="D189" t="str">
            <v>SMU</v>
          </cell>
          <cell r="E189" t="str">
            <v xml:space="preserve">American </v>
          </cell>
          <cell r="F189">
            <v>4.7100000000000003E-2</v>
          </cell>
        </row>
        <row r="190">
          <cell r="D190" t="str">
            <v>Virginia</v>
          </cell>
          <cell r="E190" t="str">
            <v xml:space="preserve">American </v>
          </cell>
          <cell r="F190">
            <v>8.8800000000000004E-2</v>
          </cell>
        </row>
        <row r="191">
          <cell r="D191" t="str">
            <v>Boise State</v>
          </cell>
          <cell r="E191" t="str">
            <v xml:space="preserve">American </v>
          </cell>
          <cell r="F191">
            <v>0.22500000000000001</v>
          </cell>
        </row>
        <row r="192">
          <cell r="D192" t="str">
            <v>Oregon</v>
          </cell>
          <cell r="E192" t="str">
            <v xml:space="preserve">American </v>
          </cell>
          <cell r="F192">
            <v>1.1000000000000001</v>
          </cell>
        </row>
        <row r="193">
          <cell r="D193" t="str">
            <v>Maryland</v>
          </cell>
          <cell r="E193" t="str">
            <v xml:space="preserve">American </v>
          </cell>
          <cell r="F193">
            <v>0.16</v>
          </cell>
        </row>
        <row r="194">
          <cell r="D194" t="str">
            <v>Army</v>
          </cell>
          <cell r="E194" t="str">
            <v xml:space="preserve">American </v>
          </cell>
          <cell r="F194">
            <v>6.5500000000000003E-2</v>
          </cell>
        </row>
        <row r="195">
          <cell r="D195" t="str">
            <v>San Diego State</v>
          </cell>
          <cell r="E195" t="str">
            <v xml:space="preserve">American </v>
          </cell>
          <cell r="F195">
            <v>4.6899999999999997E-2</v>
          </cell>
        </row>
        <row r="196">
          <cell r="D196" t="str">
            <v>Louisville</v>
          </cell>
          <cell r="E196" t="str">
            <v xml:space="preserve">American </v>
          </cell>
          <cell r="F196">
            <v>0.31910000000000005</v>
          </cell>
        </row>
        <row r="197">
          <cell r="D197" t="str">
            <v>Tulane</v>
          </cell>
          <cell r="E197" t="str">
            <v xml:space="preserve">American </v>
          </cell>
          <cell r="F197">
            <v>4.8500000000000001E-2</v>
          </cell>
        </row>
        <row r="198">
          <cell r="D198" t="str">
            <v>Florida State</v>
          </cell>
          <cell r="E198" t="str">
            <v xml:space="preserve">American </v>
          </cell>
          <cell r="F198">
            <v>0.99009999999999998</v>
          </cell>
        </row>
        <row r="199">
          <cell r="D199" t="str">
            <v>Utah</v>
          </cell>
          <cell r="E199" t="str">
            <v xml:space="preserve">American </v>
          </cell>
          <cell r="F199">
            <v>0.23430000000000001</v>
          </cell>
        </row>
        <row r="200">
          <cell r="D200" t="str">
            <v>Oregon State</v>
          </cell>
          <cell r="E200" t="str">
            <v xml:space="preserve">American </v>
          </cell>
          <cell r="F200">
            <v>0.16250000000000001</v>
          </cell>
        </row>
        <row r="201">
          <cell r="D201" t="str">
            <v>Pitt</v>
          </cell>
          <cell r="E201" t="str">
            <v xml:space="preserve">American </v>
          </cell>
          <cell r="F201">
            <v>8.270000000000001E-2</v>
          </cell>
        </row>
        <row r="202">
          <cell r="D202" t="str">
            <v>Michigan</v>
          </cell>
          <cell r="E202" t="str">
            <v xml:space="preserve">American </v>
          </cell>
          <cell r="F202">
            <v>2.5</v>
          </cell>
        </row>
        <row r="203">
          <cell r="D203" t="str">
            <v>Alabama</v>
          </cell>
          <cell r="E203" t="str">
            <v xml:space="preserve">American </v>
          </cell>
          <cell r="F203">
            <v>2.2999999999999998</v>
          </cell>
        </row>
        <row r="204">
          <cell r="D204" t="str">
            <v>LSU</v>
          </cell>
          <cell r="E204" t="str">
            <v xml:space="preserve">American </v>
          </cell>
          <cell r="F204">
            <v>2</v>
          </cell>
        </row>
        <row r="205">
          <cell r="D205" t="str">
            <v>Clemson</v>
          </cell>
          <cell r="E205" t="str">
            <v xml:space="preserve">American </v>
          </cell>
          <cell r="F205">
            <v>1.7</v>
          </cell>
        </row>
        <row r="206">
          <cell r="D206" t="str">
            <v>Georgia</v>
          </cell>
          <cell r="E206" t="str">
            <v xml:space="preserve">American </v>
          </cell>
          <cell r="F206">
            <v>1.4</v>
          </cell>
        </row>
        <row r="207">
          <cell r="D207" t="str">
            <v>Notre Dame</v>
          </cell>
          <cell r="E207" t="str">
            <v xml:space="preserve">American </v>
          </cell>
          <cell r="F207">
            <v>1.3</v>
          </cell>
        </row>
        <row r="208">
          <cell r="D208" t="str">
            <v>Tennessee</v>
          </cell>
          <cell r="E208" t="str">
            <v xml:space="preserve">American </v>
          </cell>
          <cell r="F208">
            <v>1.3</v>
          </cell>
        </row>
        <row r="209">
          <cell r="D209" t="str">
            <v>Oklahoma</v>
          </cell>
          <cell r="E209" t="str">
            <v xml:space="preserve">American </v>
          </cell>
          <cell r="F209">
            <v>1.2</v>
          </cell>
        </row>
        <row r="210">
          <cell r="D210" t="str">
            <v>Ohio State</v>
          </cell>
          <cell r="E210" t="str">
            <v xml:space="preserve">American </v>
          </cell>
          <cell r="F210">
            <v>1.1000000000000001</v>
          </cell>
        </row>
        <row r="211">
          <cell r="D211" t="str">
            <v>Oregon</v>
          </cell>
          <cell r="E211" t="str">
            <v xml:space="preserve">American </v>
          </cell>
          <cell r="F211">
            <v>1.1000000000000001</v>
          </cell>
        </row>
        <row r="212">
          <cell r="D212" t="str">
            <v>Penn State</v>
          </cell>
          <cell r="E212" t="str">
            <v xml:space="preserve">American </v>
          </cell>
          <cell r="F212">
            <v>1.1000000000000001</v>
          </cell>
        </row>
        <row r="213">
          <cell r="D213" t="str">
            <v>Florida State</v>
          </cell>
          <cell r="E213" t="str">
            <v xml:space="preserve">American </v>
          </cell>
          <cell r="F213">
            <v>0.99009999999999998</v>
          </cell>
        </row>
        <row r="214">
          <cell r="D214" t="str">
            <v>Texas</v>
          </cell>
          <cell r="E214" t="str">
            <v xml:space="preserve">American </v>
          </cell>
          <cell r="F214">
            <v>0.94910000000000005</v>
          </cell>
        </row>
        <row r="215">
          <cell r="D215" t="str">
            <v>Florida</v>
          </cell>
          <cell r="E215" t="str">
            <v xml:space="preserve">American </v>
          </cell>
          <cell r="F215">
            <v>0.9153</v>
          </cell>
        </row>
        <row r="216">
          <cell r="D216" t="str">
            <v>Wisconsin</v>
          </cell>
          <cell r="E216" t="str">
            <v xml:space="preserve">American </v>
          </cell>
          <cell r="F216">
            <v>0.76990000000000003</v>
          </cell>
        </row>
        <row r="217">
          <cell r="D217" t="str">
            <v>Auburn</v>
          </cell>
          <cell r="E217" t="str">
            <v xml:space="preserve">American </v>
          </cell>
          <cell r="F217">
            <v>0.69410000000000005</v>
          </cell>
        </row>
        <row r="218">
          <cell r="D218" t="str">
            <v>Miami (FL)</v>
          </cell>
          <cell r="E218" t="str">
            <v xml:space="preserve">American </v>
          </cell>
          <cell r="F218">
            <v>0.6179</v>
          </cell>
        </row>
        <row r="219">
          <cell r="D219" t="str">
            <v>West Virginia</v>
          </cell>
          <cell r="E219" t="str">
            <v xml:space="preserve">American </v>
          </cell>
          <cell r="F219">
            <v>0.5522999999999999</v>
          </cell>
        </row>
        <row r="220">
          <cell r="D220" t="str">
            <v>Arkansas</v>
          </cell>
          <cell r="E220" t="str">
            <v xml:space="preserve">American </v>
          </cell>
          <cell r="F220">
            <v>0.54530000000000001</v>
          </cell>
        </row>
        <row r="221">
          <cell r="D221" t="str">
            <v>South Carolina</v>
          </cell>
          <cell r="E221" t="str">
            <v xml:space="preserve">American </v>
          </cell>
          <cell r="F221">
            <v>0.4899</v>
          </cell>
        </row>
        <row r="222">
          <cell r="D222" t="str">
            <v>Nebraska</v>
          </cell>
          <cell r="E222" t="str">
            <v xml:space="preserve">American </v>
          </cell>
          <cell r="F222">
            <v>0.46139999999999998</v>
          </cell>
        </row>
        <row r="223">
          <cell r="D223" t="str">
            <v>Texas A&amp;M</v>
          </cell>
          <cell r="E223" t="str">
            <v xml:space="preserve">American </v>
          </cell>
          <cell r="F223">
            <v>0.45989999999999998</v>
          </cell>
        </row>
        <row r="224">
          <cell r="D224" t="str">
            <v>Michigan State</v>
          </cell>
          <cell r="E224" t="str">
            <v xml:space="preserve">American </v>
          </cell>
          <cell r="F224">
            <v>0.4274</v>
          </cell>
        </row>
        <row r="225">
          <cell r="D225" t="str">
            <v>Mississippi State</v>
          </cell>
          <cell r="E225" t="str">
            <v xml:space="preserve">American </v>
          </cell>
          <cell r="F225">
            <v>0.42310000000000003</v>
          </cell>
        </row>
        <row r="226">
          <cell r="D226" t="str">
            <v>Washington</v>
          </cell>
          <cell r="E226" t="str">
            <v xml:space="preserve">American </v>
          </cell>
          <cell r="F226">
            <v>0.41170000000000001</v>
          </cell>
        </row>
        <row r="227">
          <cell r="D227" t="str">
            <v>Ole Miss</v>
          </cell>
          <cell r="E227" t="str">
            <v xml:space="preserve">American </v>
          </cell>
          <cell r="F227">
            <v>0.39639999999999997</v>
          </cell>
        </row>
        <row r="228">
          <cell r="D228" t="str">
            <v>TCU</v>
          </cell>
          <cell r="E228" t="str">
            <v xml:space="preserve">American </v>
          </cell>
          <cell r="F228">
            <v>0.33260000000000001</v>
          </cell>
        </row>
        <row r="229">
          <cell r="D229" t="str">
            <v>Iowa</v>
          </cell>
          <cell r="E229" t="str">
            <v xml:space="preserve">American </v>
          </cell>
          <cell r="F229">
            <v>0.3226</v>
          </cell>
        </row>
        <row r="230">
          <cell r="D230" t="str">
            <v>Louisville</v>
          </cell>
          <cell r="E230" t="str">
            <v xml:space="preserve">American </v>
          </cell>
          <cell r="F230">
            <v>0.31910000000000005</v>
          </cell>
        </row>
        <row r="231">
          <cell r="D231" t="str">
            <v>Oklahoma State</v>
          </cell>
          <cell r="E231" t="str">
            <v xml:space="preserve">American </v>
          </cell>
          <cell r="F231">
            <v>0.31310000000000004</v>
          </cell>
        </row>
        <row r="232">
          <cell r="D232" t="str">
            <v>Kentucky</v>
          </cell>
          <cell r="E232" t="str">
            <v xml:space="preserve">American </v>
          </cell>
          <cell r="F232">
            <v>0.30860000000000004</v>
          </cell>
        </row>
        <row r="233">
          <cell r="D233" t="str">
            <v>Arizona State</v>
          </cell>
          <cell r="E233" t="str">
            <v xml:space="preserve">American </v>
          </cell>
          <cell r="F233">
            <v>0.2752</v>
          </cell>
        </row>
        <row r="234">
          <cell r="D234" t="str">
            <v>UCF</v>
          </cell>
          <cell r="E234" t="str">
            <v xml:space="preserve">American </v>
          </cell>
          <cell r="F234">
            <v>0.2515</v>
          </cell>
        </row>
        <row r="235">
          <cell r="D235" t="str">
            <v>Brigham Young</v>
          </cell>
          <cell r="E235" t="str">
            <v xml:space="preserve">American </v>
          </cell>
          <cell r="F235">
            <v>0.2354</v>
          </cell>
        </row>
        <row r="236">
          <cell r="D236" t="str">
            <v>Utah</v>
          </cell>
          <cell r="E236" t="str">
            <v xml:space="preserve">American </v>
          </cell>
          <cell r="F236">
            <v>0.23430000000000001</v>
          </cell>
        </row>
        <row r="237">
          <cell r="D237" t="str">
            <v>Missouri</v>
          </cell>
          <cell r="E237" t="str">
            <v xml:space="preserve">American </v>
          </cell>
          <cell r="F237">
            <v>0.2339</v>
          </cell>
        </row>
        <row r="238">
          <cell r="D238" t="str">
            <v>NC State</v>
          </cell>
          <cell r="E238" t="str">
            <v xml:space="preserve">American </v>
          </cell>
          <cell r="F238">
            <v>0.22590000000000002</v>
          </cell>
        </row>
        <row r="239">
          <cell r="D239" t="str">
            <v>Boise State</v>
          </cell>
          <cell r="E239" t="str">
            <v xml:space="preserve">American </v>
          </cell>
          <cell r="F239">
            <v>0.22500000000000001</v>
          </cell>
        </row>
        <row r="240">
          <cell r="D240" t="str">
            <v>Stanford</v>
          </cell>
          <cell r="E240" t="str">
            <v xml:space="preserve">American </v>
          </cell>
          <cell r="F240">
            <v>0.22340000000000002</v>
          </cell>
        </row>
        <row r="241">
          <cell r="D241" t="str">
            <v>Baylor</v>
          </cell>
          <cell r="E241" t="str">
            <v xml:space="preserve">American </v>
          </cell>
          <cell r="F241">
            <v>0.21</v>
          </cell>
        </row>
        <row r="242">
          <cell r="D242" t="str">
            <v>UCLA</v>
          </cell>
          <cell r="E242" t="str">
            <v xml:space="preserve">American </v>
          </cell>
          <cell r="F242">
            <v>0.20799999999999999</v>
          </cell>
        </row>
        <row r="243">
          <cell r="D243" t="str">
            <v>FIU</v>
          </cell>
          <cell r="E243" t="str">
            <v xml:space="preserve">American </v>
          </cell>
          <cell r="F243">
            <v>0.2014</v>
          </cell>
        </row>
        <row r="244">
          <cell r="D244" t="str">
            <v>Arizona</v>
          </cell>
          <cell r="E244" t="str">
            <v xml:space="preserve">American </v>
          </cell>
          <cell r="F244">
            <v>0.2001</v>
          </cell>
        </row>
        <row r="245">
          <cell r="D245" t="str">
            <v>Iowa State</v>
          </cell>
          <cell r="E245" t="str">
            <v xml:space="preserve">American </v>
          </cell>
          <cell r="F245">
            <v>0.19869999999999999</v>
          </cell>
        </row>
        <row r="246">
          <cell r="D246" t="str">
            <v>Houston</v>
          </cell>
          <cell r="E246" t="str">
            <v xml:space="preserve">American </v>
          </cell>
          <cell r="F246">
            <v>0.19590000000000002</v>
          </cell>
        </row>
        <row r="247">
          <cell r="D247" t="str">
            <v>Minnesota</v>
          </cell>
          <cell r="E247" t="str">
            <v xml:space="preserve">American </v>
          </cell>
          <cell r="F247">
            <v>0.1928</v>
          </cell>
        </row>
        <row r="248">
          <cell r="D248" t="str">
            <v>Virginia Tech</v>
          </cell>
          <cell r="E248" t="str">
            <v xml:space="preserve">American </v>
          </cell>
          <cell r="F248">
            <v>0.1913</v>
          </cell>
        </row>
        <row r="249">
          <cell r="D249" t="str">
            <v>Illinois</v>
          </cell>
          <cell r="E249" t="str">
            <v xml:space="preserve">American </v>
          </cell>
          <cell r="F249">
            <v>0.1807</v>
          </cell>
        </row>
        <row r="250">
          <cell r="D250" t="str">
            <v>Rutgers</v>
          </cell>
          <cell r="E250" t="str">
            <v xml:space="preserve">American </v>
          </cell>
          <cell r="F250">
            <v>0.18</v>
          </cell>
        </row>
        <row r="251">
          <cell r="D251" t="str">
            <v>North Carolina</v>
          </cell>
          <cell r="E251" t="str">
            <v xml:space="preserve">American </v>
          </cell>
          <cell r="F251">
            <v>0.16419999999999998</v>
          </cell>
        </row>
        <row r="252">
          <cell r="D252" t="str">
            <v>LSU</v>
          </cell>
          <cell r="E252" t="str">
            <v xml:space="preserve">American </v>
          </cell>
          <cell r="F252">
            <v>2</v>
          </cell>
        </row>
        <row r="253">
          <cell r="D253" t="str">
            <v>Clemson</v>
          </cell>
          <cell r="E253" t="str">
            <v xml:space="preserve">American </v>
          </cell>
          <cell r="F253">
            <v>1.7</v>
          </cell>
        </row>
        <row r="254">
          <cell r="D254" t="str">
            <v>Oklahoma</v>
          </cell>
          <cell r="E254" t="str">
            <v xml:space="preserve">American </v>
          </cell>
          <cell r="F254">
            <v>1.2</v>
          </cell>
        </row>
        <row r="255">
          <cell r="D255" t="str">
            <v>Florida</v>
          </cell>
          <cell r="E255" t="str">
            <v xml:space="preserve">American </v>
          </cell>
          <cell r="F255">
            <v>0.9153</v>
          </cell>
        </row>
        <row r="256">
          <cell r="D256" t="str">
            <v>Michigan</v>
          </cell>
          <cell r="E256" t="str">
            <v xml:space="preserve">American </v>
          </cell>
          <cell r="F256">
            <v>2.5</v>
          </cell>
        </row>
        <row r="257">
          <cell r="D257" t="str">
            <v>Georgia</v>
          </cell>
          <cell r="E257" t="str">
            <v xml:space="preserve">American </v>
          </cell>
          <cell r="F257">
            <v>1.4</v>
          </cell>
        </row>
        <row r="258">
          <cell r="D258" t="str">
            <v>Alabama</v>
          </cell>
          <cell r="E258" t="str">
            <v xml:space="preserve">American </v>
          </cell>
          <cell r="F258">
            <v>2.2999999999999998</v>
          </cell>
        </row>
        <row r="259">
          <cell r="D259" t="str">
            <v>Texas</v>
          </cell>
          <cell r="E259" t="str">
            <v xml:space="preserve">American </v>
          </cell>
          <cell r="F259">
            <v>0.94910000000000005</v>
          </cell>
        </row>
        <row r="260">
          <cell r="D260" t="str">
            <v>Notre Dame</v>
          </cell>
          <cell r="E260" t="str">
            <v xml:space="preserve">American </v>
          </cell>
          <cell r="F260">
            <v>1.3</v>
          </cell>
        </row>
        <row r="261">
          <cell r="D261" t="str">
            <v>Wisconsin</v>
          </cell>
          <cell r="E261" t="str">
            <v xml:space="preserve">American </v>
          </cell>
          <cell r="F261">
            <v>0.76990000000000003</v>
          </cell>
        </row>
        <row r="262">
          <cell r="D262" t="str">
            <v>Penn State</v>
          </cell>
          <cell r="E262" t="str">
            <v xml:space="preserve">American </v>
          </cell>
          <cell r="F262">
            <v>1.1000000000000001</v>
          </cell>
        </row>
        <row r="263">
          <cell r="D263" t="str">
            <v>West Virginia</v>
          </cell>
          <cell r="E263" t="str">
            <v xml:space="preserve">American </v>
          </cell>
          <cell r="F263">
            <v>0.5522999999999999</v>
          </cell>
        </row>
        <row r="264">
          <cell r="D264" t="str">
            <v>Ohio State</v>
          </cell>
          <cell r="E264" t="str">
            <v xml:space="preserve">American </v>
          </cell>
          <cell r="F264">
            <v>1.1000000000000001</v>
          </cell>
        </row>
        <row r="265">
          <cell r="D265" t="str">
            <v>Oregon</v>
          </cell>
          <cell r="E265" t="str">
            <v xml:space="preserve">American </v>
          </cell>
          <cell r="F265">
            <v>1.1000000000000001</v>
          </cell>
        </row>
        <row r="266">
          <cell r="D266" t="str">
            <v>UCF</v>
          </cell>
          <cell r="E266" t="str">
            <v xml:space="preserve">American </v>
          </cell>
          <cell r="F266">
            <v>0.2515</v>
          </cell>
        </row>
        <row r="267">
          <cell r="D267" t="str">
            <v>Nebraska</v>
          </cell>
          <cell r="E267" t="str">
            <v xml:space="preserve">American </v>
          </cell>
          <cell r="F267">
            <v>0.46139999999999998</v>
          </cell>
        </row>
        <row r="268">
          <cell r="D268" t="str">
            <v>Arizona State</v>
          </cell>
          <cell r="E268" t="str">
            <v xml:space="preserve">American </v>
          </cell>
          <cell r="F268">
            <v>0.2752</v>
          </cell>
        </row>
        <row r="269">
          <cell r="D269" t="str">
            <v>Auburn</v>
          </cell>
          <cell r="E269" t="str">
            <v xml:space="preserve">American </v>
          </cell>
          <cell r="F269">
            <v>0.69410000000000005</v>
          </cell>
        </row>
        <row r="270">
          <cell r="D270" t="str">
            <v>South Carolina</v>
          </cell>
          <cell r="E270" t="str">
            <v xml:space="preserve">American </v>
          </cell>
          <cell r="F270">
            <v>0.4899</v>
          </cell>
        </row>
        <row r="271">
          <cell r="D271" t="str">
            <v>Tennessee</v>
          </cell>
          <cell r="E271" t="str">
            <v xml:space="preserve">American </v>
          </cell>
          <cell r="F271">
            <v>1.3</v>
          </cell>
        </row>
        <row r="272">
          <cell r="D272" t="str">
            <v>Mississippi State</v>
          </cell>
          <cell r="E272" t="str">
            <v xml:space="preserve">American </v>
          </cell>
          <cell r="F272">
            <v>0.42310000000000003</v>
          </cell>
        </row>
        <row r="273">
          <cell r="D273" t="str">
            <v>Arkansas</v>
          </cell>
          <cell r="E273" t="str">
            <v xml:space="preserve">American </v>
          </cell>
          <cell r="F273">
            <v>0.54530000000000001</v>
          </cell>
        </row>
        <row r="274">
          <cell r="D274" t="str">
            <v>Iowa State</v>
          </cell>
          <cell r="E274" t="str">
            <v xml:space="preserve">American </v>
          </cell>
          <cell r="F274">
            <v>0.19869999999999999</v>
          </cell>
        </row>
        <row r="275">
          <cell r="D275" t="str">
            <v>Louisville</v>
          </cell>
          <cell r="E275" t="str">
            <v xml:space="preserve">American </v>
          </cell>
          <cell r="F275">
            <v>0.31910000000000005</v>
          </cell>
        </row>
        <row r="276">
          <cell r="D276" t="str">
            <v>Florida State</v>
          </cell>
          <cell r="E276" t="str">
            <v xml:space="preserve">American </v>
          </cell>
          <cell r="F276">
            <v>0.99009999999999998</v>
          </cell>
        </row>
        <row r="277">
          <cell r="D277" t="str">
            <v>Miami (FL)</v>
          </cell>
          <cell r="E277" t="str">
            <v xml:space="preserve">American </v>
          </cell>
          <cell r="F277">
            <v>0.6179</v>
          </cell>
        </row>
        <row r="278">
          <cell r="D278" t="str">
            <v>Colorado</v>
          </cell>
          <cell r="E278" t="str">
            <v xml:space="preserve">American </v>
          </cell>
          <cell r="F278">
            <v>0.15</v>
          </cell>
        </row>
        <row r="279">
          <cell r="D279" t="str">
            <v>Oklahoma State</v>
          </cell>
          <cell r="E279" t="str">
            <v xml:space="preserve">American </v>
          </cell>
          <cell r="F279">
            <v>0.31310000000000004</v>
          </cell>
        </row>
        <row r="280">
          <cell r="D280" t="str">
            <v>Brigham Young</v>
          </cell>
          <cell r="E280" t="str">
            <v xml:space="preserve">American </v>
          </cell>
          <cell r="F280">
            <v>0.2354</v>
          </cell>
        </row>
        <row r="281">
          <cell r="D281" t="str">
            <v>Minnesota</v>
          </cell>
          <cell r="E281" t="str">
            <v xml:space="preserve">American </v>
          </cell>
          <cell r="F281">
            <v>0.1928</v>
          </cell>
        </row>
        <row r="282">
          <cell r="D282" t="str">
            <v>Kentucky</v>
          </cell>
          <cell r="E282" t="str">
            <v xml:space="preserve">American </v>
          </cell>
          <cell r="F282">
            <v>0.30860000000000004</v>
          </cell>
        </row>
        <row r="283">
          <cell r="D283" t="str">
            <v>Texas A&amp;M</v>
          </cell>
          <cell r="E283" t="str">
            <v xml:space="preserve">American </v>
          </cell>
          <cell r="F283">
            <v>0.45989999999999998</v>
          </cell>
        </row>
        <row r="284">
          <cell r="D284" t="str">
            <v>Washington</v>
          </cell>
          <cell r="E284" t="str">
            <v xml:space="preserve">American </v>
          </cell>
          <cell r="F284">
            <v>0.41170000000000001</v>
          </cell>
        </row>
        <row r="285">
          <cell r="D285" t="str">
            <v>Iowa</v>
          </cell>
          <cell r="E285" t="str">
            <v xml:space="preserve">American </v>
          </cell>
          <cell r="F285">
            <v>0.3226</v>
          </cell>
        </row>
        <row r="286">
          <cell r="D286" t="str">
            <v>Missouri</v>
          </cell>
          <cell r="E286" t="str">
            <v xml:space="preserve">American </v>
          </cell>
          <cell r="F286">
            <v>0.2339</v>
          </cell>
        </row>
        <row r="287">
          <cell r="D287" t="str">
            <v>Appalachian State</v>
          </cell>
          <cell r="E287" t="str">
            <v xml:space="preserve">American </v>
          </cell>
          <cell r="F287">
            <v>9.4099999999999989E-2</v>
          </cell>
        </row>
        <row r="288">
          <cell r="D288" t="str">
            <v>Pittsburgh</v>
          </cell>
          <cell r="E288" t="str">
            <v xml:space="preserve">American </v>
          </cell>
          <cell r="F288">
            <v>8.270000000000001E-2</v>
          </cell>
        </row>
        <row r="289">
          <cell r="D289" t="str">
            <v>Texas Tech</v>
          </cell>
          <cell r="E289" t="str">
            <v xml:space="preserve">American </v>
          </cell>
          <cell r="F289">
            <v>0.14330000000000001</v>
          </cell>
        </row>
        <row r="290">
          <cell r="D290" t="str">
            <v>Utah</v>
          </cell>
          <cell r="E290" t="str">
            <v xml:space="preserve">American </v>
          </cell>
          <cell r="F290">
            <v>0.23430000000000001</v>
          </cell>
        </row>
        <row r="291">
          <cell r="D291" t="str">
            <v>Ole Miss</v>
          </cell>
          <cell r="E291" t="str">
            <v xml:space="preserve">American </v>
          </cell>
          <cell r="F291">
            <v>0.39639999999999997</v>
          </cell>
        </row>
        <row r="292">
          <cell r="D292" t="str">
            <v>Washington State</v>
          </cell>
          <cell r="E292" t="str">
            <v xml:space="preserve">American </v>
          </cell>
          <cell r="F292">
            <v>0.10829999999999999</v>
          </cell>
        </row>
        <row r="293">
          <cell r="D293" t="str">
            <v>Maryland</v>
          </cell>
          <cell r="E293" t="str">
            <v xml:space="preserve">American </v>
          </cell>
          <cell r="F293">
            <v>0.16</v>
          </cell>
        </row>
        <row r="294">
          <cell r="D294" t="str">
            <v>Kansas</v>
          </cell>
          <cell r="E294" t="str">
            <v xml:space="preserve">American </v>
          </cell>
          <cell r="F294">
            <v>0.14949999999999999</v>
          </cell>
        </row>
        <row r="295">
          <cell r="D295" t="str">
            <v>Wyoming</v>
          </cell>
          <cell r="E295" t="str">
            <v xml:space="preserve">American </v>
          </cell>
          <cell r="F295">
            <v>0.1119</v>
          </cell>
        </row>
        <row r="296">
          <cell r="D296" t="str">
            <v>North Carolina</v>
          </cell>
          <cell r="E296" t="str">
            <v xml:space="preserve">American </v>
          </cell>
          <cell r="F296">
            <v>0.16419999999999998</v>
          </cell>
        </row>
        <row r="297">
          <cell r="D297" t="str">
            <v>Michigan State</v>
          </cell>
          <cell r="E297" t="str">
            <v xml:space="preserve">American </v>
          </cell>
          <cell r="F297">
            <v>0.4274</v>
          </cell>
        </row>
        <row r="298">
          <cell r="D298" t="str">
            <v>Kansas State</v>
          </cell>
          <cell r="E298" t="str">
            <v xml:space="preserve">American </v>
          </cell>
          <cell r="F298">
            <v>8.9700000000000002E-2</v>
          </cell>
        </row>
        <row r="299">
          <cell r="D299" t="str">
            <v>Boise State</v>
          </cell>
          <cell r="E299" t="str">
            <v xml:space="preserve">American </v>
          </cell>
          <cell r="F299">
            <v>0.22500000000000001</v>
          </cell>
        </row>
        <row r="300">
          <cell r="D300" t="str">
            <v>SMU</v>
          </cell>
          <cell r="E300" t="str">
            <v xml:space="preserve">American </v>
          </cell>
          <cell r="F300">
            <v>4.7100000000000003E-2</v>
          </cell>
        </row>
        <row r="301">
          <cell r="D301" t="str">
            <v>Syracuse</v>
          </cell>
          <cell r="E301" t="str">
            <v xml:space="preserve">American </v>
          </cell>
          <cell r="F301">
            <v>0.13669999999999999</v>
          </cell>
        </row>
      </sheetData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s_All_Sports_and_Men's_W"/>
    </sheetNames>
    <sheetDataSet>
      <sheetData sheetId="0" refreshError="1">
        <row r="2">
          <cell r="E2" t="str">
            <v>Appalachian State2018</v>
          </cell>
          <cell r="F2" t="str">
            <v>NC</v>
          </cell>
          <cell r="G2" t="str">
            <v>NCAA Division I-FBS</v>
          </cell>
          <cell r="I2">
            <v>1</v>
          </cell>
          <cell r="J2" t="str">
            <v>NCAA</v>
          </cell>
          <cell r="K2">
            <v>7211</v>
          </cell>
          <cell r="L2">
            <v>9146</v>
          </cell>
          <cell r="M2">
            <v>16357</v>
          </cell>
          <cell r="V2">
            <v>943623</v>
          </cell>
          <cell r="Y2">
            <v>943623</v>
          </cell>
          <cell r="Z2">
            <v>1952593</v>
          </cell>
          <cell r="AA2">
            <v>1657819</v>
          </cell>
          <cell r="AC2">
            <v>3610412</v>
          </cell>
          <cell r="AL2">
            <v>842908</v>
          </cell>
          <cell r="AM2">
            <v>742685</v>
          </cell>
          <cell r="AO2">
            <v>1585593</v>
          </cell>
          <cell r="BC2">
            <v>660029</v>
          </cell>
          <cell r="BE2">
            <v>660029</v>
          </cell>
          <cell r="BF2">
            <v>9365952</v>
          </cell>
          <cell r="BI2">
            <v>9365952</v>
          </cell>
          <cell r="BJ2">
            <v>0.32883569973249571</v>
          </cell>
          <cell r="BK2">
            <v>237737</v>
          </cell>
          <cell r="BL2">
            <v>305133</v>
          </cell>
          <cell r="BN2">
            <v>542870</v>
          </cell>
          <cell r="CU2">
            <v>601100</v>
          </cell>
          <cell r="CV2">
            <v>698291</v>
          </cell>
          <cell r="CX2">
            <v>1299391</v>
          </cell>
          <cell r="CZ2">
            <v>858000</v>
          </cell>
          <cell r="DB2">
            <v>858000</v>
          </cell>
          <cell r="EA2">
            <v>233740</v>
          </cell>
          <cell r="EB2">
            <v>412943</v>
          </cell>
          <cell r="ED2">
            <v>646683</v>
          </cell>
          <cell r="ER2">
            <v>755379</v>
          </cell>
          <cell r="ET2">
            <v>755379</v>
          </cell>
          <cell r="FC2">
            <v>598417</v>
          </cell>
          <cell r="FF2">
            <v>598417</v>
          </cell>
          <cell r="FK2">
            <v>14776070</v>
          </cell>
          <cell r="FL2">
            <v>6090279</v>
          </cell>
          <cell r="FN2">
            <v>7615814</v>
          </cell>
          <cell r="FO2">
            <v>28482163</v>
          </cell>
        </row>
        <row r="3">
          <cell r="E3" t="str">
            <v>Arizona State2018</v>
          </cell>
          <cell r="F3" t="str">
            <v>AZ</v>
          </cell>
          <cell r="G3" t="str">
            <v>NCAA Division I-FBS</v>
          </cell>
          <cell r="I3">
            <v>1</v>
          </cell>
          <cell r="J3" t="str">
            <v>NCAA</v>
          </cell>
          <cell r="K3">
            <v>21732</v>
          </cell>
          <cell r="L3">
            <v>17473</v>
          </cell>
          <cell r="M3">
            <v>39205</v>
          </cell>
          <cell r="V3">
            <v>1488637</v>
          </cell>
          <cell r="Y3">
            <v>1488637</v>
          </cell>
          <cell r="Z3">
            <v>10609465</v>
          </cell>
          <cell r="AA3">
            <v>938604</v>
          </cell>
          <cell r="AC3">
            <v>11548069</v>
          </cell>
          <cell r="AE3">
            <v>118893</v>
          </cell>
          <cell r="AG3">
            <v>118893</v>
          </cell>
          <cell r="AL3">
            <v>331379</v>
          </cell>
          <cell r="AM3">
            <v>358626</v>
          </cell>
          <cell r="AO3">
            <v>690005</v>
          </cell>
          <cell r="BF3">
            <v>39007842</v>
          </cell>
          <cell r="BI3">
            <v>39007842</v>
          </cell>
          <cell r="BJ3">
            <v>0.38304434307113544</v>
          </cell>
          <cell r="BK3">
            <v>497830</v>
          </cell>
          <cell r="BL3">
            <v>310029</v>
          </cell>
          <cell r="BN3">
            <v>807859</v>
          </cell>
          <cell r="BP3">
            <v>198742</v>
          </cell>
          <cell r="BR3">
            <v>198742</v>
          </cell>
          <cell r="BS3">
            <v>3380116</v>
          </cell>
          <cell r="BV3">
            <v>3380116</v>
          </cell>
          <cell r="BX3">
            <v>264341</v>
          </cell>
          <cell r="BZ3">
            <v>264341</v>
          </cell>
          <cell r="CV3">
            <v>216252</v>
          </cell>
          <cell r="CX3">
            <v>216252</v>
          </cell>
          <cell r="CZ3">
            <v>741736</v>
          </cell>
          <cell r="DB3">
            <v>741736</v>
          </cell>
          <cell r="DG3">
            <v>146244</v>
          </cell>
          <cell r="DH3">
            <v>146792</v>
          </cell>
          <cell r="DJ3">
            <v>293036</v>
          </cell>
          <cell r="EA3">
            <v>332097</v>
          </cell>
          <cell r="EB3">
            <v>178145</v>
          </cell>
          <cell r="ED3">
            <v>510242</v>
          </cell>
          <cell r="ER3">
            <v>391001</v>
          </cell>
          <cell r="ET3">
            <v>391001</v>
          </cell>
          <cell r="EV3">
            <v>103596</v>
          </cell>
          <cell r="EX3">
            <v>103596</v>
          </cell>
          <cell r="FC3">
            <v>565724</v>
          </cell>
          <cell r="FF3">
            <v>565724</v>
          </cell>
          <cell r="FH3">
            <v>262788</v>
          </cell>
          <cell r="FJ3">
            <v>262788</v>
          </cell>
          <cell r="FK3">
            <v>56359334</v>
          </cell>
          <cell r="FL3">
            <v>4229545</v>
          </cell>
          <cell r="FN3">
            <v>41247482</v>
          </cell>
          <cell r="FO3">
            <v>101836361</v>
          </cell>
        </row>
        <row r="4">
          <cell r="E4" t="str">
            <v>Arkansas State2018</v>
          </cell>
          <cell r="F4" t="str">
            <v>AR</v>
          </cell>
          <cell r="G4" t="str">
            <v>NCAA Division I-FBS</v>
          </cell>
          <cell r="I4">
            <v>1</v>
          </cell>
          <cell r="J4" t="str">
            <v>NCAA</v>
          </cell>
          <cell r="K4">
            <v>2869</v>
          </cell>
          <cell r="L4">
            <v>3889</v>
          </cell>
          <cell r="M4">
            <v>6758</v>
          </cell>
          <cell r="V4">
            <v>894045</v>
          </cell>
          <cell r="Y4">
            <v>894045</v>
          </cell>
          <cell r="Z4">
            <v>1578156</v>
          </cell>
          <cell r="AA4">
            <v>1280194</v>
          </cell>
          <cell r="AC4">
            <v>2858350</v>
          </cell>
          <cell r="AI4">
            <v>290245</v>
          </cell>
          <cell r="AK4">
            <v>290245</v>
          </cell>
          <cell r="AL4">
            <v>692777</v>
          </cell>
          <cell r="AM4">
            <v>917961</v>
          </cell>
          <cell r="AO4">
            <v>1610738</v>
          </cell>
          <cell r="BF4">
            <v>7789945</v>
          </cell>
          <cell r="BI4">
            <v>7789945</v>
          </cell>
          <cell r="BJ4">
            <v>0.3761761382112761</v>
          </cell>
          <cell r="BK4">
            <v>332092</v>
          </cell>
          <cell r="BL4">
            <v>351723</v>
          </cell>
          <cell r="BN4">
            <v>683815</v>
          </cell>
          <cell r="CV4">
            <v>837099</v>
          </cell>
          <cell r="CX4">
            <v>837099</v>
          </cell>
          <cell r="EB4">
            <v>339699</v>
          </cell>
          <cell r="ED4">
            <v>339699</v>
          </cell>
          <cell r="ER4">
            <v>751200</v>
          </cell>
          <cell r="ET4">
            <v>751200</v>
          </cell>
          <cell r="FK4">
            <v>11287015</v>
          </cell>
          <cell r="FL4">
            <v>4768121</v>
          </cell>
          <cell r="FN4">
            <v>4653102</v>
          </cell>
          <cell r="FO4">
            <v>20708238</v>
          </cell>
        </row>
        <row r="5">
          <cell r="E5" t="str">
            <v>Auburn2018</v>
          </cell>
          <cell r="F5" t="str">
            <v>AL</v>
          </cell>
          <cell r="G5" t="str">
            <v>NCAA Division I-FBS</v>
          </cell>
          <cell r="I5">
            <v>1</v>
          </cell>
          <cell r="J5" t="str">
            <v>NCAA</v>
          </cell>
          <cell r="K5">
            <v>11183</v>
          </cell>
          <cell r="L5">
            <v>11053</v>
          </cell>
          <cell r="M5">
            <v>22236</v>
          </cell>
          <cell r="V5">
            <v>1081504</v>
          </cell>
          <cell r="Y5">
            <v>1081504</v>
          </cell>
          <cell r="Z5">
            <v>15593947</v>
          </cell>
          <cell r="AA5">
            <v>538944</v>
          </cell>
          <cell r="AC5">
            <v>16132891</v>
          </cell>
          <cell r="AL5">
            <v>126129</v>
          </cell>
          <cell r="AM5">
            <v>174173</v>
          </cell>
          <cell r="AO5">
            <v>300302</v>
          </cell>
          <cell r="AU5">
            <v>416196</v>
          </cell>
          <cell r="AW5">
            <v>416196</v>
          </cell>
          <cell r="BF5">
            <v>95157216</v>
          </cell>
          <cell r="BI5">
            <v>95157216</v>
          </cell>
          <cell r="BJ5">
            <v>0.62416421304226788</v>
          </cell>
          <cell r="BK5">
            <v>179682</v>
          </cell>
          <cell r="BL5">
            <v>159180</v>
          </cell>
          <cell r="BN5">
            <v>338862</v>
          </cell>
          <cell r="BP5">
            <v>296117</v>
          </cell>
          <cell r="BR5">
            <v>296117</v>
          </cell>
          <cell r="CV5">
            <v>188113</v>
          </cell>
          <cell r="CX5">
            <v>188113</v>
          </cell>
          <cell r="CZ5">
            <v>396302</v>
          </cell>
          <cell r="DB5">
            <v>396302</v>
          </cell>
          <cell r="DG5">
            <v>82108</v>
          </cell>
          <cell r="DH5">
            <v>147923</v>
          </cell>
          <cell r="DJ5">
            <v>230031</v>
          </cell>
          <cell r="EA5">
            <v>49772</v>
          </cell>
          <cell r="EB5">
            <v>72976</v>
          </cell>
          <cell r="ED5">
            <v>122748</v>
          </cell>
          <cell r="ER5">
            <v>120358</v>
          </cell>
          <cell r="ET5">
            <v>120358</v>
          </cell>
          <cell r="FK5">
            <v>112270358</v>
          </cell>
          <cell r="FL5">
            <v>2510282</v>
          </cell>
          <cell r="FN5">
            <v>37674778</v>
          </cell>
          <cell r="FO5">
            <v>152455418</v>
          </cell>
        </row>
        <row r="6">
          <cell r="E6" t="str">
            <v>Ball State2018</v>
          </cell>
          <cell r="F6" t="str">
            <v>IN</v>
          </cell>
          <cell r="G6" t="str">
            <v>NCAA Division I-FBS</v>
          </cell>
          <cell r="I6">
            <v>1</v>
          </cell>
          <cell r="J6" t="str">
            <v>NCAA</v>
          </cell>
          <cell r="K6">
            <v>5922</v>
          </cell>
          <cell r="L6">
            <v>8662</v>
          </cell>
          <cell r="M6">
            <v>14584</v>
          </cell>
          <cell r="V6">
            <v>1232420</v>
          </cell>
          <cell r="Y6">
            <v>1232420</v>
          </cell>
          <cell r="Z6">
            <v>1975432</v>
          </cell>
          <cell r="AA6">
            <v>1525995</v>
          </cell>
          <cell r="AC6">
            <v>3501427</v>
          </cell>
          <cell r="AM6">
            <v>909516</v>
          </cell>
          <cell r="AO6">
            <v>909516</v>
          </cell>
          <cell r="BC6">
            <v>636254</v>
          </cell>
          <cell r="BE6">
            <v>636254</v>
          </cell>
          <cell r="BF6">
            <v>7135305</v>
          </cell>
          <cell r="BI6">
            <v>7135305</v>
          </cell>
          <cell r="BJ6">
            <v>0.25563894446802876</v>
          </cell>
          <cell r="BK6">
            <v>274734</v>
          </cell>
          <cell r="BL6">
            <v>410385</v>
          </cell>
          <cell r="BN6">
            <v>685119</v>
          </cell>
          <cell r="BP6">
            <v>742152</v>
          </cell>
          <cell r="BR6">
            <v>742152</v>
          </cell>
          <cell r="CV6">
            <v>865586</v>
          </cell>
          <cell r="CX6">
            <v>865586</v>
          </cell>
          <cell r="CZ6">
            <v>946619</v>
          </cell>
          <cell r="DB6">
            <v>946619</v>
          </cell>
          <cell r="DG6">
            <v>273331</v>
          </cell>
          <cell r="DH6">
            <v>473331</v>
          </cell>
          <cell r="DJ6">
            <v>746662</v>
          </cell>
          <cell r="EA6">
            <v>417711</v>
          </cell>
          <cell r="EB6">
            <v>461362</v>
          </cell>
          <cell r="ED6">
            <v>879073</v>
          </cell>
          <cell r="EQ6">
            <v>502919</v>
          </cell>
          <cell r="ER6">
            <v>793360</v>
          </cell>
          <cell r="ET6">
            <v>1296279</v>
          </cell>
          <cell r="FK6">
            <v>11811852</v>
          </cell>
          <cell r="FL6">
            <v>7764560</v>
          </cell>
          <cell r="FN6">
            <v>8335239</v>
          </cell>
          <cell r="FO6">
            <v>27911651</v>
          </cell>
        </row>
        <row r="7">
          <cell r="E7" t="str">
            <v>Baylor2018</v>
          </cell>
          <cell r="F7" t="str">
            <v>TX</v>
          </cell>
          <cell r="G7" t="str">
            <v>NCAA Division I-FBS</v>
          </cell>
          <cell r="I7">
            <v>1</v>
          </cell>
          <cell r="J7" t="str">
            <v>NCAA</v>
          </cell>
          <cell r="K7">
            <v>5632</v>
          </cell>
          <cell r="L7">
            <v>8327</v>
          </cell>
          <cell r="M7">
            <v>13959</v>
          </cell>
          <cell r="V7">
            <v>3785926</v>
          </cell>
          <cell r="Y7">
            <v>3785926</v>
          </cell>
          <cell r="Z7">
            <v>9860432</v>
          </cell>
          <cell r="AA7">
            <v>9485162</v>
          </cell>
          <cell r="AC7">
            <v>19345594</v>
          </cell>
          <cell r="AL7">
            <v>2104721</v>
          </cell>
          <cell r="AM7">
            <v>3273709</v>
          </cell>
          <cell r="AO7">
            <v>5378430</v>
          </cell>
          <cell r="AU7">
            <v>2583736</v>
          </cell>
          <cell r="AW7">
            <v>2583736</v>
          </cell>
          <cell r="BF7">
            <v>45580767</v>
          </cell>
          <cell r="BI7">
            <v>45580767</v>
          </cell>
          <cell r="BJ7">
            <v>0.45020744949425112</v>
          </cell>
          <cell r="BK7">
            <v>1166442</v>
          </cell>
          <cell r="BL7">
            <v>1155695</v>
          </cell>
          <cell r="BN7">
            <v>2322137</v>
          </cell>
          <cell r="BP7">
            <v>2119383</v>
          </cell>
          <cell r="BR7">
            <v>2119383</v>
          </cell>
          <cell r="CV7">
            <v>2604515</v>
          </cell>
          <cell r="CX7">
            <v>2604515</v>
          </cell>
          <cell r="CZ7">
            <v>2375263</v>
          </cell>
          <cell r="DB7">
            <v>2375263</v>
          </cell>
          <cell r="EA7">
            <v>1862025</v>
          </cell>
          <cell r="EB7">
            <v>1334602</v>
          </cell>
          <cell r="ED7">
            <v>3196627</v>
          </cell>
          <cell r="ER7">
            <v>2252327</v>
          </cell>
          <cell r="ET7">
            <v>2252327</v>
          </cell>
          <cell r="FK7">
            <v>64360313</v>
          </cell>
          <cell r="FL7">
            <v>27184392</v>
          </cell>
          <cell r="FN7">
            <v>9699215</v>
          </cell>
          <cell r="FO7">
            <v>101243920</v>
          </cell>
        </row>
        <row r="8">
          <cell r="E8" t="str">
            <v>Boise State2018</v>
          </cell>
          <cell r="F8" t="str">
            <v>ID</v>
          </cell>
          <cell r="G8" t="str">
            <v>NCAA Division I-FBS</v>
          </cell>
          <cell r="I8">
            <v>1</v>
          </cell>
          <cell r="J8" t="str">
            <v>NCAA</v>
          </cell>
          <cell r="K8">
            <v>5748</v>
          </cell>
          <cell r="L8">
            <v>6998</v>
          </cell>
          <cell r="M8">
            <v>12746</v>
          </cell>
          <cell r="Z8">
            <v>5146160</v>
          </cell>
          <cell r="AA8">
            <v>1075903</v>
          </cell>
          <cell r="AC8">
            <v>6222063</v>
          </cell>
          <cell r="AE8">
            <v>43829</v>
          </cell>
          <cell r="AG8">
            <v>43829</v>
          </cell>
          <cell r="AL8">
            <v>372134</v>
          </cell>
          <cell r="AM8">
            <v>430086</v>
          </cell>
          <cell r="AO8">
            <v>802220</v>
          </cell>
          <cell r="BF8">
            <v>20281713</v>
          </cell>
          <cell r="BI8">
            <v>20281713</v>
          </cell>
          <cell r="BJ8">
            <v>0.47897618560563854</v>
          </cell>
          <cell r="BK8">
            <v>116767</v>
          </cell>
          <cell r="BL8">
            <v>210804</v>
          </cell>
          <cell r="BN8">
            <v>327571</v>
          </cell>
          <cell r="BP8">
            <v>662825</v>
          </cell>
          <cell r="BR8">
            <v>662825</v>
          </cell>
          <cell r="CV8">
            <v>631444</v>
          </cell>
          <cell r="CX8">
            <v>631444</v>
          </cell>
          <cell r="CZ8">
            <v>407647</v>
          </cell>
          <cell r="DB8">
            <v>407647</v>
          </cell>
          <cell r="DH8">
            <v>476538</v>
          </cell>
          <cell r="DJ8">
            <v>476538</v>
          </cell>
          <cell r="EA8">
            <v>251951</v>
          </cell>
          <cell r="EB8">
            <v>371037</v>
          </cell>
          <cell r="ED8">
            <v>622988</v>
          </cell>
          <cell r="ER8">
            <v>529803</v>
          </cell>
          <cell r="ET8">
            <v>529803</v>
          </cell>
          <cell r="FK8">
            <v>26168725</v>
          </cell>
          <cell r="FL8">
            <v>4839916</v>
          </cell>
          <cell r="FN8">
            <v>11335245</v>
          </cell>
          <cell r="FO8">
            <v>42343886</v>
          </cell>
        </row>
        <row r="9">
          <cell r="E9" t="str">
            <v>Boston College2018</v>
          </cell>
          <cell r="F9" t="str">
            <v>MA</v>
          </cell>
          <cell r="G9" t="str">
            <v>NCAA Division I-FBS</v>
          </cell>
          <cell r="I9">
            <v>1</v>
          </cell>
          <cell r="J9" t="str">
            <v>NCAA</v>
          </cell>
          <cell r="K9">
            <v>4508</v>
          </cell>
          <cell r="L9">
            <v>5018</v>
          </cell>
          <cell r="M9">
            <v>9526</v>
          </cell>
          <cell r="V9">
            <v>2153992</v>
          </cell>
          <cell r="Y9">
            <v>2153992</v>
          </cell>
          <cell r="Z9">
            <v>7225974</v>
          </cell>
          <cell r="AA9">
            <v>536766</v>
          </cell>
          <cell r="AC9">
            <v>7762740</v>
          </cell>
          <cell r="AL9">
            <v>462669</v>
          </cell>
          <cell r="AM9">
            <v>1782985</v>
          </cell>
          <cell r="AO9">
            <v>2245654</v>
          </cell>
          <cell r="AX9">
            <v>73578</v>
          </cell>
          <cell r="AY9">
            <v>60200</v>
          </cell>
          <cell r="BA9">
            <v>133778</v>
          </cell>
          <cell r="BC9">
            <v>1366532</v>
          </cell>
          <cell r="BE9">
            <v>1366532</v>
          </cell>
          <cell r="BF9">
            <v>32347820</v>
          </cell>
          <cell r="BI9">
            <v>32347820</v>
          </cell>
          <cell r="BJ9">
            <v>0.39123780162899419</v>
          </cell>
          <cell r="BK9">
            <v>378617</v>
          </cell>
          <cell r="BL9">
            <v>537086</v>
          </cell>
          <cell r="BN9">
            <v>915703</v>
          </cell>
          <cell r="BS9">
            <v>2509196</v>
          </cell>
          <cell r="BT9">
            <v>2167436</v>
          </cell>
          <cell r="BV9">
            <v>4676632</v>
          </cell>
          <cell r="BX9">
            <v>1722041</v>
          </cell>
          <cell r="BZ9">
            <v>1722041</v>
          </cell>
          <cell r="CJ9">
            <v>1124609</v>
          </cell>
          <cell r="CL9">
            <v>1124609</v>
          </cell>
          <cell r="CM9">
            <v>122729</v>
          </cell>
          <cell r="CN9">
            <v>200242</v>
          </cell>
          <cell r="CP9">
            <v>322971</v>
          </cell>
          <cell r="CQ9">
            <v>80588</v>
          </cell>
          <cell r="CR9">
            <v>111288</v>
          </cell>
          <cell r="CT9">
            <v>191876</v>
          </cell>
          <cell r="CU9">
            <v>1349479</v>
          </cell>
          <cell r="CV9">
            <v>1786830</v>
          </cell>
          <cell r="CX9">
            <v>3136309</v>
          </cell>
          <cell r="CZ9">
            <v>1316903</v>
          </cell>
          <cell r="DB9">
            <v>1316903</v>
          </cell>
          <cell r="DG9">
            <v>247950</v>
          </cell>
          <cell r="DH9">
            <v>228877</v>
          </cell>
          <cell r="DJ9">
            <v>476827</v>
          </cell>
          <cell r="EA9">
            <v>213067</v>
          </cell>
          <cell r="EB9">
            <v>867137</v>
          </cell>
          <cell r="ED9">
            <v>1080204</v>
          </cell>
          <cell r="ER9">
            <v>1530392</v>
          </cell>
          <cell r="ET9">
            <v>1530392</v>
          </cell>
          <cell r="FK9">
            <v>47165659</v>
          </cell>
          <cell r="FL9">
            <v>15339324</v>
          </cell>
          <cell r="FN9">
            <v>20175729</v>
          </cell>
          <cell r="FO9">
            <v>82680712</v>
          </cell>
        </row>
        <row r="10">
          <cell r="E10" t="str">
            <v>Bowling Green2018</v>
          </cell>
          <cell r="F10" t="str">
            <v>OH</v>
          </cell>
          <cell r="G10" t="str">
            <v>NCAA Division I-FBS</v>
          </cell>
          <cell r="I10">
            <v>1</v>
          </cell>
          <cell r="J10" t="str">
            <v>NCAA</v>
          </cell>
          <cell r="K10">
            <v>5670</v>
          </cell>
          <cell r="L10">
            <v>7236</v>
          </cell>
          <cell r="M10">
            <v>12906</v>
          </cell>
          <cell r="V10">
            <v>775016</v>
          </cell>
          <cell r="Y10">
            <v>775016</v>
          </cell>
          <cell r="Z10">
            <v>2544177</v>
          </cell>
          <cell r="AA10">
            <v>1565369</v>
          </cell>
          <cell r="AC10">
            <v>4109546</v>
          </cell>
          <cell r="AM10">
            <v>792058</v>
          </cell>
          <cell r="AO10">
            <v>792058</v>
          </cell>
          <cell r="BF10">
            <v>7750248</v>
          </cell>
          <cell r="BI10">
            <v>7750248</v>
          </cell>
          <cell r="BJ10">
            <v>0.29807285336627132</v>
          </cell>
          <cell r="BK10">
            <v>242511</v>
          </cell>
          <cell r="BL10">
            <v>287088</v>
          </cell>
          <cell r="BN10">
            <v>529599</v>
          </cell>
          <cell r="BP10">
            <v>551291</v>
          </cell>
          <cell r="BR10">
            <v>551291</v>
          </cell>
          <cell r="BS10">
            <v>2084480</v>
          </cell>
          <cell r="BV10">
            <v>2084480</v>
          </cell>
          <cell r="CU10">
            <v>555658</v>
          </cell>
          <cell r="CV10">
            <v>770098</v>
          </cell>
          <cell r="CX10">
            <v>1325756</v>
          </cell>
          <cell r="CZ10">
            <v>613668</v>
          </cell>
          <cell r="DB10">
            <v>613668</v>
          </cell>
          <cell r="DH10">
            <v>651253</v>
          </cell>
          <cell r="DJ10">
            <v>651253</v>
          </cell>
          <cell r="EB10">
            <v>329126</v>
          </cell>
          <cell r="ED10">
            <v>329126</v>
          </cell>
          <cell r="EM10">
            <v>64163</v>
          </cell>
          <cell r="EP10">
            <v>64163</v>
          </cell>
          <cell r="ER10">
            <v>774469</v>
          </cell>
          <cell r="ET10">
            <v>774469</v>
          </cell>
          <cell r="FK10">
            <v>14016253</v>
          </cell>
          <cell r="FL10">
            <v>6334420</v>
          </cell>
          <cell r="FN10">
            <v>5650514</v>
          </cell>
          <cell r="FO10">
            <v>26001187</v>
          </cell>
        </row>
        <row r="11">
          <cell r="E11" t="str">
            <v>Brigham Young2018</v>
          </cell>
          <cell r="F11" t="str">
            <v>UT</v>
          </cell>
          <cell r="G11" t="str">
            <v>NCAA Division I-FBS</v>
          </cell>
          <cell r="I11">
            <v>1</v>
          </cell>
          <cell r="J11" t="str">
            <v>NCAA</v>
          </cell>
          <cell r="K11">
            <v>14164</v>
          </cell>
          <cell r="L11">
            <v>14089</v>
          </cell>
          <cell r="M11">
            <v>28253</v>
          </cell>
          <cell r="V11">
            <v>2164934</v>
          </cell>
          <cell r="Y11">
            <v>2164934</v>
          </cell>
          <cell r="Z11">
            <v>7447430</v>
          </cell>
          <cell r="AA11">
            <v>2168100</v>
          </cell>
          <cell r="AC11">
            <v>9615530</v>
          </cell>
          <cell r="AL11">
            <v>1687875</v>
          </cell>
          <cell r="AM11">
            <v>1818601</v>
          </cell>
          <cell r="AO11">
            <v>3506476</v>
          </cell>
          <cell r="BF11">
            <v>23171603</v>
          </cell>
          <cell r="BI11">
            <v>23171603</v>
          </cell>
          <cell r="BJ11">
            <v>0.31906768455573448</v>
          </cell>
          <cell r="BK11">
            <v>1002267</v>
          </cell>
          <cell r="BL11">
            <v>586494</v>
          </cell>
          <cell r="BN11">
            <v>1588761</v>
          </cell>
          <cell r="BP11">
            <v>1230242</v>
          </cell>
          <cell r="BR11">
            <v>1230242</v>
          </cell>
          <cell r="CV11">
            <v>2359849</v>
          </cell>
          <cell r="CX11">
            <v>2359849</v>
          </cell>
          <cell r="CZ11">
            <v>1292459</v>
          </cell>
          <cell r="DB11">
            <v>1292459</v>
          </cell>
          <cell r="DG11">
            <v>922144</v>
          </cell>
          <cell r="DH11">
            <v>987364</v>
          </cell>
          <cell r="DJ11">
            <v>1909508</v>
          </cell>
          <cell r="EA11">
            <v>811763</v>
          </cell>
          <cell r="EB11">
            <v>859457</v>
          </cell>
          <cell r="ED11">
            <v>1671220</v>
          </cell>
          <cell r="EQ11">
            <v>1338961</v>
          </cell>
          <cell r="ER11">
            <v>1604615</v>
          </cell>
          <cell r="ET11">
            <v>2943576</v>
          </cell>
          <cell r="FK11">
            <v>38546977</v>
          </cell>
          <cell r="FL11">
            <v>12907181</v>
          </cell>
          <cell r="FN11">
            <v>21168687</v>
          </cell>
          <cell r="FO11">
            <v>72622845</v>
          </cell>
        </row>
        <row r="12">
          <cell r="E12" t="str">
            <v>Fresno State2018</v>
          </cell>
          <cell r="F12" t="str">
            <v>CA</v>
          </cell>
          <cell r="G12" t="str">
            <v>NCAA Division I-FBS</v>
          </cell>
          <cell r="I12">
            <v>1</v>
          </cell>
          <cell r="J12" t="str">
            <v>NCAA</v>
          </cell>
          <cell r="K12">
            <v>7828</v>
          </cell>
          <cell r="L12">
            <v>11518</v>
          </cell>
          <cell r="M12">
            <v>19346</v>
          </cell>
          <cell r="V12">
            <v>1849535</v>
          </cell>
          <cell r="Y12">
            <v>1849535</v>
          </cell>
          <cell r="Z12">
            <v>3642878</v>
          </cell>
          <cell r="AA12">
            <v>2316750</v>
          </cell>
          <cell r="AC12">
            <v>5959628</v>
          </cell>
          <cell r="AL12">
            <v>441220</v>
          </cell>
          <cell r="AM12">
            <v>1366025</v>
          </cell>
          <cell r="AO12">
            <v>1807245</v>
          </cell>
          <cell r="AU12">
            <v>1196330</v>
          </cell>
          <cell r="AW12">
            <v>1196330</v>
          </cell>
          <cell r="BF12">
            <v>16419529</v>
          </cell>
          <cell r="BI12">
            <v>16419529</v>
          </cell>
          <cell r="BJ12">
            <v>0.3319119668207885</v>
          </cell>
          <cell r="BK12">
            <v>471614</v>
          </cell>
          <cell r="BL12">
            <v>554675</v>
          </cell>
          <cell r="BN12">
            <v>1026289</v>
          </cell>
          <cell r="BX12">
            <v>1086505</v>
          </cell>
          <cell r="BZ12">
            <v>1086505</v>
          </cell>
          <cell r="CV12">
            <v>1108500</v>
          </cell>
          <cell r="CX12">
            <v>1108500</v>
          </cell>
          <cell r="CZ12">
            <v>1405280</v>
          </cell>
          <cell r="DB12">
            <v>1405280</v>
          </cell>
          <cell r="DH12">
            <v>1162188</v>
          </cell>
          <cell r="DJ12">
            <v>1162188</v>
          </cell>
          <cell r="EA12">
            <v>495124</v>
          </cell>
          <cell r="EB12">
            <v>581735</v>
          </cell>
          <cell r="ED12">
            <v>1076859</v>
          </cell>
          <cell r="ER12">
            <v>1373899</v>
          </cell>
          <cell r="ET12">
            <v>1373899</v>
          </cell>
          <cell r="EV12">
            <v>800098</v>
          </cell>
          <cell r="EX12">
            <v>800098</v>
          </cell>
          <cell r="FC12">
            <v>1129826</v>
          </cell>
          <cell r="FF12">
            <v>1129826</v>
          </cell>
          <cell r="FK12">
            <v>24449726</v>
          </cell>
          <cell r="FL12">
            <v>12951985</v>
          </cell>
          <cell r="FN12">
            <v>12067819</v>
          </cell>
          <cell r="FO12">
            <v>49469530</v>
          </cell>
        </row>
        <row r="13">
          <cell r="E13" t="str">
            <v>Central Michigan2018</v>
          </cell>
          <cell r="F13" t="str">
            <v>MI</v>
          </cell>
          <cell r="G13" t="str">
            <v>NCAA Division I-FBS</v>
          </cell>
          <cell r="I13">
            <v>1</v>
          </cell>
          <cell r="J13" t="str">
            <v>NCAA</v>
          </cell>
          <cell r="K13">
            <v>6047</v>
          </cell>
          <cell r="L13">
            <v>8123</v>
          </cell>
          <cell r="M13">
            <v>14170</v>
          </cell>
          <cell r="V13">
            <v>1111613</v>
          </cell>
          <cell r="Y13">
            <v>1111613</v>
          </cell>
          <cell r="Z13">
            <v>2168814</v>
          </cell>
          <cell r="AA13">
            <v>1833286</v>
          </cell>
          <cell r="AC13">
            <v>4002100</v>
          </cell>
          <cell r="AL13">
            <v>760034</v>
          </cell>
          <cell r="AM13">
            <v>939537</v>
          </cell>
          <cell r="AO13">
            <v>1699571</v>
          </cell>
          <cell r="BC13">
            <v>697966</v>
          </cell>
          <cell r="BE13">
            <v>697966</v>
          </cell>
          <cell r="BF13">
            <v>8175068</v>
          </cell>
          <cell r="BI13">
            <v>8175068</v>
          </cell>
          <cell r="BJ13">
            <v>0.24299555894012609</v>
          </cell>
          <cell r="BL13">
            <v>454065</v>
          </cell>
          <cell r="BN13">
            <v>454065</v>
          </cell>
          <cell r="BP13">
            <v>916445</v>
          </cell>
          <cell r="BR13">
            <v>916445</v>
          </cell>
          <cell r="BX13">
            <v>847257</v>
          </cell>
          <cell r="BZ13">
            <v>847257</v>
          </cell>
          <cell r="CV13">
            <v>860967</v>
          </cell>
          <cell r="CX13">
            <v>860967</v>
          </cell>
          <cell r="CZ13">
            <v>927835</v>
          </cell>
          <cell r="DB13">
            <v>927835</v>
          </cell>
          <cell r="ER13">
            <v>830462</v>
          </cell>
          <cell r="ET13">
            <v>830462</v>
          </cell>
          <cell r="FC13">
            <v>737858</v>
          </cell>
          <cell r="FF13">
            <v>737858</v>
          </cell>
          <cell r="FK13">
            <v>12953387</v>
          </cell>
          <cell r="FL13">
            <v>8307820</v>
          </cell>
          <cell r="FN13">
            <v>12381663</v>
          </cell>
          <cell r="FO13">
            <v>33642870</v>
          </cell>
        </row>
        <row r="14">
          <cell r="E14" t="str">
            <v>Clemson2018</v>
          </cell>
          <cell r="F14" t="str">
            <v>SC</v>
          </cell>
          <cell r="G14" t="str">
            <v>NCAA Division I-FBS</v>
          </cell>
          <cell r="I14">
            <v>1</v>
          </cell>
          <cell r="J14" t="str">
            <v>NCAA</v>
          </cell>
          <cell r="K14">
            <v>9613</v>
          </cell>
          <cell r="L14">
            <v>9332</v>
          </cell>
          <cell r="M14">
            <v>18945</v>
          </cell>
          <cell r="V14">
            <v>1948115</v>
          </cell>
          <cell r="Y14">
            <v>1948115</v>
          </cell>
          <cell r="Z14">
            <v>9224524</v>
          </cell>
          <cell r="AA14">
            <v>1429390</v>
          </cell>
          <cell r="AC14">
            <v>10653914</v>
          </cell>
          <cell r="AL14">
            <v>1173296</v>
          </cell>
          <cell r="AM14">
            <v>1356748</v>
          </cell>
          <cell r="AO14">
            <v>2530044</v>
          </cell>
          <cell r="BF14">
            <v>61378516</v>
          </cell>
          <cell r="BI14">
            <v>61378516</v>
          </cell>
          <cell r="BJ14">
            <v>0.49259808143416184</v>
          </cell>
          <cell r="BK14">
            <v>302680</v>
          </cell>
          <cell r="BL14">
            <v>461107</v>
          </cell>
          <cell r="BN14">
            <v>763787</v>
          </cell>
          <cell r="CJ14">
            <v>1236368</v>
          </cell>
          <cell r="CL14">
            <v>1236368</v>
          </cell>
          <cell r="CU14">
            <v>871536</v>
          </cell>
          <cell r="CV14">
            <v>1041549</v>
          </cell>
          <cell r="CX14">
            <v>1913085</v>
          </cell>
          <cell r="EA14">
            <v>468492</v>
          </cell>
          <cell r="EB14">
            <v>515081</v>
          </cell>
          <cell r="ED14">
            <v>983573</v>
          </cell>
          <cell r="ER14">
            <v>1033346</v>
          </cell>
          <cell r="ET14">
            <v>1033346</v>
          </cell>
          <cell r="FK14">
            <v>75367159</v>
          </cell>
          <cell r="FL14">
            <v>7073589</v>
          </cell>
          <cell r="FN14">
            <v>42160866</v>
          </cell>
          <cell r="FO14">
            <v>124601614</v>
          </cell>
        </row>
        <row r="15">
          <cell r="E15" t="str">
            <v>Coastal Carolina2018</v>
          </cell>
          <cell r="F15" t="str">
            <v>SC</v>
          </cell>
          <cell r="G15" t="str">
            <v>NCAA Division I-FBS</v>
          </cell>
          <cell r="I15">
            <v>1</v>
          </cell>
          <cell r="J15" t="str">
            <v>NCAA</v>
          </cell>
          <cell r="K15">
            <v>4121</v>
          </cell>
          <cell r="L15">
            <v>4793</v>
          </cell>
          <cell r="M15">
            <v>8914</v>
          </cell>
          <cell r="V15">
            <v>3092119</v>
          </cell>
          <cell r="Y15">
            <v>3092119</v>
          </cell>
          <cell r="Z15">
            <v>2243214</v>
          </cell>
          <cell r="AA15">
            <v>1714312</v>
          </cell>
          <cell r="AC15">
            <v>3957526</v>
          </cell>
          <cell r="AE15">
            <v>338095</v>
          </cell>
          <cell r="AG15">
            <v>338095</v>
          </cell>
          <cell r="AL15">
            <v>667183</v>
          </cell>
          <cell r="AM15">
            <v>670232</v>
          </cell>
          <cell r="AO15">
            <v>1337415</v>
          </cell>
          <cell r="BF15">
            <v>9227648</v>
          </cell>
          <cell r="BI15">
            <v>9227648</v>
          </cell>
          <cell r="BJ15">
            <v>0.30740427496129319</v>
          </cell>
          <cell r="BK15">
            <v>591258</v>
          </cell>
          <cell r="BL15">
            <v>602686</v>
          </cell>
          <cell r="BN15">
            <v>1193944</v>
          </cell>
          <cell r="BX15">
            <v>926173</v>
          </cell>
          <cell r="BZ15">
            <v>926173</v>
          </cell>
          <cell r="CU15">
            <v>953736</v>
          </cell>
          <cell r="CV15">
            <v>881204</v>
          </cell>
          <cell r="CX15">
            <v>1834940</v>
          </cell>
          <cell r="CZ15">
            <v>1116165</v>
          </cell>
          <cell r="DB15">
            <v>1116165</v>
          </cell>
          <cell r="EA15">
            <v>343003</v>
          </cell>
          <cell r="EB15">
            <v>484705</v>
          </cell>
          <cell r="ED15">
            <v>827708</v>
          </cell>
          <cell r="ER15">
            <v>974712</v>
          </cell>
          <cell r="ET15">
            <v>974712</v>
          </cell>
          <cell r="FK15">
            <v>17118161</v>
          </cell>
          <cell r="FL15">
            <v>7708284</v>
          </cell>
          <cell r="FN15">
            <v>5191511</v>
          </cell>
          <cell r="FO15">
            <v>30017956</v>
          </cell>
        </row>
        <row r="16">
          <cell r="E16" t="str">
            <v>Colorado State2018</v>
          </cell>
          <cell r="F16" t="str">
            <v>CO</v>
          </cell>
          <cell r="G16" t="str">
            <v>NCAA Division I-FBS</v>
          </cell>
          <cell r="I16">
            <v>1</v>
          </cell>
          <cell r="J16" t="str">
            <v>NCAA</v>
          </cell>
          <cell r="K16">
            <v>10540</v>
          </cell>
          <cell r="L16">
            <v>11281</v>
          </cell>
          <cell r="M16">
            <v>21821</v>
          </cell>
          <cell r="Z16">
            <v>4415218</v>
          </cell>
          <cell r="AA16">
            <v>2714026</v>
          </cell>
          <cell r="AC16">
            <v>7129244</v>
          </cell>
          <cell r="AL16">
            <v>1041366</v>
          </cell>
          <cell r="AM16">
            <v>1271068</v>
          </cell>
          <cell r="AO16">
            <v>2312434</v>
          </cell>
          <cell r="BF16">
            <v>24782902</v>
          </cell>
          <cell r="BI16">
            <v>24782902</v>
          </cell>
          <cell r="BJ16">
            <v>0.44190963991809118</v>
          </cell>
          <cell r="BK16">
            <v>803105</v>
          </cell>
          <cell r="BL16">
            <v>586892</v>
          </cell>
          <cell r="BN16">
            <v>1389997</v>
          </cell>
          <cell r="CV16">
            <v>1106420</v>
          </cell>
          <cell r="CX16">
            <v>1106420</v>
          </cell>
          <cell r="CZ16">
            <v>1182303</v>
          </cell>
          <cell r="DB16">
            <v>1182303</v>
          </cell>
          <cell r="DH16">
            <v>941687</v>
          </cell>
          <cell r="DJ16">
            <v>941687</v>
          </cell>
          <cell r="EB16">
            <v>617560</v>
          </cell>
          <cell r="ED16">
            <v>617560</v>
          </cell>
          <cell r="ER16">
            <v>1970944</v>
          </cell>
          <cell r="ET16">
            <v>1970944</v>
          </cell>
          <cell r="FK16">
            <v>31042591</v>
          </cell>
          <cell r="FL16">
            <v>10390900</v>
          </cell>
          <cell r="FN16">
            <v>14647888</v>
          </cell>
          <cell r="FO16">
            <v>56081379</v>
          </cell>
        </row>
        <row r="17">
          <cell r="E17" t="str">
            <v>Duke2018</v>
          </cell>
          <cell r="F17" t="str">
            <v>NC</v>
          </cell>
          <cell r="G17" t="str">
            <v>NCAA Division I-FBS</v>
          </cell>
          <cell r="I17">
            <v>1</v>
          </cell>
          <cell r="J17" t="str">
            <v>NCAA</v>
          </cell>
          <cell r="K17">
            <v>3278</v>
          </cell>
          <cell r="L17">
            <v>3300</v>
          </cell>
          <cell r="M17">
            <v>6578</v>
          </cell>
          <cell r="V17">
            <v>1797242</v>
          </cell>
          <cell r="Y17">
            <v>1797242</v>
          </cell>
          <cell r="Z17">
            <v>35489891</v>
          </cell>
          <cell r="AA17">
            <v>3821554</v>
          </cell>
          <cell r="AC17">
            <v>39311445</v>
          </cell>
          <cell r="AL17">
            <v>1228415</v>
          </cell>
          <cell r="AM17">
            <v>2294247</v>
          </cell>
          <cell r="AO17">
            <v>3522662</v>
          </cell>
          <cell r="AX17">
            <v>111832</v>
          </cell>
          <cell r="AY17">
            <v>618765</v>
          </cell>
          <cell r="BA17">
            <v>730597</v>
          </cell>
          <cell r="BC17">
            <v>1588297</v>
          </cell>
          <cell r="BE17">
            <v>1588297</v>
          </cell>
          <cell r="BF17">
            <v>40328603</v>
          </cell>
          <cell r="BI17">
            <v>40328603</v>
          </cell>
          <cell r="BJ17">
            <v>0.34759590663155721</v>
          </cell>
          <cell r="BK17">
            <v>1764573</v>
          </cell>
          <cell r="BL17">
            <v>845454</v>
          </cell>
          <cell r="BN17">
            <v>2610027</v>
          </cell>
          <cell r="BW17">
            <v>2043512</v>
          </cell>
          <cell r="BX17">
            <v>1657266</v>
          </cell>
          <cell r="BZ17">
            <v>3700778</v>
          </cell>
          <cell r="CJ17">
            <v>2423745</v>
          </cell>
          <cell r="CL17">
            <v>2423745</v>
          </cell>
          <cell r="CU17">
            <v>1422891</v>
          </cell>
          <cell r="CV17">
            <v>2042379</v>
          </cell>
          <cell r="CX17">
            <v>3465270</v>
          </cell>
          <cell r="CZ17">
            <v>1587447</v>
          </cell>
          <cell r="DB17">
            <v>1587447</v>
          </cell>
          <cell r="DG17">
            <v>81051</v>
          </cell>
          <cell r="DH17">
            <v>1844500</v>
          </cell>
          <cell r="DJ17">
            <v>1925551</v>
          </cell>
          <cell r="EA17">
            <v>638367</v>
          </cell>
          <cell r="EB17">
            <v>1167968</v>
          </cell>
          <cell r="ED17">
            <v>1806335</v>
          </cell>
          <cell r="ER17">
            <v>1562909</v>
          </cell>
          <cell r="ET17">
            <v>1562909</v>
          </cell>
          <cell r="FC17">
            <v>95901</v>
          </cell>
          <cell r="FF17">
            <v>95901</v>
          </cell>
          <cell r="FK17">
            <v>85002278</v>
          </cell>
          <cell r="FL17">
            <v>21454531</v>
          </cell>
          <cell r="FN17">
            <v>9564704</v>
          </cell>
          <cell r="FO17">
            <v>116021513</v>
          </cell>
        </row>
        <row r="18">
          <cell r="E18" t="str">
            <v>East Carolina2018</v>
          </cell>
          <cell r="F18" t="str">
            <v>NC</v>
          </cell>
          <cell r="G18" t="str">
            <v>NCAA Division I-FBS</v>
          </cell>
          <cell r="I18">
            <v>1</v>
          </cell>
          <cell r="J18" t="str">
            <v>NCAA</v>
          </cell>
          <cell r="K18">
            <v>8478</v>
          </cell>
          <cell r="L18">
            <v>11045</v>
          </cell>
          <cell r="M18">
            <v>19523</v>
          </cell>
          <cell r="V18">
            <v>2778972</v>
          </cell>
          <cell r="Y18">
            <v>2778972</v>
          </cell>
          <cell r="Z18">
            <v>3945332</v>
          </cell>
          <cell r="AA18">
            <v>2209997</v>
          </cell>
          <cell r="AC18">
            <v>6155329</v>
          </cell>
          <cell r="AL18">
            <v>734037</v>
          </cell>
          <cell r="AM18">
            <v>999147</v>
          </cell>
          <cell r="AO18">
            <v>1733184</v>
          </cell>
          <cell r="BF18">
            <v>14136043</v>
          </cell>
          <cell r="BI18">
            <v>14136043</v>
          </cell>
          <cell r="BJ18">
            <v>0.27869208169320142</v>
          </cell>
          <cell r="BK18">
            <v>359430</v>
          </cell>
          <cell r="BL18">
            <v>429492</v>
          </cell>
          <cell r="BN18">
            <v>788922</v>
          </cell>
          <cell r="BX18">
            <v>642150</v>
          </cell>
          <cell r="BZ18">
            <v>642150</v>
          </cell>
          <cell r="CV18">
            <v>976436</v>
          </cell>
          <cell r="CX18">
            <v>976436</v>
          </cell>
          <cell r="CZ18">
            <v>1036383</v>
          </cell>
          <cell r="DB18">
            <v>1036383</v>
          </cell>
          <cell r="DG18">
            <v>719163</v>
          </cell>
          <cell r="DH18">
            <v>704388</v>
          </cell>
          <cell r="DJ18">
            <v>1423551</v>
          </cell>
          <cell r="EA18">
            <v>399275</v>
          </cell>
          <cell r="EB18">
            <v>526756</v>
          </cell>
          <cell r="ED18">
            <v>926031</v>
          </cell>
          <cell r="ER18">
            <v>1007647</v>
          </cell>
          <cell r="ET18">
            <v>1007647</v>
          </cell>
          <cell r="FK18">
            <v>23072252</v>
          </cell>
          <cell r="FL18">
            <v>8532396</v>
          </cell>
          <cell r="FN18">
            <v>19118153</v>
          </cell>
          <cell r="FO18">
            <v>50722801</v>
          </cell>
        </row>
        <row r="19">
          <cell r="E19" t="str">
            <v>Eastern Michigan2018</v>
          </cell>
          <cell r="F19" t="str">
            <v>MI</v>
          </cell>
          <cell r="G19" t="str">
            <v>NCAA Division I-FBS</v>
          </cell>
          <cell r="I19">
            <v>1</v>
          </cell>
          <cell r="J19" t="str">
            <v>NCAA</v>
          </cell>
          <cell r="K19">
            <v>4516</v>
          </cell>
          <cell r="L19">
            <v>6782</v>
          </cell>
          <cell r="M19">
            <v>11298</v>
          </cell>
          <cell r="V19">
            <v>919546</v>
          </cell>
          <cell r="Y19">
            <v>919546</v>
          </cell>
          <cell r="Z19">
            <v>2170870</v>
          </cell>
          <cell r="AA19">
            <v>1543861</v>
          </cell>
          <cell r="AC19">
            <v>3714731</v>
          </cell>
          <cell r="AL19">
            <v>869699</v>
          </cell>
          <cell r="AM19">
            <v>959827</v>
          </cell>
          <cell r="AO19">
            <v>1829526</v>
          </cell>
          <cell r="BF19">
            <v>8770408</v>
          </cell>
          <cell r="BI19">
            <v>8770408</v>
          </cell>
          <cell r="BJ19">
            <v>0.30663959925991763</v>
          </cell>
          <cell r="BK19">
            <v>336376</v>
          </cell>
          <cell r="BL19">
            <v>374657</v>
          </cell>
          <cell r="BN19">
            <v>711033</v>
          </cell>
          <cell r="BP19">
            <v>651066</v>
          </cell>
          <cell r="BR19">
            <v>651066</v>
          </cell>
          <cell r="CJ19">
            <v>1102835</v>
          </cell>
          <cell r="CL19">
            <v>1102835</v>
          </cell>
          <cell r="CV19">
            <v>982981</v>
          </cell>
          <cell r="CX19">
            <v>982981</v>
          </cell>
          <cell r="DH19">
            <v>910065</v>
          </cell>
          <cell r="DJ19">
            <v>910065</v>
          </cell>
          <cell r="ER19">
            <v>753886</v>
          </cell>
          <cell r="ET19">
            <v>753886</v>
          </cell>
          <cell r="FK19">
            <v>13066899</v>
          </cell>
          <cell r="FL19">
            <v>7279178</v>
          </cell>
          <cell r="FN19">
            <v>8255604</v>
          </cell>
          <cell r="FO19">
            <v>28601681</v>
          </cell>
        </row>
        <row r="20">
          <cell r="E20" t="str">
            <v>Florida Atlantic2018</v>
          </cell>
          <cell r="F20" t="str">
            <v>FL</v>
          </cell>
          <cell r="G20" t="str">
            <v>NCAA Division I-FBS</v>
          </cell>
          <cell r="I20">
            <v>1</v>
          </cell>
          <cell r="J20" t="str">
            <v>NCAA</v>
          </cell>
          <cell r="K20">
            <v>7004</v>
          </cell>
          <cell r="L20">
            <v>8996</v>
          </cell>
          <cell r="M20">
            <v>16000</v>
          </cell>
          <cell r="V20">
            <v>1109308</v>
          </cell>
          <cell r="Y20">
            <v>1109308</v>
          </cell>
          <cell r="Z20">
            <v>2352069</v>
          </cell>
          <cell r="AA20">
            <v>1657636</v>
          </cell>
          <cell r="AC20">
            <v>4009705</v>
          </cell>
          <cell r="AE20">
            <v>256614</v>
          </cell>
          <cell r="AG20">
            <v>256614</v>
          </cell>
          <cell r="AM20">
            <v>598885</v>
          </cell>
          <cell r="AO20">
            <v>598885</v>
          </cell>
          <cell r="BF20">
            <v>11877533</v>
          </cell>
          <cell r="BI20">
            <v>11877533</v>
          </cell>
          <cell r="BJ20">
            <v>0.38456433781539895</v>
          </cell>
          <cell r="BK20">
            <v>303115</v>
          </cell>
          <cell r="BL20">
            <v>369080</v>
          </cell>
          <cell r="BN20">
            <v>672195</v>
          </cell>
          <cell r="CU20">
            <v>529229</v>
          </cell>
          <cell r="CV20">
            <v>971036</v>
          </cell>
          <cell r="CX20">
            <v>1500265</v>
          </cell>
          <cell r="CZ20">
            <v>848324</v>
          </cell>
          <cell r="DB20">
            <v>848324</v>
          </cell>
          <cell r="DG20">
            <v>259615</v>
          </cell>
          <cell r="DH20">
            <v>503365</v>
          </cell>
          <cell r="DJ20">
            <v>762980</v>
          </cell>
          <cell r="EA20">
            <v>333471</v>
          </cell>
          <cell r="EB20">
            <v>388138</v>
          </cell>
          <cell r="ED20">
            <v>721609</v>
          </cell>
          <cell r="EM20">
            <v>55438</v>
          </cell>
          <cell r="EP20">
            <v>55438</v>
          </cell>
          <cell r="ER20">
            <v>822174</v>
          </cell>
          <cell r="ET20">
            <v>822174</v>
          </cell>
          <cell r="FK20">
            <v>16819778</v>
          </cell>
          <cell r="FL20">
            <v>6415252</v>
          </cell>
          <cell r="FN20">
            <v>7650655</v>
          </cell>
          <cell r="FO20">
            <v>30885685</v>
          </cell>
        </row>
        <row r="21">
          <cell r="E21" t="str">
            <v>FIU2018</v>
          </cell>
          <cell r="F21" t="str">
            <v>FL</v>
          </cell>
          <cell r="G21" t="str">
            <v>NCAA Division I-FBS</v>
          </cell>
          <cell r="I21">
            <v>1</v>
          </cell>
          <cell r="J21" t="str">
            <v>NCAA</v>
          </cell>
          <cell r="K21">
            <v>11715</v>
          </cell>
          <cell r="L21">
            <v>15468</v>
          </cell>
          <cell r="M21">
            <v>27183</v>
          </cell>
          <cell r="V21">
            <v>1159147</v>
          </cell>
          <cell r="Y21">
            <v>1159147</v>
          </cell>
          <cell r="Z21">
            <v>2004600</v>
          </cell>
          <cell r="AA21">
            <v>1411785</v>
          </cell>
          <cell r="AC21">
            <v>3416385</v>
          </cell>
          <cell r="AE21">
            <v>371047</v>
          </cell>
          <cell r="AG21">
            <v>371047</v>
          </cell>
          <cell r="AL21">
            <v>323625</v>
          </cell>
          <cell r="AM21">
            <v>667597</v>
          </cell>
          <cell r="AO21">
            <v>991222</v>
          </cell>
          <cell r="BF21">
            <v>14200561</v>
          </cell>
          <cell r="BI21">
            <v>14200561</v>
          </cell>
          <cell r="BJ21">
            <v>0.45010299819829619</v>
          </cell>
          <cell r="BL21">
            <v>405287</v>
          </cell>
          <cell r="BN21">
            <v>405287</v>
          </cell>
          <cell r="CU21">
            <v>617982</v>
          </cell>
          <cell r="CV21">
            <v>572861</v>
          </cell>
          <cell r="CX21">
            <v>1190843</v>
          </cell>
          <cell r="CZ21">
            <v>643591</v>
          </cell>
          <cell r="DB21">
            <v>643591</v>
          </cell>
          <cell r="DH21">
            <v>787159</v>
          </cell>
          <cell r="DJ21">
            <v>787159</v>
          </cell>
          <cell r="EB21">
            <v>435951</v>
          </cell>
          <cell r="ED21">
            <v>435951</v>
          </cell>
          <cell r="ER21">
            <v>673885</v>
          </cell>
          <cell r="ET21">
            <v>673885</v>
          </cell>
          <cell r="FK21">
            <v>18305915</v>
          </cell>
          <cell r="FL21">
            <v>5969163</v>
          </cell>
          <cell r="FN21">
            <v>7274503</v>
          </cell>
          <cell r="FO21">
            <v>31549581</v>
          </cell>
        </row>
        <row r="22">
          <cell r="E22" t="str">
            <v>Florida State2018</v>
          </cell>
          <cell r="F22" t="str">
            <v>FL</v>
          </cell>
          <cell r="G22" t="str">
            <v>NCAA Division I-FBS</v>
          </cell>
          <cell r="I22">
            <v>1</v>
          </cell>
          <cell r="J22" t="str">
            <v>NCAA</v>
          </cell>
          <cell r="K22">
            <v>12263</v>
          </cell>
          <cell r="L22">
            <v>16635</v>
          </cell>
          <cell r="M22">
            <v>28898</v>
          </cell>
          <cell r="V22">
            <v>7466680</v>
          </cell>
          <cell r="Y22">
            <v>7466680</v>
          </cell>
          <cell r="Z22">
            <v>16773013</v>
          </cell>
          <cell r="AA22">
            <v>7680432</v>
          </cell>
          <cell r="AC22">
            <v>24453445</v>
          </cell>
          <cell r="AE22">
            <v>1060193</v>
          </cell>
          <cell r="AG22">
            <v>1060193</v>
          </cell>
          <cell r="AL22">
            <v>2678047</v>
          </cell>
          <cell r="AM22">
            <v>2941342</v>
          </cell>
          <cell r="AO22">
            <v>5619389</v>
          </cell>
          <cell r="BF22">
            <v>68893857</v>
          </cell>
          <cell r="BI22">
            <v>68893857</v>
          </cell>
          <cell r="BJ22">
            <v>0.3472346600968379</v>
          </cell>
          <cell r="BK22">
            <v>1719812</v>
          </cell>
          <cell r="BL22">
            <v>1620866</v>
          </cell>
          <cell r="BN22">
            <v>3340678</v>
          </cell>
          <cell r="CV22">
            <v>3192377</v>
          </cell>
          <cell r="CX22">
            <v>3192377</v>
          </cell>
          <cell r="CZ22">
            <v>2860820</v>
          </cell>
          <cell r="DB22">
            <v>2860820</v>
          </cell>
          <cell r="DK22">
            <v>1680438</v>
          </cell>
          <cell r="DL22">
            <v>1896474</v>
          </cell>
          <cell r="DN22">
            <v>3576912</v>
          </cell>
          <cell r="EA22">
            <v>1358013</v>
          </cell>
          <cell r="EB22">
            <v>1279507</v>
          </cell>
          <cell r="ED22">
            <v>2637520</v>
          </cell>
          <cell r="ER22">
            <v>1983171</v>
          </cell>
          <cell r="ET22">
            <v>1983171</v>
          </cell>
          <cell r="FK22">
            <v>100569860</v>
          </cell>
          <cell r="FL22">
            <v>24515182</v>
          </cell>
          <cell r="FN22">
            <v>73322159</v>
          </cell>
          <cell r="FO22">
            <v>198407201</v>
          </cell>
        </row>
        <row r="23">
          <cell r="E23" t="str">
            <v>Georgia Tech2018</v>
          </cell>
          <cell r="F23" t="str">
            <v>GA</v>
          </cell>
          <cell r="G23" t="str">
            <v>NCAA Division I-FBS</v>
          </cell>
          <cell r="I23">
            <v>1</v>
          </cell>
          <cell r="J23" t="str">
            <v>NCAA</v>
          </cell>
          <cell r="K23">
            <v>8654</v>
          </cell>
          <cell r="L23">
            <v>5495</v>
          </cell>
          <cell r="M23">
            <v>14149</v>
          </cell>
          <cell r="V23">
            <v>337564</v>
          </cell>
          <cell r="Y23">
            <v>337564</v>
          </cell>
          <cell r="Z23">
            <v>6910271</v>
          </cell>
          <cell r="AA23">
            <v>446523</v>
          </cell>
          <cell r="AC23">
            <v>7356794</v>
          </cell>
          <cell r="AL23">
            <v>14858</v>
          </cell>
          <cell r="AM23">
            <v>2500</v>
          </cell>
          <cell r="AO23">
            <v>17358</v>
          </cell>
          <cell r="BF23">
            <v>42553892</v>
          </cell>
          <cell r="BI23">
            <v>42553892</v>
          </cell>
          <cell r="BJ23">
            <v>0.53532487675382112</v>
          </cell>
          <cell r="BK23">
            <v>13738</v>
          </cell>
          <cell r="BN23">
            <v>13738</v>
          </cell>
          <cell r="CZ23">
            <v>74026</v>
          </cell>
          <cell r="DB23">
            <v>74026</v>
          </cell>
          <cell r="DG23">
            <v>7552</v>
          </cell>
          <cell r="DH23">
            <v>72086</v>
          </cell>
          <cell r="DJ23">
            <v>79638</v>
          </cell>
          <cell r="EA23">
            <v>41192</v>
          </cell>
          <cell r="EB23">
            <v>171487</v>
          </cell>
          <cell r="ED23">
            <v>212679</v>
          </cell>
          <cell r="ER23">
            <v>238951</v>
          </cell>
          <cell r="ET23">
            <v>238951</v>
          </cell>
          <cell r="FK23">
            <v>49879067</v>
          </cell>
          <cell r="FL23">
            <v>1005573</v>
          </cell>
          <cell r="FN23">
            <v>28607074</v>
          </cell>
          <cell r="FO23">
            <v>79491714</v>
          </cell>
        </row>
        <row r="24">
          <cell r="E24" t="str">
            <v>Georgia Southern2018</v>
          </cell>
          <cell r="F24" t="str">
            <v>GA</v>
          </cell>
          <cell r="G24" t="str">
            <v>NCAA Division I-FBS</v>
          </cell>
          <cell r="I24">
            <v>1</v>
          </cell>
          <cell r="J24" t="str">
            <v>NCAA</v>
          </cell>
          <cell r="K24">
            <v>8848</v>
          </cell>
          <cell r="L24">
            <v>10482</v>
          </cell>
          <cell r="M24">
            <v>19330</v>
          </cell>
          <cell r="V24">
            <v>953168</v>
          </cell>
          <cell r="Y24">
            <v>953168</v>
          </cell>
          <cell r="Z24">
            <v>1505129</v>
          </cell>
          <cell r="AA24">
            <v>1336954</v>
          </cell>
          <cell r="AC24">
            <v>2842083</v>
          </cell>
          <cell r="AM24">
            <v>586226</v>
          </cell>
          <cell r="AO24">
            <v>586226</v>
          </cell>
          <cell r="BF24">
            <v>6123720</v>
          </cell>
          <cell r="BI24">
            <v>6123720</v>
          </cell>
          <cell r="BJ24">
            <v>0.29789205949046066</v>
          </cell>
          <cell r="BK24">
            <v>301372</v>
          </cell>
          <cell r="BL24">
            <v>299109</v>
          </cell>
          <cell r="BN24">
            <v>600481</v>
          </cell>
          <cell r="CB24">
            <v>188399</v>
          </cell>
          <cell r="CD24">
            <v>188399</v>
          </cell>
          <cell r="CU24">
            <v>581324</v>
          </cell>
          <cell r="CV24">
            <v>762459</v>
          </cell>
          <cell r="CX24">
            <v>1343783</v>
          </cell>
          <cell r="CZ24">
            <v>632742</v>
          </cell>
          <cell r="DB24">
            <v>632742</v>
          </cell>
          <cell r="DH24">
            <v>549295</v>
          </cell>
          <cell r="DJ24">
            <v>549295</v>
          </cell>
          <cell r="EA24">
            <v>263864</v>
          </cell>
          <cell r="EB24">
            <v>454212</v>
          </cell>
          <cell r="ED24">
            <v>718076</v>
          </cell>
          <cell r="ER24">
            <v>971968</v>
          </cell>
          <cell r="ET24">
            <v>971968</v>
          </cell>
          <cell r="FK24">
            <v>9728577</v>
          </cell>
          <cell r="FL24">
            <v>5781364</v>
          </cell>
          <cell r="FN24">
            <v>5046901</v>
          </cell>
          <cell r="FO24">
            <v>20556842</v>
          </cell>
        </row>
        <row r="25">
          <cell r="E25" t="str">
            <v>Georgia State2018</v>
          </cell>
          <cell r="F25" t="str">
            <v>GA</v>
          </cell>
          <cell r="G25" t="str">
            <v>NCAA Division I-FBS</v>
          </cell>
          <cell r="I25">
            <v>1</v>
          </cell>
          <cell r="J25" t="str">
            <v>NCAA</v>
          </cell>
          <cell r="K25">
            <v>8556</v>
          </cell>
          <cell r="L25">
            <v>12343</v>
          </cell>
          <cell r="M25">
            <v>20899</v>
          </cell>
          <cell r="V25">
            <v>1153171</v>
          </cell>
          <cell r="Y25">
            <v>1153171</v>
          </cell>
          <cell r="Z25">
            <v>2917278</v>
          </cell>
          <cell r="AA25">
            <v>1727147</v>
          </cell>
          <cell r="AC25">
            <v>4644425</v>
          </cell>
          <cell r="AE25">
            <v>560660</v>
          </cell>
          <cell r="AG25">
            <v>560660</v>
          </cell>
          <cell r="AM25">
            <v>1067779</v>
          </cell>
          <cell r="AO25">
            <v>1067779</v>
          </cell>
          <cell r="BF25">
            <v>8267631</v>
          </cell>
          <cell r="BI25">
            <v>8267631</v>
          </cell>
          <cell r="BJ25">
            <v>0.21530567726358332</v>
          </cell>
          <cell r="BK25">
            <v>564516</v>
          </cell>
          <cell r="BL25">
            <v>488637</v>
          </cell>
          <cell r="BN25">
            <v>1053153</v>
          </cell>
          <cell r="CU25">
            <v>851018</v>
          </cell>
          <cell r="CV25">
            <v>901567</v>
          </cell>
          <cell r="CX25">
            <v>1752585</v>
          </cell>
          <cell r="CZ25">
            <v>996319</v>
          </cell>
          <cell r="DB25">
            <v>996319</v>
          </cell>
          <cell r="EA25">
            <v>368033</v>
          </cell>
          <cell r="EB25">
            <v>458961</v>
          </cell>
          <cell r="ED25">
            <v>826994</v>
          </cell>
          <cell r="ER25">
            <v>867994</v>
          </cell>
          <cell r="ET25">
            <v>867994</v>
          </cell>
          <cell r="FK25">
            <v>14121647</v>
          </cell>
          <cell r="FL25">
            <v>7069064</v>
          </cell>
          <cell r="FN25">
            <v>17208792</v>
          </cell>
          <cell r="FO25">
            <v>38399503</v>
          </cell>
        </row>
        <row r="26">
          <cell r="E26" t="str">
            <v>Indiana2018</v>
          </cell>
          <cell r="F26" t="str">
            <v>IN</v>
          </cell>
          <cell r="G26" t="str">
            <v>NCAA Division I-FBS</v>
          </cell>
          <cell r="I26">
            <v>1</v>
          </cell>
          <cell r="J26" t="str">
            <v>NCAA</v>
          </cell>
          <cell r="K26">
            <v>16111</v>
          </cell>
          <cell r="L26">
            <v>15889</v>
          </cell>
          <cell r="M26">
            <v>32000</v>
          </cell>
          <cell r="V26">
            <v>411998</v>
          </cell>
          <cell r="Y26">
            <v>411998</v>
          </cell>
          <cell r="Z26">
            <v>27008415</v>
          </cell>
          <cell r="AA26">
            <v>307989</v>
          </cell>
          <cell r="AC26">
            <v>27316404</v>
          </cell>
          <cell r="AL26">
            <v>90970</v>
          </cell>
          <cell r="AM26">
            <v>91602</v>
          </cell>
          <cell r="AO26">
            <v>182572</v>
          </cell>
          <cell r="BC26">
            <v>28429</v>
          </cell>
          <cell r="BE26">
            <v>28429</v>
          </cell>
          <cell r="BF26">
            <v>52577443</v>
          </cell>
          <cell r="BI26">
            <v>52577443</v>
          </cell>
          <cell r="BJ26">
            <v>0.41609888921439248</v>
          </cell>
          <cell r="BK26">
            <v>37374</v>
          </cell>
          <cell r="BL26">
            <v>19343</v>
          </cell>
          <cell r="BN26">
            <v>56717</v>
          </cell>
          <cell r="CJ26">
            <v>51241</v>
          </cell>
          <cell r="CL26">
            <v>51241</v>
          </cell>
          <cell r="CU26">
            <v>207402</v>
          </cell>
          <cell r="CV26">
            <v>53253</v>
          </cell>
          <cell r="CX26">
            <v>260655</v>
          </cell>
          <cell r="CZ26">
            <v>103701</v>
          </cell>
          <cell r="DB26">
            <v>103701</v>
          </cell>
          <cell r="DG26">
            <v>45862</v>
          </cell>
          <cell r="DH26">
            <v>94643</v>
          </cell>
          <cell r="DJ26">
            <v>140505</v>
          </cell>
          <cell r="EA26">
            <v>17407</v>
          </cell>
          <cell r="EB26">
            <v>19430</v>
          </cell>
          <cell r="ED26">
            <v>36837</v>
          </cell>
          <cell r="ER26">
            <v>87628</v>
          </cell>
          <cell r="ET26">
            <v>87628</v>
          </cell>
          <cell r="EV26">
            <v>18786</v>
          </cell>
          <cell r="EX26">
            <v>18786</v>
          </cell>
          <cell r="FC26">
            <v>35916</v>
          </cell>
          <cell r="FF26">
            <v>35916</v>
          </cell>
          <cell r="FK26">
            <v>80432787</v>
          </cell>
          <cell r="FL26">
            <v>876045</v>
          </cell>
          <cell r="FN26">
            <v>45049215</v>
          </cell>
          <cell r="FO26">
            <v>126358047</v>
          </cell>
        </row>
        <row r="27">
          <cell r="E27" t="str">
            <v>Iowa State2018</v>
          </cell>
          <cell r="F27" t="str">
            <v>IA</v>
          </cell>
          <cell r="G27" t="str">
            <v>NCAA Division I-FBS</v>
          </cell>
          <cell r="I27">
            <v>1</v>
          </cell>
          <cell r="J27" t="str">
            <v>NCAA</v>
          </cell>
          <cell r="K27">
            <v>15988</v>
          </cell>
          <cell r="L27">
            <v>11844</v>
          </cell>
          <cell r="M27">
            <v>27832</v>
          </cell>
          <cell r="Z27">
            <v>14670525</v>
          </cell>
          <cell r="AA27">
            <v>630789</v>
          </cell>
          <cell r="AC27">
            <v>15301314</v>
          </cell>
          <cell r="AL27">
            <v>89277</v>
          </cell>
          <cell r="AM27">
            <v>279740</v>
          </cell>
          <cell r="AO27">
            <v>369017</v>
          </cell>
          <cell r="BF27">
            <v>51931511</v>
          </cell>
          <cell r="BI27">
            <v>51931511</v>
          </cell>
          <cell r="BJ27">
            <v>0.65028151436679005</v>
          </cell>
          <cell r="BK27">
            <v>37179</v>
          </cell>
          <cell r="BL27">
            <v>29886</v>
          </cell>
          <cell r="BN27">
            <v>67065</v>
          </cell>
          <cell r="BP27">
            <v>227898</v>
          </cell>
          <cell r="BR27">
            <v>227898</v>
          </cell>
          <cell r="CV27">
            <v>373802</v>
          </cell>
          <cell r="CX27">
            <v>373802</v>
          </cell>
          <cell r="CZ27">
            <v>238683</v>
          </cell>
          <cell r="DB27">
            <v>238683</v>
          </cell>
          <cell r="DH27">
            <v>315511</v>
          </cell>
          <cell r="DJ27">
            <v>315511</v>
          </cell>
          <cell r="EB27">
            <v>23655</v>
          </cell>
          <cell r="ED27">
            <v>23655</v>
          </cell>
          <cell r="ER27">
            <v>226373</v>
          </cell>
          <cell r="ET27">
            <v>226373</v>
          </cell>
          <cell r="FC27">
            <v>261916</v>
          </cell>
          <cell r="FF27">
            <v>261916</v>
          </cell>
          <cell r="FK27">
            <v>66990408</v>
          </cell>
          <cell r="FL27">
            <v>2346337</v>
          </cell>
          <cell r="FN27">
            <v>10523300</v>
          </cell>
          <cell r="FO27">
            <v>79860045</v>
          </cell>
        </row>
        <row r="28">
          <cell r="E28" t="str">
            <v>Kansas State2018</v>
          </cell>
          <cell r="F28" t="str">
            <v>KS</v>
          </cell>
          <cell r="G28" t="str">
            <v>NCAA Division I-FBS</v>
          </cell>
          <cell r="I28">
            <v>1</v>
          </cell>
          <cell r="J28" t="str">
            <v>NCAA</v>
          </cell>
          <cell r="K28">
            <v>8619</v>
          </cell>
          <cell r="L28">
            <v>7528</v>
          </cell>
          <cell r="M28">
            <v>16147</v>
          </cell>
          <cell r="V28">
            <v>153738</v>
          </cell>
          <cell r="Y28">
            <v>153738</v>
          </cell>
          <cell r="Z28">
            <v>10733840</v>
          </cell>
          <cell r="AA28">
            <v>340864</v>
          </cell>
          <cell r="AC28">
            <v>11074704</v>
          </cell>
          <cell r="AL28">
            <v>36631</v>
          </cell>
          <cell r="AM28">
            <v>50375</v>
          </cell>
          <cell r="AO28">
            <v>87006</v>
          </cell>
          <cell r="BF28">
            <v>46167900</v>
          </cell>
          <cell r="BI28">
            <v>46167900</v>
          </cell>
          <cell r="BJ28">
            <v>0.51343408509307609</v>
          </cell>
          <cell r="BK28">
            <v>9035</v>
          </cell>
          <cell r="BL28">
            <v>12047</v>
          </cell>
          <cell r="BN28">
            <v>21082</v>
          </cell>
          <cell r="CJ28">
            <v>40156</v>
          </cell>
          <cell r="CL28">
            <v>40156</v>
          </cell>
          <cell r="CV28">
            <v>51727</v>
          </cell>
          <cell r="CX28">
            <v>51727</v>
          </cell>
          <cell r="EB28">
            <v>16062</v>
          </cell>
          <cell r="ED28">
            <v>16062</v>
          </cell>
          <cell r="ER28">
            <v>77911</v>
          </cell>
          <cell r="ET28">
            <v>77911</v>
          </cell>
          <cell r="FK28">
            <v>57101144</v>
          </cell>
          <cell r="FL28">
            <v>589142</v>
          </cell>
          <cell r="FN28">
            <v>32229533</v>
          </cell>
          <cell r="FO28">
            <v>89919819</v>
          </cell>
        </row>
        <row r="29">
          <cell r="E29" t="str">
            <v>Kent State2018</v>
          </cell>
          <cell r="F29" t="str">
            <v>OH</v>
          </cell>
          <cell r="G29" t="str">
            <v>NCAA Division I-FBS</v>
          </cell>
          <cell r="I29">
            <v>1</v>
          </cell>
          <cell r="J29" t="str">
            <v>NCAA</v>
          </cell>
          <cell r="K29">
            <v>6976</v>
          </cell>
          <cell r="L29">
            <v>11460</v>
          </cell>
          <cell r="M29">
            <v>18436</v>
          </cell>
          <cell r="V29">
            <v>1238826</v>
          </cell>
          <cell r="Y29">
            <v>1238826</v>
          </cell>
          <cell r="Z29">
            <v>2158311</v>
          </cell>
          <cell r="AA29">
            <v>1483140</v>
          </cell>
          <cell r="AC29">
            <v>3641451</v>
          </cell>
          <cell r="AL29">
            <v>515953</v>
          </cell>
          <cell r="AM29">
            <v>702347</v>
          </cell>
          <cell r="AO29">
            <v>1218300</v>
          </cell>
          <cell r="BC29">
            <v>808044</v>
          </cell>
          <cell r="BE29">
            <v>808044</v>
          </cell>
          <cell r="BF29">
            <v>6901879</v>
          </cell>
          <cell r="BI29">
            <v>6901879</v>
          </cell>
          <cell r="BJ29">
            <v>0.23738323150760118</v>
          </cell>
          <cell r="BK29">
            <v>553900</v>
          </cell>
          <cell r="BL29">
            <v>527804</v>
          </cell>
          <cell r="BN29">
            <v>1081704</v>
          </cell>
          <cell r="BP29">
            <v>609225</v>
          </cell>
          <cell r="BR29">
            <v>609225</v>
          </cell>
          <cell r="BX29">
            <v>496336</v>
          </cell>
          <cell r="BZ29">
            <v>496336</v>
          </cell>
          <cell r="CV29">
            <v>868845</v>
          </cell>
          <cell r="CX29">
            <v>868845</v>
          </cell>
          <cell r="CZ29">
            <v>816427</v>
          </cell>
          <cell r="DB29">
            <v>816427</v>
          </cell>
          <cell r="ER29">
            <v>757510</v>
          </cell>
          <cell r="ET29">
            <v>757510</v>
          </cell>
          <cell r="FC29">
            <v>574666</v>
          </cell>
          <cell r="FF29">
            <v>574666</v>
          </cell>
          <cell r="FK29">
            <v>11943535</v>
          </cell>
          <cell r="FL29">
            <v>7069678</v>
          </cell>
          <cell r="FN29">
            <v>10061625</v>
          </cell>
          <cell r="FO29">
            <v>29074838</v>
          </cell>
        </row>
        <row r="30">
          <cell r="E30" t="str">
            <v>Liberty2018</v>
          </cell>
          <cell r="F30" t="str">
            <v>VA</v>
          </cell>
          <cell r="G30" t="str">
            <v>NCAA Division I-FBS</v>
          </cell>
          <cell r="I30">
            <v>1</v>
          </cell>
          <cell r="J30" t="str">
            <v>NCAA</v>
          </cell>
          <cell r="K30">
            <v>11212</v>
          </cell>
          <cell r="L30">
            <v>16156</v>
          </cell>
          <cell r="M30">
            <v>27368</v>
          </cell>
          <cell r="V30">
            <v>1947990</v>
          </cell>
          <cell r="Y30">
            <v>1947990</v>
          </cell>
          <cell r="Z30">
            <v>3400852</v>
          </cell>
          <cell r="AA30">
            <v>2449947</v>
          </cell>
          <cell r="AC30">
            <v>5850799</v>
          </cell>
          <cell r="AL30">
            <v>1214834</v>
          </cell>
          <cell r="AM30">
            <v>1680439</v>
          </cell>
          <cell r="AO30">
            <v>2895273</v>
          </cell>
          <cell r="BC30">
            <v>1102588</v>
          </cell>
          <cell r="BE30">
            <v>1102588</v>
          </cell>
          <cell r="BF30">
            <v>16358467</v>
          </cell>
          <cell r="BI30">
            <v>16358467</v>
          </cell>
          <cell r="BJ30">
            <v>0.32333209931178758</v>
          </cell>
          <cell r="BK30">
            <v>667083</v>
          </cell>
          <cell r="BN30">
            <v>667083</v>
          </cell>
          <cell r="BX30">
            <v>1164751</v>
          </cell>
          <cell r="BZ30">
            <v>1164751</v>
          </cell>
          <cell r="CU30">
            <v>957479</v>
          </cell>
          <cell r="CV30">
            <v>1214790</v>
          </cell>
          <cell r="CX30">
            <v>2172269</v>
          </cell>
          <cell r="CZ30">
            <v>1540466</v>
          </cell>
          <cell r="DB30">
            <v>1540466</v>
          </cell>
          <cell r="DH30">
            <v>1201658</v>
          </cell>
          <cell r="DJ30">
            <v>1201658</v>
          </cell>
          <cell r="EA30">
            <v>678007</v>
          </cell>
          <cell r="EB30">
            <v>750682</v>
          </cell>
          <cell r="ED30">
            <v>1428689</v>
          </cell>
          <cell r="ER30">
            <v>1243195</v>
          </cell>
          <cell r="ET30">
            <v>1243195</v>
          </cell>
          <cell r="FK30">
            <v>25224712</v>
          </cell>
          <cell r="FL30">
            <v>12348516</v>
          </cell>
          <cell r="FN30">
            <v>13020162</v>
          </cell>
          <cell r="FO30">
            <v>50593390</v>
          </cell>
        </row>
        <row r="31">
          <cell r="E31" t="str">
            <v>LSU2018</v>
          </cell>
          <cell r="F31" t="str">
            <v>LA</v>
          </cell>
          <cell r="G31" t="str">
            <v>NCAA Division I-FBS</v>
          </cell>
          <cell r="I31">
            <v>1</v>
          </cell>
          <cell r="J31" t="str">
            <v>NCAA</v>
          </cell>
          <cell r="K31">
            <v>10443</v>
          </cell>
          <cell r="L31">
            <v>11830</v>
          </cell>
          <cell r="M31">
            <v>22273</v>
          </cell>
          <cell r="V31">
            <v>6216699</v>
          </cell>
          <cell r="Y31">
            <v>6216699</v>
          </cell>
          <cell r="Z31">
            <v>9965537</v>
          </cell>
          <cell r="AA31">
            <v>248005</v>
          </cell>
          <cell r="AC31">
            <v>10213542</v>
          </cell>
          <cell r="AE31">
            <v>48588</v>
          </cell>
          <cell r="AG31">
            <v>48588</v>
          </cell>
          <cell r="AL31">
            <v>162901</v>
          </cell>
          <cell r="AM31">
            <v>337413</v>
          </cell>
          <cell r="AO31">
            <v>500314</v>
          </cell>
          <cell r="BF31">
            <v>91950610</v>
          </cell>
          <cell r="BI31">
            <v>91950610</v>
          </cell>
          <cell r="BJ31">
            <v>0.58274861335903194</v>
          </cell>
          <cell r="BK31">
            <v>209221</v>
          </cell>
          <cell r="BL31">
            <v>198252</v>
          </cell>
          <cell r="BN31">
            <v>407473</v>
          </cell>
          <cell r="BP31">
            <v>609398</v>
          </cell>
          <cell r="BR31">
            <v>609398</v>
          </cell>
          <cell r="CV31">
            <v>55901</v>
          </cell>
          <cell r="CX31">
            <v>55901</v>
          </cell>
          <cell r="CZ31">
            <v>414894</v>
          </cell>
          <cell r="DB31">
            <v>414894</v>
          </cell>
          <cell r="DG31">
            <v>21467</v>
          </cell>
          <cell r="DH31">
            <v>55185</v>
          </cell>
          <cell r="DJ31">
            <v>76652</v>
          </cell>
          <cell r="EA31">
            <v>137727</v>
          </cell>
          <cell r="EB31">
            <v>138017</v>
          </cell>
          <cell r="ED31">
            <v>275744</v>
          </cell>
          <cell r="ER31">
            <v>88871</v>
          </cell>
          <cell r="ET31">
            <v>88871</v>
          </cell>
          <cell r="FK31">
            <v>108664162</v>
          </cell>
          <cell r="FL31">
            <v>2194524</v>
          </cell>
          <cell r="FN31">
            <v>46929094</v>
          </cell>
          <cell r="FO31">
            <v>157787780</v>
          </cell>
        </row>
        <row r="32">
          <cell r="E32" t="str">
            <v>Louisiana Tech2018</v>
          </cell>
          <cell r="F32" t="str">
            <v>LA</v>
          </cell>
          <cell r="G32" t="str">
            <v>NCAA Division I-FBS</v>
          </cell>
          <cell r="I32">
            <v>1</v>
          </cell>
          <cell r="J32" t="str">
            <v>NCAA</v>
          </cell>
          <cell r="K32">
            <v>4319</v>
          </cell>
          <cell r="L32">
            <v>3401</v>
          </cell>
          <cell r="M32">
            <v>7720</v>
          </cell>
          <cell r="V32">
            <v>1044593</v>
          </cell>
          <cell r="Y32">
            <v>1044593</v>
          </cell>
          <cell r="Z32">
            <v>2566614</v>
          </cell>
          <cell r="AA32">
            <v>1712193</v>
          </cell>
          <cell r="AC32">
            <v>4278807</v>
          </cell>
          <cell r="AI32">
            <v>226083</v>
          </cell>
          <cell r="AK32">
            <v>226083</v>
          </cell>
          <cell r="AL32">
            <v>625832</v>
          </cell>
          <cell r="AM32">
            <v>759817</v>
          </cell>
          <cell r="AO32">
            <v>1385649</v>
          </cell>
          <cell r="BF32">
            <v>8572588</v>
          </cell>
          <cell r="BI32">
            <v>8572588</v>
          </cell>
          <cell r="BJ32">
            <v>0.36922020717466425</v>
          </cell>
          <cell r="BK32">
            <v>321990</v>
          </cell>
          <cell r="BN32">
            <v>321990</v>
          </cell>
          <cell r="CV32">
            <v>730641</v>
          </cell>
          <cell r="CX32">
            <v>730641</v>
          </cell>
          <cell r="CZ32">
            <v>662577</v>
          </cell>
          <cell r="DB32">
            <v>662577</v>
          </cell>
          <cell r="EB32">
            <v>343505</v>
          </cell>
          <cell r="ED32">
            <v>343505</v>
          </cell>
          <cell r="ER32">
            <v>746378</v>
          </cell>
          <cell r="ET32">
            <v>746378</v>
          </cell>
          <cell r="FK32">
            <v>13131617</v>
          </cell>
          <cell r="FL32">
            <v>5181194</v>
          </cell>
          <cell r="FN32">
            <v>4905279</v>
          </cell>
          <cell r="FO32">
            <v>23218090</v>
          </cell>
        </row>
        <row r="33">
          <cell r="E33" t="str">
            <v>Marshall2018</v>
          </cell>
          <cell r="F33" t="str">
            <v>WV</v>
          </cell>
          <cell r="G33" t="str">
            <v>NCAA Division I-FBS</v>
          </cell>
          <cell r="I33">
            <v>1</v>
          </cell>
          <cell r="J33" t="str">
            <v>NCAA</v>
          </cell>
          <cell r="K33">
            <v>3179</v>
          </cell>
          <cell r="L33">
            <v>4211</v>
          </cell>
          <cell r="M33">
            <v>7390</v>
          </cell>
          <cell r="V33">
            <v>1142434</v>
          </cell>
          <cell r="Y33">
            <v>1142434</v>
          </cell>
          <cell r="Z33">
            <v>3161233</v>
          </cell>
          <cell r="AA33">
            <v>1491852</v>
          </cell>
          <cell r="AC33">
            <v>4653085</v>
          </cell>
          <cell r="AM33">
            <v>1041275</v>
          </cell>
          <cell r="AO33">
            <v>1041275</v>
          </cell>
          <cell r="BF33">
            <v>10442448</v>
          </cell>
          <cell r="BI33">
            <v>10442448</v>
          </cell>
          <cell r="BJ33">
            <v>0.32644954087226441</v>
          </cell>
          <cell r="BK33">
            <v>343754</v>
          </cell>
          <cell r="BL33">
            <v>333250</v>
          </cell>
          <cell r="BN33">
            <v>677004</v>
          </cell>
          <cell r="CU33">
            <v>887393</v>
          </cell>
          <cell r="CV33">
            <v>793042</v>
          </cell>
          <cell r="CX33">
            <v>1680435</v>
          </cell>
          <cell r="CZ33">
            <v>903308</v>
          </cell>
          <cell r="DB33">
            <v>903308</v>
          </cell>
          <cell r="DH33">
            <v>791344</v>
          </cell>
          <cell r="DJ33">
            <v>791344</v>
          </cell>
          <cell r="EB33">
            <v>409253</v>
          </cell>
          <cell r="ED33">
            <v>409253</v>
          </cell>
          <cell r="EM33">
            <v>234558</v>
          </cell>
          <cell r="EP33">
            <v>234558</v>
          </cell>
          <cell r="ER33">
            <v>942231</v>
          </cell>
          <cell r="ET33">
            <v>942231</v>
          </cell>
          <cell r="FK33">
            <v>16211820</v>
          </cell>
          <cell r="FL33">
            <v>6705555</v>
          </cell>
          <cell r="FN33">
            <v>9070564</v>
          </cell>
          <cell r="FO33">
            <v>31987939</v>
          </cell>
        </row>
        <row r="34">
          <cell r="E34" t="str">
            <v>Miami (OH)2018</v>
          </cell>
          <cell r="F34" t="str">
            <v>OH</v>
          </cell>
          <cell r="G34" t="str">
            <v>NCAA Division I-FBS</v>
          </cell>
          <cell r="I34">
            <v>1</v>
          </cell>
          <cell r="J34" t="str">
            <v>NCAA</v>
          </cell>
          <cell r="K34">
            <v>8245</v>
          </cell>
          <cell r="L34">
            <v>8245</v>
          </cell>
          <cell r="M34">
            <v>16490</v>
          </cell>
          <cell r="V34">
            <v>1187811</v>
          </cell>
          <cell r="Y34">
            <v>1187811</v>
          </cell>
          <cell r="Z34">
            <v>2234349</v>
          </cell>
          <cell r="AA34">
            <v>1675889</v>
          </cell>
          <cell r="AC34">
            <v>3910238</v>
          </cell>
          <cell r="AL34">
            <v>857903</v>
          </cell>
          <cell r="AM34">
            <v>993049</v>
          </cell>
          <cell r="AO34">
            <v>1850952</v>
          </cell>
          <cell r="BC34">
            <v>1313459</v>
          </cell>
          <cell r="BE34">
            <v>1313459</v>
          </cell>
          <cell r="BF34">
            <v>9272010</v>
          </cell>
          <cell r="BI34">
            <v>9272010</v>
          </cell>
          <cell r="BJ34">
            <v>0.23949598650930276</v>
          </cell>
          <cell r="BK34">
            <v>488566</v>
          </cell>
          <cell r="BN34">
            <v>488566</v>
          </cell>
          <cell r="BS34">
            <v>2736822</v>
          </cell>
          <cell r="BV34">
            <v>2736822</v>
          </cell>
          <cell r="CV34">
            <v>1022925</v>
          </cell>
          <cell r="CX34">
            <v>1022925</v>
          </cell>
          <cell r="CZ34">
            <v>982219</v>
          </cell>
          <cell r="DB34">
            <v>982219</v>
          </cell>
          <cell r="DG34">
            <v>712379</v>
          </cell>
          <cell r="DH34">
            <v>1009812</v>
          </cell>
          <cell r="DJ34">
            <v>1722191</v>
          </cell>
          <cell r="EB34">
            <v>695120</v>
          </cell>
          <cell r="ED34">
            <v>695120</v>
          </cell>
          <cell r="ER34">
            <v>1131824</v>
          </cell>
          <cell r="ET34">
            <v>1131824</v>
          </cell>
          <cell r="FH34">
            <v>517013</v>
          </cell>
          <cell r="FJ34">
            <v>517013</v>
          </cell>
          <cell r="FK34">
            <v>17489840</v>
          </cell>
          <cell r="FL34">
            <v>9341310</v>
          </cell>
          <cell r="FN34">
            <v>11883528</v>
          </cell>
          <cell r="FO34">
            <v>38714678</v>
          </cell>
        </row>
        <row r="35">
          <cell r="E35" t="str">
            <v>Michigan State2018</v>
          </cell>
          <cell r="F35" t="str">
            <v>MI</v>
          </cell>
          <cell r="G35" t="str">
            <v>NCAA Division I-FBS</v>
          </cell>
          <cell r="I35">
            <v>1</v>
          </cell>
          <cell r="J35" t="str">
            <v>NCAA</v>
          </cell>
          <cell r="K35">
            <v>17360</v>
          </cell>
          <cell r="L35">
            <v>18231</v>
          </cell>
          <cell r="M35">
            <v>35591</v>
          </cell>
          <cell r="V35">
            <v>559028</v>
          </cell>
          <cell r="Y35">
            <v>559028</v>
          </cell>
          <cell r="Z35">
            <v>23808250</v>
          </cell>
          <cell r="AA35">
            <v>668938</v>
          </cell>
          <cell r="AC35">
            <v>24477188</v>
          </cell>
          <cell r="AL35">
            <v>169294</v>
          </cell>
          <cell r="AM35">
            <v>145919</v>
          </cell>
          <cell r="AO35">
            <v>315213</v>
          </cell>
          <cell r="BC35">
            <v>117996</v>
          </cell>
          <cell r="BE35">
            <v>117996</v>
          </cell>
          <cell r="BF35">
            <v>75545976</v>
          </cell>
          <cell r="BI35">
            <v>75545976</v>
          </cell>
          <cell r="BJ35">
            <v>0.65021060500839623</v>
          </cell>
          <cell r="BK35">
            <v>437304</v>
          </cell>
          <cell r="BL35">
            <v>543223</v>
          </cell>
          <cell r="BN35">
            <v>980527</v>
          </cell>
          <cell r="BP35">
            <v>79609</v>
          </cell>
          <cell r="BR35">
            <v>79609</v>
          </cell>
          <cell r="BS35">
            <v>2760262</v>
          </cell>
          <cell r="BV35">
            <v>2760262</v>
          </cell>
          <cell r="CJ35">
            <v>74876</v>
          </cell>
          <cell r="CL35">
            <v>74876</v>
          </cell>
          <cell r="CU35">
            <v>431718</v>
          </cell>
          <cell r="CV35">
            <v>290378</v>
          </cell>
          <cell r="CX35">
            <v>722096</v>
          </cell>
          <cell r="CZ35">
            <v>92577</v>
          </cell>
          <cell r="DB35">
            <v>92577</v>
          </cell>
          <cell r="DG35">
            <v>90540</v>
          </cell>
          <cell r="DH35">
            <v>75581</v>
          </cell>
          <cell r="DJ35">
            <v>166121</v>
          </cell>
          <cell r="EA35">
            <v>148680</v>
          </cell>
          <cell r="EB35">
            <v>36062</v>
          </cell>
          <cell r="ED35">
            <v>184742</v>
          </cell>
          <cell r="ER35">
            <v>598492</v>
          </cell>
          <cell r="ET35">
            <v>598492</v>
          </cell>
          <cell r="FC35">
            <v>168003</v>
          </cell>
          <cell r="FF35">
            <v>168003</v>
          </cell>
          <cell r="FK35">
            <v>104119055</v>
          </cell>
          <cell r="FL35">
            <v>2723651</v>
          </cell>
          <cell r="FN35">
            <v>9344227</v>
          </cell>
          <cell r="FO35">
            <v>116186933</v>
          </cell>
        </row>
        <row r="36">
          <cell r="E36" t="str">
            <v>Middle Tennessee2018</v>
          </cell>
          <cell r="F36" t="str">
            <v>TN</v>
          </cell>
          <cell r="G36" t="str">
            <v>NCAA Division I-FBS</v>
          </cell>
          <cell r="I36">
            <v>1</v>
          </cell>
          <cell r="J36" t="str">
            <v>NCAA</v>
          </cell>
          <cell r="K36">
            <v>7141</v>
          </cell>
          <cell r="L36">
            <v>8334</v>
          </cell>
          <cell r="M36">
            <v>15475</v>
          </cell>
          <cell r="V36">
            <v>1198323</v>
          </cell>
          <cell r="Y36">
            <v>1198323</v>
          </cell>
          <cell r="Z36">
            <v>2982636</v>
          </cell>
          <cell r="AA36">
            <v>2189504</v>
          </cell>
          <cell r="AC36">
            <v>5172140</v>
          </cell>
          <cell r="AL36">
            <v>948550</v>
          </cell>
          <cell r="AM36">
            <v>1175905</v>
          </cell>
          <cell r="AO36">
            <v>2124455</v>
          </cell>
          <cell r="BF36">
            <v>10063147</v>
          </cell>
          <cell r="BI36">
            <v>10063147</v>
          </cell>
          <cell r="BJ36">
            <v>0.30715503899511742</v>
          </cell>
          <cell r="BK36">
            <v>724567</v>
          </cell>
          <cell r="BL36">
            <v>426801</v>
          </cell>
          <cell r="BN36">
            <v>1151368</v>
          </cell>
          <cell r="CV36">
            <v>1123774</v>
          </cell>
          <cell r="CX36">
            <v>1123774</v>
          </cell>
          <cell r="CZ36">
            <v>1145331</v>
          </cell>
          <cell r="DB36">
            <v>1145331</v>
          </cell>
          <cell r="EA36">
            <v>586043</v>
          </cell>
          <cell r="EB36">
            <v>607261</v>
          </cell>
          <cell r="ED36">
            <v>1193304</v>
          </cell>
          <cell r="ER36">
            <v>1009440</v>
          </cell>
          <cell r="ET36">
            <v>1009440</v>
          </cell>
          <cell r="FK36">
            <v>16503266</v>
          </cell>
          <cell r="FL36">
            <v>7678016</v>
          </cell>
          <cell r="FN36">
            <v>8581153</v>
          </cell>
          <cell r="FO36">
            <v>32762435</v>
          </cell>
        </row>
        <row r="37">
          <cell r="E37" t="str">
            <v>Mississippi State2018</v>
          </cell>
          <cell r="F37" t="str">
            <v>MS</v>
          </cell>
          <cell r="G37" t="str">
            <v>NCAA Division I-FBS</v>
          </cell>
          <cell r="I37">
            <v>1</v>
          </cell>
          <cell r="J37" t="str">
            <v>NCAA</v>
          </cell>
          <cell r="K37">
            <v>8145</v>
          </cell>
          <cell r="L37">
            <v>8323</v>
          </cell>
          <cell r="M37">
            <v>16468</v>
          </cell>
          <cell r="V37">
            <v>4834495</v>
          </cell>
          <cell r="Y37">
            <v>4834495</v>
          </cell>
          <cell r="Z37">
            <v>8030614</v>
          </cell>
          <cell r="AA37">
            <v>6115465</v>
          </cell>
          <cell r="AC37">
            <v>14146079</v>
          </cell>
          <cell r="AL37">
            <v>1673367</v>
          </cell>
          <cell r="AM37">
            <v>1666528</v>
          </cell>
          <cell r="AO37">
            <v>3339895</v>
          </cell>
          <cell r="BF37">
            <v>38035088</v>
          </cell>
          <cell r="BI37">
            <v>38035088</v>
          </cell>
          <cell r="BJ37">
            <v>0.37489821416291108</v>
          </cell>
          <cell r="BK37">
            <v>801210</v>
          </cell>
          <cell r="BL37">
            <v>865139</v>
          </cell>
          <cell r="BN37">
            <v>1666349</v>
          </cell>
          <cell r="CV37">
            <v>2023503</v>
          </cell>
          <cell r="CX37">
            <v>2023503</v>
          </cell>
          <cell r="CZ37">
            <v>2224112</v>
          </cell>
          <cell r="DB37">
            <v>2224112</v>
          </cell>
          <cell r="EA37">
            <v>979234</v>
          </cell>
          <cell r="EB37">
            <v>967464</v>
          </cell>
          <cell r="ED37">
            <v>1946698</v>
          </cell>
          <cell r="ER37">
            <v>1661817</v>
          </cell>
          <cell r="ET37">
            <v>1661817</v>
          </cell>
          <cell r="FK37">
            <v>54354008</v>
          </cell>
          <cell r="FL37">
            <v>15524028</v>
          </cell>
          <cell r="FN37">
            <v>31576403</v>
          </cell>
          <cell r="FO37">
            <v>101454439</v>
          </cell>
        </row>
        <row r="38">
          <cell r="E38" t="str">
            <v>New Mexico State2018</v>
          </cell>
          <cell r="F38" t="str">
            <v>NM</v>
          </cell>
          <cell r="G38" t="str">
            <v>NCAA Division I-FBS</v>
          </cell>
          <cell r="I38">
            <v>1</v>
          </cell>
          <cell r="J38" t="str">
            <v>NCAA</v>
          </cell>
          <cell r="K38">
            <v>4329</v>
          </cell>
          <cell r="L38">
            <v>5355</v>
          </cell>
          <cell r="M38">
            <v>9684</v>
          </cell>
          <cell r="V38">
            <v>1251344</v>
          </cell>
          <cell r="Y38">
            <v>1251344</v>
          </cell>
          <cell r="Z38">
            <v>3077862</v>
          </cell>
          <cell r="AA38">
            <v>1665773</v>
          </cell>
          <cell r="AC38">
            <v>4743635</v>
          </cell>
          <cell r="AM38">
            <v>1066741</v>
          </cell>
          <cell r="AO38">
            <v>1066741</v>
          </cell>
          <cell r="BF38">
            <v>8565863</v>
          </cell>
          <cell r="BI38">
            <v>8565863</v>
          </cell>
          <cell r="BJ38">
            <v>0.31709402921198654</v>
          </cell>
          <cell r="BK38">
            <v>377983</v>
          </cell>
          <cell r="BL38">
            <v>387618</v>
          </cell>
          <cell r="BN38">
            <v>765601</v>
          </cell>
          <cell r="CV38">
            <v>643963</v>
          </cell>
          <cell r="CX38">
            <v>643963</v>
          </cell>
          <cell r="CZ38">
            <v>951168</v>
          </cell>
          <cell r="DB38">
            <v>951168</v>
          </cell>
          <cell r="DH38">
            <v>859131</v>
          </cell>
          <cell r="DJ38">
            <v>859131</v>
          </cell>
          <cell r="EA38">
            <v>372630</v>
          </cell>
          <cell r="EB38">
            <v>428778</v>
          </cell>
          <cell r="ED38">
            <v>801408</v>
          </cell>
          <cell r="EM38">
            <v>196537</v>
          </cell>
          <cell r="EP38">
            <v>196537</v>
          </cell>
          <cell r="ER38">
            <v>1089703</v>
          </cell>
          <cell r="ET38">
            <v>1089703</v>
          </cell>
          <cell r="FK38">
            <v>13842219</v>
          </cell>
          <cell r="FL38">
            <v>7092875</v>
          </cell>
          <cell r="FN38">
            <v>6078543</v>
          </cell>
          <cell r="FO38">
            <v>27013637</v>
          </cell>
        </row>
        <row r="39">
          <cell r="E39" t="str">
            <v>NC State2018</v>
          </cell>
          <cell r="F39" t="str">
            <v>NC</v>
          </cell>
          <cell r="G39" t="str">
            <v>NCAA Division I-FBS</v>
          </cell>
          <cell r="I39">
            <v>1</v>
          </cell>
          <cell r="J39" t="str">
            <v>NCAA</v>
          </cell>
          <cell r="K39">
            <v>11695</v>
          </cell>
          <cell r="L39">
            <v>10438</v>
          </cell>
          <cell r="M39">
            <v>22133</v>
          </cell>
          <cell r="V39">
            <v>1258178</v>
          </cell>
          <cell r="Y39">
            <v>1258178</v>
          </cell>
          <cell r="Z39">
            <v>16533014</v>
          </cell>
          <cell r="AA39">
            <v>1026044</v>
          </cell>
          <cell r="AC39">
            <v>17559058</v>
          </cell>
          <cell r="AL39">
            <v>1055169</v>
          </cell>
          <cell r="AM39">
            <v>1460110</v>
          </cell>
          <cell r="AO39">
            <v>2515279</v>
          </cell>
          <cell r="BF39">
            <v>45701857</v>
          </cell>
          <cell r="BI39">
            <v>45701857</v>
          </cell>
          <cell r="BJ39">
            <v>0.49287765191238953</v>
          </cell>
          <cell r="BK39">
            <v>280959</v>
          </cell>
          <cell r="BL39">
            <v>360654</v>
          </cell>
          <cell r="BN39">
            <v>641613</v>
          </cell>
          <cell r="BP39">
            <v>678263</v>
          </cell>
          <cell r="BR39">
            <v>678263</v>
          </cell>
          <cell r="CC39">
            <v>229905</v>
          </cell>
          <cell r="CD39">
            <v>229905</v>
          </cell>
          <cell r="CU39">
            <v>870935</v>
          </cell>
          <cell r="CV39">
            <v>1024541</v>
          </cell>
          <cell r="CX39">
            <v>1895476</v>
          </cell>
          <cell r="CZ39">
            <v>791599</v>
          </cell>
          <cell r="DB39">
            <v>791599</v>
          </cell>
          <cell r="DG39">
            <v>747545</v>
          </cell>
          <cell r="DH39">
            <v>950799</v>
          </cell>
          <cell r="DJ39">
            <v>1698344</v>
          </cell>
          <cell r="EA39">
            <v>354442</v>
          </cell>
          <cell r="EB39">
            <v>462890</v>
          </cell>
          <cell r="ED39">
            <v>817332</v>
          </cell>
          <cell r="ER39">
            <v>891094</v>
          </cell>
          <cell r="ET39">
            <v>891094</v>
          </cell>
          <cell r="FC39">
            <v>845866</v>
          </cell>
          <cell r="FF39">
            <v>845866</v>
          </cell>
          <cell r="FK39">
            <v>67647965</v>
          </cell>
          <cell r="FL39">
            <v>7645994</v>
          </cell>
          <cell r="FM39">
            <v>229905</v>
          </cell>
          <cell r="FN39">
            <v>17200683</v>
          </cell>
          <cell r="FO39">
            <v>92724547</v>
          </cell>
        </row>
        <row r="40">
          <cell r="E40" t="str">
            <v>Northern Illinois2018</v>
          </cell>
          <cell r="F40" t="str">
            <v>IL</v>
          </cell>
          <cell r="G40" t="str">
            <v>NCAA Division I-FBS</v>
          </cell>
          <cell r="I40">
            <v>1</v>
          </cell>
          <cell r="J40" t="str">
            <v>NCAA</v>
          </cell>
          <cell r="K40">
            <v>5511</v>
          </cell>
          <cell r="L40">
            <v>5673</v>
          </cell>
          <cell r="M40">
            <v>11184</v>
          </cell>
          <cell r="V40">
            <v>869806</v>
          </cell>
          <cell r="Y40">
            <v>869806</v>
          </cell>
          <cell r="Z40">
            <v>1775696</v>
          </cell>
          <cell r="AA40">
            <v>1392495</v>
          </cell>
          <cell r="AC40">
            <v>3168191</v>
          </cell>
          <cell r="AM40">
            <v>976946</v>
          </cell>
          <cell r="AO40">
            <v>976946</v>
          </cell>
          <cell r="BF40">
            <v>8386474</v>
          </cell>
          <cell r="BI40">
            <v>8386474</v>
          </cell>
          <cell r="BJ40">
            <v>0.31298074545739873</v>
          </cell>
          <cell r="BK40">
            <v>657692</v>
          </cell>
          <cell r="BL40">
            <v>414956</v>
          </cell>
          <cell r="BN40">
            <v>1072648</v>
          </cell>
          <cell r="BP40">
            <v>552355</v>
          </cell>
          <cell r="BR40">
            <v>552355</v>
          </cell>
          <cell r="CU40">
            <v>655902</v>
          </cell>
          <cell r="CV40">
            <v>649803</v>
          </cell>
          <cell r="CX40">
            <v>1305705</v>
          </cell>
          <cell r="CZ40">
            <v>816546</v>
          </cell>
          <cell r="DB40">
            <v>816546</v>
          </cell>
          <cell r="EA40">
            <v>327591</v>
          </cell>
          <cell r="EB40">
            <v>480665</v>
          </cell>
          <cell r="ED40">
            <v>808256</v>
          </cell>
          <cell r="ER40">
            <v>819311</v>
          </cell>
          <cell r="ET40">
            <v>819311</v>
          </cell>
          <cell r="FC40">
            <v>555698</v>
          </cell>
          <cell r="FF40">
            <v>555698</v>
          </cell>
          <cell r="FK40">
            <v>13228859</v>
          </cell>
          <cell r="FL40">
            <v>6103077</v>
          </cell>
          <cell r="FN40">
            <v>7463559</v>
          </cell>
          <cell r="FO40">
            <v>26795495</v>
          </cell>
        </row>
        <row r="41">
          <cell r="E41" t="str">
            <v>Northwestern2018</v>
          </cell>
          <cell r="F41" t="str">
            <v>IL</v>
          </cell>
          <cell r="G41" t="str">
            <v>NCAA Division I-FBS</v>
          </cell>
          <cell r="I41">
            <v>1</v>
          </cell>
          <cell r="J41" t="str">
            <v>NCAA</v>
          </cell>
          <cell r="K41">
            <v>3999</v>
          </cell>
          <cell r="L41">
            <v>4131</v>
          </cell>
          <cell r="M41">
            <v>8130</v>
          </cell>
          <cell r="V41">
            <v>197696</v>
          </cell>
          <cell r="Y41">
            <v>197696</v>
          </cell>
          <cell r="Z41">
            <v>12669660</v>
          </cell>
          <cell r="AA41">
            <v>227757</v>
          </cell>
          <cell r="AC41">
            <v>12897417</v>
          </cell>
          <cell r="AY41">
            <v>83095</v>
          </cell>
          <cell r="BA41">
            <v>83095</v>
          </cell>
          <cell r="BC41">
            <v>110963</v>
          </cell>
          <cell r="BE41">
            <v>110963</v>
          </cell>
          <cell r="BF41">
            <v>63246903</v>
          </cell>
          <cell r="BI41">
            <v>63246903</v>
          </cell>
          <cell r="BJ41">
            <v>0.56763783051534544</v>
          </cell>
          <cell r="BK41">
            <v>406479</v>
          </cell>
          <cell r="BL41">
            <v>432924</v>
          </cell>
          <cell r="BN41">
            <v>839403</v>
          </cell>
          <cell r="BX41">
            <v>180401</v>
          </cell>
          <cell r="BZ41">
            <v>180401</v>
          </cell>
          <cell r="CU41">
            <v>344397</v>
          </cell>
          <cell r="CV41">
            <v>45338</v>
          </cell>
          <cell r="CX41">
            <v>389735</v>
          </cell>
          <cell r="CZ41">
            <v>180852</v>
          </cell>
          <cell r="DB41">
            <v>180852</v>
          </cell>
          <cell r="DG41">
            <v>218507</v>
          </cell>
          <cell r="DH41">
            <v>104744</v>
          </cell>
          <cell r="DJ41">
            <v>323251</v>
          </cell>
          <cell r="EA41">
            <v>240049</v>
          </cell>
          <cell r="EB41">
            <v>33648</v>
          </cell>
          <cell r="ED41">
            <v>273697</v>
          </cell>
          <cell r="EN41">
            <v>19831</v>
          </cell>
          <cell r="EP41">
            <v>19831</v>
          </cell>
          <cell r="ER41">
            <v>53199</v>
          </cell>
          <cell r="ET41">
            <v>53199</v>
          </cell>
          <cell r="FC41">
            <v>297656</v>
          </cell>
          <cell r="FF41">
            <v>297656</v>
          </cell>
          <cell r="FK41">
            <v>77621347</v>
          </cell>
          <cell r="FL41">
            <v>1472752</v>
          </cell>
          <cell r="FN41">
            <v>32327127</v>
          </cell>
          <cell r="FO41">
            <v>111421226</v>
          </cell>
        </row>
        <row r="42">
          <cell r="E42" t="str">
            <v>Ohio State2018</v>
          </cell>
          <cell r="F42" t="str">
            <v>OH</v>
          </cell>
          <cell r="G42" t="str">
            <v>NCAA Division I-FBS</v>
          </cell>
          <cell r="I42">
            <v>1</v>
          </cell>
          <cell r="J42" t="str">
            <v>NCAA</v>
          </cell>
          <cell r="K42">
            <v>21881</v>
          </cell>
          <cell r="L42">
            <v>20765</v>
          </cell>
          <cell r="M42">
            <v>42646</v>
          </cell>
          <cell r="V42">
            <v>466248</v>
          </cell>
          <cell r="Y42">
            <v>466248</v>
          </cell>
          <cell r="Z42">
            <v>24953122</v>
          </cell>
          <cell r="AA42">
            <v>794802</v>
          </cell>
          <cell r="AC42">
            <v>25747924</v>
          </cell>
          <cell r="AL42">
            <v>153377</v>
          </cell>
          <cell r="AM42">
            <v>135150</v>
          </cell>
          <cell r="AO42">
            <v>288527</v>
          </cell>
          <cell r="AP42">
            <v>51549</v>
          </cell>
          <cell r="AQ42">
            <v>6037</v>
          </cell>
          <cell r="AS42">
            <v>57586</v>
          </cell>
          <cell r="AX42">
            <v>38316</v>
          </cell>
          <cell r="AY42">
            <v>48023</v>
          </cell>
          <cell r="BA42">
            <v>86339</v>
          </cell>
          <cell r="BC42">
            <v>124981</v>
          </cell>
          <cell r="BE42">
            <v>124981</v>
          </cell>
          <cell r="BF42">
            <v>115091304</v>
          </cell>
          <cell r="BI42">
            <v>115091304</v>
          </cell>
          <cell r="BJ42">
            <v>0.55040572270848043</v>
          </cell>
          <cell r="BK42">
            <v>110533</v>
          </cell>
          <cell r="BL42">
            <v>127139</v>
          </cell>
          <cell r="BN42">
            <v>237672</v>
          </cell>
          <cell r="BO42">
            <v>104693</v>
          </cell>
          <cell r="BP42">
            <v>156798</v>
          </cell>
          <cell r="BR42">
            <v>261491</v>
          </cell>
          <cell r="BS42">
            <v>1105153</v>
          </cell>
          <cell r="BT42">
            <v>141211</v>
          </cell>
          <cell r="BV42">
            <v>1246364</v>
          </cell>
          <cell r="BW42">
            <v>1025545</v>
          </cell>
          <cell r="BX42">
            <v>244083</v>
          </cell>
          <cell r="BZ42">
            <v>1269628</v>
          </cell>
          <cell r="CC42">
            <v>22152</v>
          </cell>
          <cell r="CD42">
            <v>22152</v>
          </cell>
          <cell r="CJ42">
            <v>115457</v>
          </cell>
          <cell r="CL42">
            <v>115457</v>
          </cell>
          <cell r="CU42">
            <v>189177</v>
          </cell>
          <cell r="CV42">
            <v>169389</v>
          </cell>
          <cell r="CX42">
            <v>358566</v>
          </cell>
          <cell r="CZ42">
            <v>192529</v>
          </cell>
          <cell r="DB42">
            <v>192529</v>
          </cell>
          <cell r="DK42">
            <v>177383</v>
          </cell>
          <cell r="DL42">
            <v>107165</v>
          </cell>
          <cell r="DN42">
            <v>284548</v>
          </cell>
          <cell r="DP42">
            <v>50294</v>
          </cell>
          <cell r="DR42">
            <v>50294</v>
          </cell>
          <cell r="EA42">
            <v>117754</v>
          </cell>
          <cell r="EB42">
            <v>66650</v>
          </cell>
          <cell r="ED42">
            <v>184404</v>
          </cell>
          <cell r="EQ42">
            <v>124078</v>
          </cell>
          <cell r="ER42">
            <v>304564</v>
          </cell>
          <cell r="ET42">
            <v>428642</v>
          </cell>
          <cell r="FC42">
            <v>1209468</v>
          </cell>
          <cell r="FF42">
            <v>1209468</v>
          </cell>
          <cell r="FI42">
            <v>44522</v>
          </cell>
          <cell r="FJ42">
            <v>44522</v>
          </cell>
          <cell r="FK42">
            <v>144917700</v>
          </cell>
          <cell r="FL42">
            <v>2784272</v>
          </cell>
          <cell r="FM42">
            <v>66674</v>
          </cell>
          <cell r="FN42">
            <v>61334020</v>
          </cell>
          <cell r="FO42">
            <v>209102666</v>
          </cell>
        </row>
        <row r="43">
          <cell r="E43" t="str">
            <v>Ohio2018</v>
          </cell>
          <cell r="F43" t="str">
            <v>OH</v>
          </cell>
          <cell r="G43" t="str">
            <v>NCAA Division I-FBS</v>
          </cell>
          <cell r="I43">
            <v>1</v>
          </cell>
          <cell r="J43" t="str">
            <v>NCAA</v>
          </cell>
          <cell r="K43">
            <v>7723</v>
          </cell>
          <cell r="L43">
            <v>9245</v>
          </cell>
          <cell r="M43">
            <v>16968</v>
          </cell>
          <cell r="V43">
            <v>1088870</v>
          </cell>
          <cell r="Y43">
            <v>1088870</v>
          </cell>
          <cell r="Z43">
            <v>3337404</v>
          </cell>
          <cell r="AA43">
            <v>1702432</v>
          </cell>
          <cell r="AC43">
            <v>5039836</v>
          </cell>
          <cell r="AM43">
            <v>875810</v>
          </cell>
          <cell r="AO43">
            <v>875810</v>
          </cell>
          <cell r="BC43">
            <v>841682</v>
          </cell>
          <cell r="BE43">
            <v>841682</v>
          </cell>
          <cell r="BF43">
            <v>9100410</v>
          </cell>
          <cell r="BI43">
            <v>9100410</v>
          </cell>
          <cell r="BJ43">
            <v>0.32128538017910324</v>
          </cell>
          <cell r="BK43">
            <v>310382</v>
          </cell>
          <cell r="BL43">
            <v>325893</v>
          </cell>
          <cell r="BN43">
            <v>636275</v>
          </cell>
          <cell r="CV43">
            <v>809242</v>
          </cell>
          <cell r="CX43">
            <v>809242</v>
          </cell>
          <cell r="CZ43">
            <v>883249</v>
          </cell>
          <cell r="DB43">
            <v>883249</v>
          </cell>
          <cell r="DH43">
            <v>818015</v>
          </cell>
          <cell r="DJ43">
            <v>818015</v>
          </cell>
          <cell r="EM43">
            <v>167571</v>
          </cell>
          <cell r="EP43">
            <v>167571</v>
          </cell>
          <cell r="ER43">
            <v>1159165</v>
          </cell>
          <cell r="ET43">
            <v>1159165</v>
          </cell>
          <cell r="FC43">
            <v>797461</v>
          </cell>
          <cell r="FF43">
            <v>797461</v>
          </cell>
          <cell r="FK43">
            <v>14802098</v>
          </cell>
          <cell r="FL43">
            <v>7415488</v>
          </cell>
          <cell r="FN43">
            <v>6107419</v>
          </cell>
          <cell r="FO43">
            <v>28325005</v>
          </cell>
        </row>
        <row r="44">
          <cell r="E44" t="str">
            <v>Oklahoma State2018</v>
          </cell>
          <cell r="F44" t="str">
            <v>OK</v>
          </cell>
          <cell r="G44" t="str">
            <v>NCAA Division I-FBS</v>
          </cell>
          <cell r="I44">
            <v>1</v>
          </cell>
          <cell r="J44" t="str">
            <v>NCAA</v>
          </cell>
          <cell r="K44">
            <v>8939</v>
          </cell>
          <cell r="L44">
            <v>8720</v>
          </cell>
          <cell r="M44">
            <v>17659</v>
          </cell>
          <cell r="V44">
            <v>1324840</v>
          </cell>
          <cell r="Y44">
            <v>1324840</v>
          </cell>
          <cell r="Z44">
            <v>12659706</v>
          </cell>
          <cell r="AA44">
            <v>537099</v>
          </cell>
          <cell r="AC44">
            <v>13196805</v>
          </cell>
          <cell r="AL44">
            <v>198703</v>
          </cell>
          <cell r="AM44">
            <v>206619</v>
          </cell>
          <cell r="AO44">
            <v>405322</v>
          </cell>
          <cell r="AU44">
            <v>289089</v>
          </cell>
          <cell r="AW44">
            <v>289089</v>
          </cell>
          <cell r="BF44">
            <v>52218241</v>
          </cell>
          <cell r="BI44">
            <v>52218241</v>
          </cell>
          <cell r="BJ44">
            <v>0.57340494936077357</v>
          </cell>
          <cell r="BK44">
            <v>566536</v>
          </cell>
          <cell r="BL44">
            <v>161997</v>
          </cell>
          <cell r="BN44">
            <v>728533</v>
          </cell>
          <cell r="CV44">
            <v>305684</v>
          </cell>
          <cell r="CX44">
            <v>305684</v>
          </cell>
          <cell r="CZ44">
            <v>427808</v>
          </cell>
          <cell r="DB44">
            <v>427808</v>
          </cell>
          <cell r="EA44">
            <v>91524</v>
          </cell>
          <cell r="EB44">
            <v>103339</v>
          </cell>
          <cell r="ED44">
            <v>194863</v>
          </cell>
          <cell r="FC44">
            <v>670087</v>
          </cell>
          <cell r="FF44">
            <v>670087</v>
          </cell>
          <cell r="FK44">
            <v>67729637</v>
          </cell>
          <cell r="FL44">
            <v>2031635</v>
          </cell>
          <cell r="FN44">
            <v>21305680</v>
          </cell>
          <cell r="FO44">
            <v>91066952</v>
          </cell>
        </row>
        <row r="45">
          <cell r="E45" t="str">
            <v>Old Dominion2018</v>
          </cell>
          <cell r="F45" t="str">
            <v>VA</v>
          </cell>
          <cell r="G45" t="str">
            <v>NCAA Division I-FBS</v>
          </cell>
          <cell r="I45">
            <v>1</v>
          </cell>
          <cell r="J45" t="str">
            <v>NCAA</v>
          </cell>
          <cell r="K45">
            <v>6747</v>
          </cell>
          <cell r="L45">
            <v>8234</v>
          </cell>
          <cell r="M45">
            <v>14981</v>
          </cell>
          <cell r="V45">
            <v>1582277</v>
          </cell>
          <cell r="Y45">
            <v>1582277</v>
          </cell>
          <cell r="Z45">
            <v>3953002</v>
          </cell>
          <cell r="AA45">
            <v>2597298</v>
          </cell>
          <cell r="AC45">
            <v>6550300</v>
          </cell>
          <cell r="BC45">
            <v>966678</v>
          </cell>
          <cell r="BE45">
            <v>966678</v>
          </cell>
          <cell r="BF45">
            <v>11415018</v>
          </cell>
          <cell r="BI45">
            <v>11415018</v>
          </cell>
          <cell r="BJ45">
            <v>0.25945202228270009</v>
          </cell>
          <cell r="BK45">
            <v>325597</v>
          </cell>
          <cell r="BL45">
            <v>540428</v>
          </cell>
          <cell r="BN45">
            <v>866025</v>
          </cell>
          <cell r="BX45">
            <v>839950</v>
          </cell>
          <cell r="BZ45">
            <v>839950</v>
          </cell>
          <cell r="CJ45">
            <v>1357358</v>
          </cell>
          <cell r="CL45">
            <v>1357358</v>
          </cell>
          <cell r="CM45">
            <v>154983</v>
          </cell>
          <cell r="CN45">
            <v>194078</v>
          </cell>
          <cell r="CP45">
            <v>349061</v>
          </cell>
          <cell r="CU45">
            <v>1071197</v>
          </cell>
          <cell r="CV45">
            <v>1053411</v>
          </cell>
          <cell r="CX45">
            <v>2124608</v>
          </cell>
          <cell r="DG45">
            <v>458920</v>
          </cell>
          <cell r="DH45">
            <v>616207</v>
          </cell>
          <cell r="DJ45">
            <v>1075127</v>
          </cell>
          <cell r="EA45">
            <v>578845</v>
          </cell>
          <cell r="EB45">
            <v>706081</v>
          </cell>
          <cell r="ED45">
            <v>1284926</v>
          </cell>
          <cell r="FC45">
            <v>1021456</v>
          </cell>
          <cell r="FF45">
            <v>1021456</v>
          </cell>
          <cell r="FK45">
            <v>20561295</v>
          </cell>
          <cell r="FL45">
            <v>8871489</v>
          </cell>
          <cell r="FN45">
            <v>14563859</v>
          </cell>
          <cell r="FO45">
            <v>43996643</v>
          </cell>
        </row>
        <row r="46">
          <cell r="E46" t="str">
            <v>Oregon State2018</v>
          </cell>
          <cell r="F46" t="str">
            <v>OR</v>
          </cell>
          <cell r="G46" t="str">
            <v>NCAA Division I-FBS</v>
          </cell>
          <cell r="I46">
            <v>1</v>
          </cell>
          <cell r="J46" t="str">
            <v>NCAA</v>
          </cell>
          <cell r="K46">
            <v>9795</v>
          </cell>
          <cell r="L46">
            <v>8395</v>
          </cell>
          <cell r="M46">
            <v>18190</v>
          </cell>
          <cell r="V46">
            <v>2514745</v>
          </cell>
          <cell r="Y46">
            <v>2514745</v>
          </cell>
          <cell r="Z46">
            <v>6326806</v>
          </cell>
          <cell r="AA46">
            <v>4736990</v>
          </cell>
          <cell r="AC46">
            <v>11063796</v>
          </cell>
          <cell r="AM46">
            <v>1384662</v>
          </cell>
          <cell r="AO46">
            <v>1384662</v>
          </cell>
          <cell r="BF46">
            <v>35844057</v>
          </cell>
          <cell r="BI46">
            <v>35844057</v>
          </cell>
          <cell r="BJ46">
            <v>0.43519071270209114</v>
          </cell>
          <cell r="BK46">
            <v>46856</v>
          </cell>
          <cell r="BL46">
            <v>629148</v>
          </cell>
          <cell r="BN46">
            <v>676004</v>
          </cell>
          <cell r="BP46">
            <v>2161524</v>
          </cell>
          <cell r="BR46">
            <v>2161524</v>
          </cell>
          <cell r="CI46">
            <v>78512</v>
          </cell>
          <cell r="CJ46">
            <v>1621013</v>
          </cell>
          <cell r="CL46">
            <v>1699525</v>
          </cell>
          <cell r="CU46">
            <v>206279</v>
          </cell>
          <cell r="CV46">
            <v>1234159</v>
          </cell>
          <cell r="CX46">
            <v>1440438</v>
          </cell>
          <cell r="CZ46">
            <v>1396663</v>
          </cell>
          <cell r="DB46">
            <v>1396663</v>
          </cell>
          <cell r="DL46">
            <v>969619</v>
          </cell>
          <cell r="DN46">
            <v>969619</v>
          </cell>
          <cell r="ER46">
            <v>1630893</v>
          </cell>
          <cell r="ET46">
            <v>1630893</v>
          </cell>
          <cell r="FC46">
            <v>177486</v>
          </cell>
          <cell r="FF46">
            <v>177486</v>
          </cell>
          <cell r="FK46">
            <v>45194741</v>
          </cell>
          <cell r="FL46">
            <v>15764671</v>
          </cell>
          <cell r="FN46">
            <v>21404609</v>
          </cell>
          <cell r="FO46">
            <v>82364021</v>
          </cell>
        </row>
        <row r="47">
          <cell r="E47" t="str">
            <v>Penn State2018</v>
          </cell>
          <cell r="F47" t="str">
            <v>PA</v>
          </cell>
          <cell r="G47" t="str">
            <v>NCAA Division I-FBS</v>
          </cell>
          <cell r="I47">
            <v>1</v>
          </cell>
          <cell r="J47" t="str">
            <v>NCAA</v>
          </cell>
          <cell r="K47">
            <v>20781</v>
          </cell>
          <cell r="L47">
            <v>18486</v>
          </cell>
          <cell r="M47">
            <v>39267</v>
          </cell>
          <cell r="V47">
            <v>859735</v>
          </cell>
          <cell r="Y47">
            <v>859735</v>
          </cell>
          <cell r="Z47">
            <v>11344446</v>
          </cell>
          <cell r="AA47">
            <v>1063835</v>
          </cell>
          <cell r="AC47">
            <v>12408281</v>
          </cell>
          <cell r="AL47">
            <v>887874</v>
          </cell>
          <cell r="AM47">
            <v>1188696</v>
          </cell>
          <cell r="AO47">
            <v>2076570</v>
          </cell>
          <cell r="AX47">
            <v>283196</v>
          </cell>
          <cell r="AY47">
            <v>334740</v>
          </cell>
          <cell r="BA47">
            <v>617936</v>
          </cell>
          <cell r="BC47">
            <v>730144</v>
          </cell>
          <cell r="BE47">
            <v>730144</v>
          </cell>
          <cell r="BF47">
            <v>100133983</v>
          </cell>
          <cell r="BI47">
            <v>100133983</v>
          </cell>
          <cell r="BJ47">
            <v>0.60860872674217803</v>
          </cell>
          <cell r="BK47">
            <v>311581</v>
          </cell>
          <cell r="BL47">
            <v>362584</v>
          </cell>
          <cell r="BN47">
            <v>674165</v>
          </cell>
          <cell r="BO47">
            <v>495216</v>
          </cell>
          <cell r="BP47">
            <v>1038156</v>
          </cell>
          <cell r="BR47">
            <v>1533372</v>
          </cell>
          <cell r="BS47">
            <v>4665990</v>
          </cell>
          <cell r="BT47">
            <v>1464964</v>
          </cell>
          <cell r="BV47">
            <v>6130954</v>
          </cell>
          <cell r="BW47">
            <v>1023600</v>
          </cell>
          <cell r="BX47">
            <v>739310</v>
          </cell>
          <cell r="BZ47">
            <v>1762910</v>
          </cell>
          <cell r="CU47">
            <v>775385</v>
          </cell>
          <cell r="CV47">
            <v>1086008</v>
          </cell>
          <cell r="CX47">
            <v>1861393</v>
          </cell>
          <cell r="CZ47">
            <v>842557</v>
          </cell>
          <cell r="DB47">
            <v>842557</v>
          </cell>
          <cell r="DG47">
            <v>734540</v>
          </cell>
          <cell r="DH47">
            <v>1008581</v>
          </cell>
          <cell r="DJ47">
            <v>1743121</v>
          </cell>
          <cell r="EA47">
            <v>368487</v>
          </cell>
          <cell r="EB47">
            <v>539175</v>
          </cell>
          <cell r="ED47">
            <v>907662</v>
          </cell>
          <cell r="EQ47">
            <v>353470</v>
          </cell>
          <cell r="ER47">
            <v>1212691</v>
          </cell>
          <cell r="ET47">
            <v>1566161</v>
          </cell>
          <cell r="FC47">
            <v>2055458</v>
          </cell>
          <cell r="FF47">
            <v>2055458</v>
          </cell>
          <cell r="FK47">
            <v>124292961</v>
          </cell>
          <cell r="FL47">
            <v>11611441</v>
          </cell>
          <cell r="FN47">
            <v>28624923</v>
          </cell>
          <cell r="FO47">
            <v>164529325</v>
          </cell>
        </row>
        <row r="48">
          <cell r="E48" t="str">
            <v>Purdue2018</v>
          </cell>
          <cell r="F48" t="str">
            <v>IN</v>
          </cell>
          <cell r="G48" t="str">
            <v>NCAA Division I-FBS</v>
          </cell>
          <cell r="I48">
            <v>1</v>
          </cell>
          <cell r="J48" t="str">
            <v>NCAA</v>
          </cell>
          <cell r="K48">
            <v>18331</v>
          </cell>
          <cell r="L48">
            <v>13508</v>
          </cell>
          <cell r="M48">
            <v>31839</v>
          </cell>
          <cell r="V48">
            <v>564775</v>
          </cell>
          <cell r="Y48">
            <v>564775</v>
          </cell>
          <cell r="Z48">
            <v>18017191</v>
          </cell>
          <cell r="AA48">
            <v>6843854</v>
          </cell>
          <cell r="AC48">
            <v>24861045</v>
          </cell>
          <cell r="AL48">
            <v>551758</v>
          </cell>
          <cell r="AM48">
            <v>613851</v>
          </cell>
          <cell r="AO48">
            <v>1165609</v>
          </cell>
          <cell r="BF48">
            <v>54752462</v>
          </cell>
          <cell r="BI48">
            <v>54752462</v>
          </cell>
          <cell r="BJ48">
            <v>0.49395559509107623</v>
          </cell>
          <cell r="BK48">
            <v>123055</v>
          </cell>
          <cell r="BL48">
            <v>288194</v>
          </cell>
          <cell r="BN48">
            <v>411249</v>
          </cell>
          <cell r="CV48">
            <v>326205</v>
          </cell>
          <cell r="CX48">
            <v>326205</v>
          </cell>
          <cell r="CZ48">
            <v>454712</v>
          </cell>
          <cell r="DB48">
            <v>454712</v>
          </cell>
          <cell r="DK48">
            <v>386133</v>
          </cell>
          <cell r="DL48">
            <v>479702</v>
          </cell>
          <cell r="DN48">
            <v>865835</v>
          </cell>
          <cell r="EA48">
            <v>259520</v>
          </cell>
          <cell r="EB48">
            <v>296688</v>
          </cell>
          <cell r="ED48">
            <v>556208</v>
          </cell>
          <cell r="ER48">
            <v>5222304</v>
          </cell>
          <cell r="ET48">
            <v>5222304</v>
          </cell>
          <cell r="FC48">
            <v>352377</v>
          </cell>
          <cell r="FF48">
            <v>352377</v>
          </cell>
          <cell r="FK48">
            <v>75007271</v>
          </cell>
          <cell r="FL48">
            <v>14525510</v>
          </cell>
          <cell r="FN48">
            <v>21312126</v>
          </cell>
          <cell r="FO48">
            <v>110844907</v>
          </cell>
        </row>
        <row r="49">
          <cell r="E49" t="str">
            <v>Rice2018</v>
          </cell>
          <cell r="F49" t="str">
            <v>TX</v>
          </cell>
          <cell r="G49" t="str">
            <v>NCAA Division I-FBS</v>
          </cell>
          <cell r="I49">
            <v>1</v>
          </cell>
          <cell r="J49" t="str">
            <v>NCAA</v>
          </cell>
          <cell r="K49">
            <v>2020</v>
          </cell>
          <cell r="L49">
            <v>1862</v>
          </cell>
          <cell r="M49">
            <v>3882</v>
          </cell>
          <cell r="V49">
            <v>2436407</v>
          </cell>
          <cell r="Y49">
            <v>2436407</v>
          </cell>
          <cell r="Z49">
            <v>3169654</v>
          </cell>
          <cell r="AA49">
            <v>2944961</v>
          </cell>
          <cell r="AC49">
            <v>6114615</v>
          </cell>
          <cell r="AL49">
            <v>1536628</v>
          </cell>
          <cell r="AM49">
            <v>1774010</v>
          </cell>
          <cell r="AO49">
            <v>3310638</v>
          </cell>
          <cell r="BF49">
            <v>12892595</v>
          </cell>
          <cell r="BI49">
            <v>12892595</v>
          </cell>
          <cell r="BJ49">
            <v>0.30791607281157773</v>
          </cell>
          <cell r="BK49">
            <v>684521</v>
          </cell>
          <cell r="BN49">
            <v>684521</v>
          </cell>
          <cell r="CV49">
            <v>1454604</v>
          </cell>
          <cell r="CX49">
            <v>1454604</v>
          </cell>
          <cell r="DL49">
            <v>1355053</v>
          </cell>
          <cell r="DN49">
            <v>1355053</v>
          </cell>
          <cell r="EA49">
            <v>631953</v>
          </cell>
          <cell r="EB49">
            <v>1039842</v>
          </cell>
          <cell r="ED49">
            <v>1671795</v>
          </cell>
          <cell r="ER49">
            <v>1369996</v>
          </cell>
          <cell r="ET49">
            <v>1369996</v>
          </cell>
          <cell r="FK49">
            <v>21351758</v>
          </cell>
          <cell r="FL49">
            <v>9938466</v>
          </cell>
          <cell r="FN49">
            <v>10580260</v>
          </cell>
          <cell r="FO49">
            <v>41870484</v>
          </cell>
        </row>
        <row r="50">
          <cell r="E50" t="str">
            <v>Rutgers2018</v>
          </cell>
          <cell r="F50" t="str">
            <v>NJ</v>
          </cell>
          <cell r="G50" t="str">
            <v>NCAA Division I-FBS</v>
          </cell>
          <cell r="I50">
            <v>1</v>
          </cell>
          <cell r="J50" t="str">
            <v>NCAA</v>
          </cell>
          <cell r="K50">
            <v>16916</v>
          </cell>
          <cell r="L50">
            <v>17065</v>
          </cell>
          <cell r="M50">
            <v>33981</v>
          </cell>
          <cell r="V50">
            <v>1787943</v>
          </cell>
          <cell r="Y50">
            <v>1787943</v>
          </cell>
          <cell r="Z50">
            <v>7545360</v>
          </cell>
          <cell r="AA50">
            <v>5450614</v>
          </cell>
          <cell r="AC50">
            <v>12995974</v>
          </cell>
          <cell r="AL50">
            <v>1275541</v>
          </cell>
          <cell r="AM50">
            <v>1363856</v>
          </cell>
          <cell r="AO50">
            <v>2639397</v>
          </cell>
          <cell r="BC50">
            <v>1319931</v>
          </cell>
          <cell r="BE50">
            <v>1319931</v>
          </cell>
          <cell r="BF50">
            <v>26698913</v>
          </cell>
          <cell r="BI50">
            <v>26698913</v>
          </cell>
          <cell r="BJ50">
            <v>0.32146822078999154</v>
          </cell>
          <cell r="BK50">
            <v>629722</v>
          </cell>
          <cell r="BL50">
            <v>832684</v>
          </cell>
          <cell r="BN50">
            <v>1462406</v>
          </cell>
          <cell r="BP50">
            <v>1517262</v>
          </cell>
          <cell r="BR50">
            <v>1517262</v>
          </cell>
          <cell r="BW50">
            <v>1723981</v>
          </cell>
          <cell r="BX50">
            <v>1166773</v>
          </cell>
          <cell r="BZ50">
            <v>2890754</v>
          </cell>
          <cell r="CJ50">
            <v>1677996</v>
          </cell>
          <cell r="CL50">
            <v>1677996</v>
          </cell>
          <cell r="CU50">
            <v>1375068</v>
          </cell>
          <cell r="CV50">
            <v>1692969</v>
          </cell>
          <cell r="CX50">
            <v>3068037</v>
          </cell>
          <cell r="CZ50">
            <v>1437167</v>
          </cell>
          <cell r="DB50">
            <v>1437167</v>
          </cell>
          <cell r="DH50">
            <v>1951023</v>
          </cell>
          <cell r="DJ50">
            <v>1951023</v>
          </cell>
          <cell r="EB50">
            <v>673530</v>
          </cell>
          <cell r="ED50">
            <v>673530</v>
          </cell>
          <cell r="ER50">
            <v>1546895</v>
          </cell>
          <cell r="ET50">
            <v>1546895</v>
          </cell>
          <cell r="FC50">
            <v>1811432</v>
          </cell>
          <cell r="FF50">
            <v>1811432</v>
          </cell>
          <cell r="FK50">
            <v>42847960</v>
          </cell>
          <cell r="FL50">
            <v>20630700</v>
          </cell>
          <cell r="FN50">
            <v>19574380</v>
          </cell>
          <cell r="FO50">
            <v>83053040</v>
          </cell>
        </row>
        <row r="51">
          <cell r="E51" t="str">
            <v>San Diego State2018</v>
          </cell>
          <cell r="F51" t="str">
            <v>CA</v>
          </cell>
          <cell r="G51" t="str">
            <v>NCAA Division I-FBS</v>
          </cell>
          <cell r="I51">
            <v>1</v>
          </cell>
          <cell r="J51" t="str">
            <v>NCAA</v>
          </cell>
          <cell r="K51">
            <v>12196</v>
          </cell>
          <cell r="L51">
            <v>14938</v>
          </cell>
          <cell r="M51">
            <v>27134</v>
          </cell>
          <cell r="V51">
            <v>1823420</v>
          </cell>
          <cell r="Y51">
            <v>1823420</v>
          </cell>
          <cell r="Z51">
            <v>6248159</v>
          </cell>
          <cell r="AA51">
            <v>1796883</v>
          </cell>
          <cell r="AC51">
            <v>8045042</v>
          </cell>
          <cell r="AM51">
            <v>1523558</v>
          </cell>
          <cell r="AO51">
            <v>1523558</v>
          </cell>
          <cell r="BF51">
            <v>13422004</v>
          </cell>
          <cell r="BI51">
            <v>13422004</v>
          </cell>
          <cell r="BJ51">
            <v>0.24671505309518849</v>
          </cell>
          <cell r="BK51">
            <v>667363</v>
          </cell>
          <cell r="BL51">
            <v>493136</v>
          </cell>
          <cell r="BN51">
            <v>1160499</v>
          </cell>
          <cell r="BX51">
            <v>1189485</v>
          </cell>
          <cell r="BZ51">
            <v>1189485</v>
          </cell>
          <cell r="CJ51">
            <v>1539333</v>
          </cell>
          <cell r="CL51">
            <v>1539333</v>
          </cell>
          <cell r="CU51">
            <v>1188833</v>
          </cell>
          <cell r="CV51">
            <v>1030038</v>
          </cell>
          <cell r="CX51">
            <v>2218871</v>
          </cell>
          <cell r="CZ51">
            <v>1152619</v>
          </cell>
          <cell r="DB51">
            <v>1152619</v>
          </cell>
          <cell r="DH51">
            <v>1082135</v>
          </cell>
          <cell r="DJ51">
            <v>1082135</v>
          </cell>
          <cell r="EA51">
            <v>460258</v>
          </cell>
          <cell r="EB51">
            <v>477827</v>
          </cell>
          <cell r="ED51">
            <v>938085</v>
          </cell>
          <cell r="ER51">
            <v>1126608</v>
          </cell>
          <cell r="ET51">
            <v>1126608</v>
          </cell>
          <cell r="EV51">
            <v>848157</v>
          </cell>
          <cell r="EX51">
            <v>848157</v>
          </cell>
          <cell r="FK51">
            <v>23810037</v>
          </cell>
          <cell r="FL51">
            <v>12259779</v>
          </cell>
          <cell r="FN51">
            <v>18333042</v>
          </cell>
          <cell r="FO51">
            <v>54402858</v>
          </cell>
        </row>
        <row r="52">
          <cell r="E52" t="str">
            <v>San Jose State2018</v>
          </cell>
          <cell r="F52" t="str">
            <v>CA</v>
          </cell>
          <cell r="G52" t="str">
            <v>NCAA Division I-FBS</v>
          </cell>
          <cell r="I52">
            <v>1</v>
          </cell>
          <cell r="J52" t="str">
            <v>NCAA</v>
          </cell>
          <cell r="K52">
            <v>11556</v>
          </cell>
          <cell r="L52">
            <v>11468</v>
          </cell>
          <cell r="M52">
            <v>23024</v>
          </cell>
          <cell r="V52">
            <v>1200633</v>
          </cell>
          <cell r="Y52">
            <v>1200633</v>
          </cell>
          <cell r="Z52">
            <v>2035793</v>
          </cell>
          <cell r="AA52">
            <v>1656137</v>
          </cell>
          <cell r="AC52">
            <v>3691930</v>
          </cell>
          <cell r="AE52">
            <v>39645</v>
          </cell>
          <cell r="AG52">
            <v>39645</v>
          </cell>
          <cell r="AL52">
            <v>228370</v>
          </cell>
          <cell r="AM52">
            <v>623072</v>
          </cell>
          <cell r="AO52">
            <v>851442</v>
          </cell>
          <cell r="BF52">
            <v>8512268</v>
          </cell>
          <cell r="BI52">
            <v>8512268</v>
          </cell>
          <cell r="BJ52">
            <v>0.27832452212625003</v>
          </cell>
          <cell r="BK52">
            <v>414244</v>
          </cell>
          <cell r="BL52">
            <v>480002</v>
          </cell>
          <cell r="BN52">
            <v>894246</v>
          </cell>
          <cell r="BP52">
            <v>864753</v>
          </cell>
          <cell r="BR52">
            <v>864753</v>
          </cell>
          <cell r="CU52">
            <v>659542</v>
          </cell>
          <cell r="CV52">
            <v>1020593</v>
          </cell>
          <cell r="CX52">
            <v>1680135</v>
          </cell>
          <cell r="CZ52">
            <v>829958</v>
          </cell>
          <cell r="DB52">
            <v>829958</v>
          </cell>
          <cell r="DH52">
            <v>953616</v>
          </cell>
          <cell r="DJ52">
            <v>953616</v>
          </cell>
          <cell r="EB52">
            <v>513299</v>
          </cell>
          <cell r="ED52">
            <v>513299</v>
          </cell>
          <cell r="ER52">
            <v>914140</v>
          </cell>
          <cell r="ET52">
            <v>914140</v>
          </cell>
          <cell r="EU52">
            <v>410366</v>
          </cell>
          <cell r="EV52">
            <v>541362</v>
          </cell>
          <cell r="EX52">
            <v>951728</v>
          </cell>
          <cell r="FK52">
            <v>13461216</v>
          </cell>
          <cell r="FL52">
            <v>8436577</v>
          </cell>
          <cell r="FN52">
            <v>8686174</v>
          </cell>
          <cell r="FO52">
            <v>30583967</v>
          </cell>
        </row>
        <row r="53">
          <cell r="E53" t="str">
            <v>SMU2018</v>
          </cell>
          <cell r="F53" t="str">
            <v>TX</v>
          </cell>
          <cell r="G53" t="str">
            <v>NCAA Division I-FBS</v>
          </cell>
          <cell r="I53">
            <v>1</v>
          </cell>
          <cell r="J53" t="str">
            <v>NCAA</v>
          </cell>
          <cell r="K53">
            <v>3206</v>
          </cell>
          <cell r="L53">
            <v>3067</v>
          </cell>
          <cell r="M53">
            <v>6273</v>
          </cell>
          <cell r="Z53">
            <v>7590481</v>
          </cell>
          <cell r="AA53">
            <v>3715222</v>
          </cell>
          <cell r="AC53">
            <v>11305703</v>
          </cell>
          <cell r="AM53">
            <v>1958374</v>
          </cell>
          <cell r="AO53">
            <v>1958374</v>
          </cell>
          <cell r="AU53">
            <v>4830267</v>
          </cell>
          <cell r="AW53">
            <v>4830267</v>
          </cell>
          <cell r="BF53">
            <v>20519325</v>
          </cell>
          <cell r="BI53">
            <v>20519325</v>
          </cell>
          <cell r="BJ53">
            <v>0.2910481701418044</v>
          </cell>
          <cell r="BK53">
            <v>1858958</v>
          </cell>
          <cell r="BL53">
            <v>1835646</v>
          </cell>
          <cell r="BN53">
            <v>3694604</v>
          </cell>
          <cell r="CJ53">
            <v>2588047</v>
          </cell>
          <cell r="CL53">
            <v>2588047</v>
          </cell>
          <cell r="CU53">
            <v>2129826</v>
          </cell>
          <cell r="CV53">
            <v>2209515</v>
          </cell>
          <cell r="CX53">
            <v>4339341</v>
          </cell>
          <cell r="DG53">
            <v>1380333</v>
          </cell>
          <cell r="DH53">
            <v>1805093</v>
          </cell>
          <cell r="DJ53">
            <v>3185426</v>
          </cell>
          <cell r="EA53">
            <v>1176957</v>
          </cell>
          <cell r="EB53">
            <v>1220215</v>
          </cell>
          <cell r="ED53">
            <v>2397172</v>
          </cell>
          <cell r="ER53">
            <v>1857361</v>
          </cell>
          <cell r="ET53">
            <v>1857361</v>
          </cell>
          <cell r="FK53">
            <v>34655880</v>
          </cell>
          <cell r="FL53">
            <v>22019740</v>
          </cell>
          <cell r="FN53">
            <v>13825854</v>
          </cell>
          <cell r="FO53">
            <v>70501474</v>
          </cell>
        </row>
        <row r="54">
          <cell r="E54" t="str">
            <v>Stanford2018</v>
          </cell>
          <cell r="F54" t="str">
            <v>CA</v>
          </cell>
          <cell r="G54" t="str">
            <v>NCAA Division I-FBS</v>
          </cell>
          <cell r="I54">
            <v>1</v>
          </cell>
          <cell r="J54" t="str">
            <v>NCAA</v>
          </cell>
          <cell r="K54">
            <v>3535</v>
          </cell>
          <cell r="L54">
            <v>3548</v>
          </cell>
          <cell r="M54">
            <v>7083</v>
          </cell>
          <cell r="V54">
            <v>968032</v>
          </cell>
          <cell r="Y54">
            <v>968032</v>
          </cell>
          <cell r="Z54">
            <v>6769220</v>
          </cell>
          <cell r="AA54">
            <v>2289210</v>
          </cell>
          <cell r="AC54">
            <v>9058430</v>
          </cell>
          <cell r="AE54">
            <v>2111</v>
          </cell>
          <cell r="AG54">
            <v>2111</v>
          </cell>
          <cell r="AL54">
            <v>786260</v>
          </cell>
          <cell r="AM54">
            <v>210012</v>
          </cell>
          <cell r="AO54">
            <v>996272</v>
          </cell>
          <cell r="AX54">
            <v>89102</v>
          </cell>
          <cell r="AY54">
            <v>88963</v>
          </cell>
          <cell r="BA54">
            <v>178065</v>
          </cell>
          <cell r="BC54">
            <v>112547</v>
          </cell>
          <cell r="BE54">
            <v>112547</v>
          </cell>
          <cell r="BF54">
            <v>44462092</v>
          </cell>
          <cell r="BI54">
            <v>44462092</v>
          </cell>
          <cell r="BJ54">
            <v>0.31897406353520902</v>
          </cell>
          <cell r="BK54">
            <v>431076</v>
          </cell>
          <cell r="BL54">
            <v>356983</v>
          </cell>
          <cell r="BN54">
            <v>788059</v>
          </cell>
          <cell r="BO54">
            <v>321726</v>
          </cell>
          <cell r="BP54">
            <v>162029</v>
          </cell>
          <cell r="BR54">
            <v>483755</v>
          </cell>
          <cell r="BX54">
            <v>73257</v>
          </cell>
          <cell r="BZ54">
            <v>73257</v>
          </cell>
          <cell r="CI54">
            <v>402827</v>
          </cell>
          <cell r="CJ54">
            <v>194038</v>
          </cell>
          <cell r="CL54">
            <v>596865</v>
          </cell>
          <cell r="CN54">
            <v>40556</v>
          </cell>
          <cell r="CO54">
            <v>40556</v>
          </cell>
          <cell r="CP54">
            <v>81112</v>
          </cell>
          <cell r="CU54">
            <v>333118</v>
          </cell>
          <cell r="CV54">
            <v>301460</v>
          </cell>
          <cell r="CX54">
            <v>634578</v>
          </cell>
          <cell r="CZ54">
            <v>166335</v>
          </cell>
          <cell r="DB54">
            <v>166335</v>
          </cell>
          <cell r="DD54">
            <v>449320</v>
          </cell>
          <cell r="DF54">
            <v>449320</v>
          </cell>
          <cell r="DG54">
            <v>248329</v>
          </cell>
          <cell r="DH54">
            <v>192580</v>
          </cell>
          <cell r="DJ54">
            <v>440909</v>
          </cell>
          <cell r="DP54">
            <v>50553</v>
          </cell>
          <cell r="DR54">
            <v>50553</v>
          </cell>
          <cell r="EA54">
            <v>431240</v>
          </cell>
          <cell r="EB54">
            <v>175575</v>
          </cell>
          <cell r="ED54">
            <v>606815</v>
          </cell>
          <cell r="EQ54">
            <v>83659</v>
          </cell>
          <cell r="ER54">
            <v>607937</v>
          </cell>
          <cell r="ET54">
            <v>691596</v>
          </cell>
          <cell r="EU54">
            <v>402680</v>
          </cell>
          <cell r="EV54">
            <v>288274</v>
          </cell>
          <cell r="EX54">
            <v>690954</v>
          </cell>
          <cell r="FC54">
            <v>102333</v>
          </cell>
          <cell r="FF54">
            <v>102333</v>
          </cell>
          <cell r="FH54">
            <v>70286</v>
          </cell>
          <cell r="FJ54">
            <v>70286</v>
          </cell>
          <cell r="FK54">
            <v>55831694</v>
          </cell>
          <cell r="FL54">
            <v>5832026</v>
          </cell>
          <cell r="FM54">
            <v>40556</v>
          </cell>
          <cell r="FN54">
            <v>77686656</v>
          </cell>
          <cell r="FO54">
            <v>139390932</v>
          </cell>
        </row>
        <row r="55">
          <cell r="E55" t="str">
            <v>Syracuse2018</v>
          </cell>
          <cell r="F55" t="str">
            <v>NY</v>
          </cell>
          <cell r="G55" t="str">
            <v>NCAA Division I-FBS</v>
          </cell>
          <cell r="I55">
            <v>1</v>
          </cell>
          <cell r="J55" t="str">
            <v>NCAA</v>
          </cell>
          <cell r="K55">
            <v>6589</v>
          </cell>
          <cell r="L55">
            <v>7747</v>
          </cell>
          <cell r="M55">
            <v>14336</v>
          </cell>
          <cell r="Z55">
            <v>34567071</v>
          </cell>
          <cell r="AA55">
            <v>2389280</v>
          </cell>
          <cell r="AC55">
            <v>36956351</v>
          </cell>
          <cell r="AL55">
            <v>1268811</v>
          </cell>
          <cell r="AM55">
            <v>1614604</v>
          </cell>
          <cell r="AO55">
            <v>2883415</v>
          </cell>
          <cell r="BC55">
            <v>1048918</v>
          </cell>
          <cell r="BE55">
            <v>1048918</v>
          </cell>
          <cell r="BF55">
            <v>43813014</v>
          </cell>
          <cell r="BI55">
            <v>43813014</v>
          </cell>
          <cell r="BJ55">
            <v>0.4389391575400452</v>
          </cell>
          <cell r="BT55">
            <v>1521625</v>
          </cell>
          <cell r="BV55">
            <v>1521625</v>
          </cell>
          <cell r="BW55">
            <v>2527044</v>
          </cell>
          <cell r="BX55">
            <v>1353314</v>
          </cell>
          <cell r="BZ55">
            <v>3880358</v>
          </cell>
          <cell r="CI55">
            <v>1276120</v>
          </cell>
          <cell r="CJ55">
            <v>1818880</v>
          </cell>
          <cell r="CL55">
            <v>3095000</v>
          </cell>
          <cell r="CU55">
            <v>1019859</v>
          </cell>
          <cell r="CV55">
            <v>1193593</v>
          </cell>
          <cell r="CX55">
            <v>2213452</v>
          </cell>
          <cell r="CZ55">
            <v>1171225</v>
          </cell>
          <cell r="DB55">
            <v>1171225</v>
          </cell>
          <cell r="EB55">
            <v>729465</v>
          </cell>
          <cell r="ED55">
            <v>729465</v>
          </cell>
          <cell r="ER55">
            <v>978305</v>
          </cell>
          <cell r="ET55">
            <v>978305</v>
          </cell>
          <cell r="FK55">
            <v>84471919</v>
          </cell>
          <cell r="FL55">
            <v>13819209</v>
          </cell>
          <cell r="FN55">
            <v>1524560</v>
          </cell>
          <cell r="FO55">
            <v>99815688</v>
          </cell>
        </row>
        <row r="56">
          <cell r="E56" t="str">
            <v>Temple2018</v>
          </cell>
          <cell r="F56" t="str">
            <v>PA</v>
          </cell>
          <cell r="G56" t="str">
            <v>NCAA Division I-FBS</v>
          </cell>
          <cell r="I56">
            <v>1</v>
          </cell>
          <cell r="J56" t="str">
            <v>NCAA</v>
          </cell>
          <cell r="K56">
            <v>12298</v>
          </cell>
          <cell r="L56">
            <v>14376</v>
          </cell>
          <cell r="M56">
            <v>26674</v>
          </cell>
          <cell r="Z56">
            <v>6487460</v>
          </cell>
          <cell r="AA56">
            <v>3474252</v>
          </cell>
          <cell r="AC56">
            <v>9961712</v>
          </cell>
          <cell r="AM56">
            <v>1559716</v>
          </cell>
          <cell r="AO56">
            <v>1559716</v>
          </cell>
          <cell r="AY56">
            <v>602751</v>
          </cell>
          <cell r="BA56">
            <v>602751</v>
          </cell>
          <cell r="BC56">
            <v>1179217</v>
          </cell>
          <cell r="BE56">
            <v>1179217</v>
          </cell>
          <cell r="BF56">
            <v>24397873</v>
          </cell>
          <cell r="BI56">
            <v>24397873</v>
          </cell>
          <cell r="BJ56">
            <v>0.40659990169757093</v>
          </cell>
          <cell r="BK56">
            <v>451003</v>
          </cell>
          <cell r="BN56">
            <v>451003</v>
          </cell>
          <cell r="BP56">
            <v>1060947</v>
          </cell>
          <cell r="BR56">
            <v>1060947</v>
          </cell>
          <cell r="BX56">
            <v>1110079</v>
          </cell>
          <cell r="BZ56">
            <v>1110079</v>
          </cell>
          <cell r="CI56">
            <v>904258</v>
          </cell>
          <cell r="CJ56">
            <v>1453031</v>
          </cell>
          <cell r="CL56">
            <v>2357289</v>
          </cell>
          <cell r="CU56">
            <v>1313426</v>
          </cell>
          <cell r="CV56">
            <v>1294473</v>
          </cell>
          <cell r="CX56">
            <v>2607899</v>
          </cell>
          <cell r="EA56">
            <v>557037</v>
          </cell>
          <cell r="EB56">
            <v>696749</v>
          </cell>
          <cell r="ED56">
            <v>1253786</v>
          </cell>
          <cell r="EM56">
            <v>423092</v>
          </cell>
          <cell r="EP56">
            <v>423092</v>
          </cell>
          <cell r="ER56">
            <v>1230316</v>
          </cell>
          <cell r="ET56">
            <v>1230316</v>
          </cell>
          <cell r="FK56">
            <v>34534149</v>
          </cell>
          <cell r="FL56">
            <v>13661531</v>
          </cell>
          <cell r="FN56">
            <v>11808941</v>
          </cell>
          <cell r="FO56">
            <v>60004621</v>
          </cell>
        </row>
        <row r="57">
          <cell r="E57" t="str">
            <v>Texas A&amp;M2018</v>
          </cell>
          <cell r="F57" t="str">
            <v>TX</v>
          </cell>
          <cell r="G57" t="str">
            <v>NCAA Division I-FBS</v>
          </cell>
          <cell r="I57">
            <v>1</v>
          </cell>
          <cell r="J57" t="str">
            <v>NCAA</v>
          </cell>
          <cell r="K57">
            <v>24703</v>
          </cell>
          <cell r="L57">
            <v>22550</v>
          </cell>
          <cell r="M57">
            <v>47253</v>
          </cell>
          <cell r="V57">
            <v>3353061</v>
          </cell>
          <cell r="Y57">
            <v>3353061</v>
          </cell>
          <cell r="Z57">
            <v>12349705</v>
          </cell>
          <cell r="AA57">
            <v>3941753</v>
          </cell>
          <cell r="AC57">
            <v>16291458</v>
          </cell>
          <cell r="AL57">
            <v>329517</v>
          </cell>
          <cell r="AM57">
            <v>297818</v>
          </cell>
          <cell r="AO57">
            <v>627335</v>
          </cell>
          <cell r="AU57">
            <v>735451</v>
          </cell>
          <cell r="AW57">
            <v>735451</v>
          </cell>
          <cell r="BF57">
            <v>73517543</v>
          </cell>
          <cell r="BI57">
            <v>73517543</v>
          </cell>
          <cell r="BJ57">
            <v>0.45919302460985228</v>
          </cell>
          <cell r="BK57">
            <v>206405</v>
          </cell>
          <cell r="BL57">
            <v>151277</v>
          </cell>
          <cell r="BN57">
            <v>357682</v>
          </cell>
          <cell r="CV57">
            <v>2674372</v>
          </cell>
          <cell r="CX57">
            <v>2674372</v>
          </cell>
          <cell r="CZ57">
            <v>748826</v>
          </cell>
          <cell r="DB57">
            <v>748826</v>
          </cell>
          <cell r="DG57">
            <v>393606</v>
          </cell>
          <cell r="DH57">
            <v>498737</v>
          </cell>
          <cell r="DJ57">
            <v>892343</v>
          </cell>
          <cell r="EA57">
            <v>643142</v>
          </cell>
          <cell r="EB57">
            <v>379007</v>
          </cell>
          <cell r="ED57">
            <v>1022149</v>
          </cell>
          <cell r="ER57">
            <v>930565</v>
          </cell>
          <cell r="ET57">
            <v>930565</v>
          </cell>
          <cell r="FK57">
            <v>90792979</v>
          </cell>
          <cell r="FL57">
            <v>10357806</v>
          </cell>
          <cell r="FN57">
            <v>58950826</v>
          </cell>
          <cell r="FO57">
            <v>160101611</v>
          </cell>
        </row>
        <row r="58">
          <cell r="E58" t="str">
            <v>TCU2018</v>
          </cell>
          <cell r="F58" t="str">
            <v>TX</v>
          </cell>
          <cell r="G58" t="str">
            <v>NCAA Division I-FBS</v>
          </cell>
          <cell r="I58">
            <v>1</v>
          </cell>
          <cell r="J58" t="str">
            <v>NCAA</v>
          </cell>
          <cell r="K58">
            <v>3746</v>
          </cell>
          <cell r="L58">
            <v>5403</v>
          </cell>
          <cell r="M58">
            <v>9149</v>
          </cell>
          <cell r="V58">
            <v>4914925</v>
          </cell>
          <cell r="Y58">
            <v>4914925</v>
          </cell>
          <cell r="Z58">
            <v>14852389</v>
          </cell>
          <cell r="AA58">
            <v>6441739</v>
          </cell>
          <cell r="AC58">
            <v>21294128</v>
          </cell>
          <cell r="AE58">
            <v>610404</v>
          </cell>
          <cell r="AG58">
            <v>610404</v>
          </cell>
          <cell r="AL58">
            <v>1108921</v>
          </cell>
          <cell r="AM58">
            <v>1369654</v>
          </cell>
          <cell r="AO58">
            <v>2478575</v>
          </cell>
          <cell r="AU58">
            <v>2907343</v>
          </cell>
          <cell r="AW58">
            <v>2907343</v>
          </cell>
          <cell r="BF58">
            <v>65384773</v>
          </cell>
          <cell r="BI58">
            <v>65384773</v>
          </cell>
          <cell r="BJ58">
            <v>0.55178582132610954</v>
          </cell>
          <cell r="BK58">
            <v>644567</v>
          </cell>
          <cell r="BL58">
            <v>622304</v>
          </cell>
          <cell r="BN58">
            <v>1266871</v>
          </cell>
          <cell r="CB58">
            <v>448728</v>
          </cell>
          <cell r="CD58">
            <v>448728</v>
          </cell>
          <cell r="CV58">
            <v>1427062</v>
          </cell>
          <cell r="CX58">
            <v>1427062</v>
          </cell>
          <cell r="DG58">
            <v>913613</v>
          </cell>
          <cell r="DH58">
            <v>1091452</v>
          </cell>
          <cell r="DJ58">
            <v>2005065</v>
          </cell>
          <cell r="EA58">
            <v>941012</v>
          </cell>
          <cell r="EB58">
            <v>888084</v>
          </cell>
          <cell r="ED58">
            <v>1829096</v>
          </cell>
          <cell r="ER58">
            <v>1525162</v>
          </cell>
          <cell r="ET58">
            <v>1525162</v>
          </cell>
          <cell r="FK58">
            <v>88760200</v>
          </cell>
          <cell r="FL58">
            <v>17331932</v>
          </cell>
          <cell r="FN58">
            <v>12404521</v>
          </cell>
          <cell r="FO58">
            <v>118496653</v>
          </cell>
        </row>
        <row r="59">
          <cell r="E59" t="str">
            <v>Texas State2018</v>
          </cell>
          <cell r="F59" t="str">
            <v>TX</v>
          </cell>
          <cell r="G59" t="str">
            <v>NCAA Division I-FBS</v>
          </cell>
          <cell r="I59">
            <v>1</v>
          </cell>
          <cell r="J59" t="str">
            <v>NCAA</v>
          </cell>
          <cell r="K59">
            <v>11625</v>
          </cell>
          <cell r="L59">
            <v>16417</v>
          </cell>
          <cell r="M59">
            <v>28042</v>
          </cell>
          <cell r="V59">
            <v>1273244</v>
          </cell>
          <cell r="Y59">
            <v>1273244</v>
          </cell>
          <cell r="Z59">
            <v>1976474</v>
          </cell>
          <cell r="AA59">
            <v>1350513</v>
          </cell>
          <cell r="AC59">
            <v>3326987</v>
          </cell>
          <cell r="AL59">
            <v>744041</v>
          </cell>
          <cell r="AM59">
            <v>744230</v>
          </cell>
          <cell r="AO59">
            <v>1488271</v>
          </cell>
          <cell r="BF59">
            <v>9706628</v>
          </cell>
          <cell r="BI59">
            <v>9706628</v>
          </cell>
          <cell r="BJ59">
            <v>0.26495965004222949</v>
          </cell>
          <cell r="BK59">
            <v>373897</v>
          </cell>
          <cell r="BL59">
            <v>469543</v>
          </cell>
          <cell r="BN59">
            <v>843440</v>
          </cell>
          <cell r="CV59">
            <v>754722</v>
          </cell>
          <cell r="CX59">
            <v>754722</v>
          </cell>
          <cell r="CZ59">
            <v>893845</v>
          </cell>
          <cell r="DB59">
            <v>893845</v>
          </cell>
          <cell r="EB59">
            <v>431635</v>
          </cell>
          <cell r="ED59">
            <v>431635</v>
          </cell>
          <cell r="ER59">
            <v>890854</v>
          </cell>
          <cell r="ET59">
            <v>890854</v>
          </cell>
          <cell r="FK59">
            <v>14074284</v>
          </cell>
          <cell r="FL59">
            <v>5535342</v>
          </cell>
          <cell r="FN59">
            <v>17024737</v>
          </cell>
          <cell r="FO59">
            <v>36634363</v>
          </cell>
        </row>
        <row r="60">
          <cell r="E60" t="str">
            <v>Texas Tech2018</v>
          </cell>
          <cell r="F60" t="str">
            <v>TX</v>
          </cell>
          <cell r="G60" t="str">
            <v>NCAA Division I-FBS</v>
          </cell>
          <cell r="I60">
            <v>1</v>
          </cell>
          <cell r="J60" t="str">
            <v>NCAA</v>
          </cell>
          <cell r="K60">
            <v>14631</v>
          </cell>
          <cell r="L60">
            <v>12962</v>
          </cell>
          <cell r="M60">
            <v>27593</v>
          </cell>
          <cell r="V60">
            <v>1851692</v>
          </cell>
          <cell r="Y60">
            <v>1851692</v>
          </cell>
          <cell r="Z60">
            <v>12382899</v>
          </cell>
          <cell r="AA60">
            <v>1110694</v>
          </cell>
          <cell r="AC60">
            <v>13493593</v>
          </cell>
          <cell r="AL60">
            <v>594433</v>
          </cell>
          <cell r="AM60">
            <v>540594</v>
          </cell>
          <cell r="AO60">
            <v>1135027</v>
          </cell>
          <cell r="BF60">
            <v>51075082</v>
          </cell>
          <cell r="BI60">
            <v>51075082</v>
          </cell>
          <cell r="BJ60">
            <v>0.59085471280174706</v>
          </cell>
          <cell r="BK60">
            <v>216361</v>
          </cell>
          <cell r="BL60">
            <v>153039</v>
          </cell>
          <cell r="BN60">
            <v>369400</v>
          </cell>
          <cell r="CV60">
            <v>377578</v>
          </cell>
          <cell r="CX60">
            <v>377578</v>
          </cell>
          <cell r="CZ60">
            <v>309892</v>
          </cell>
          <cell r="DB60">
            <v>309892</v>
          </cell>
          <cell r="EA60">
            <v>129590</v>
          </cell>
          <cell r="EB60">
            <v>137844</v>
          </cell>
          <cell r="ED60">
            <v>267434</v>
          </cell>
          <cell r="ER60">
            <v>283822</v>
          </cell>
          <cell r="ET60">
            <v>283822</v>
          </cell>
          <cell r="FK60">
            <v>66250057</v>
          </cell>
          <cell r="FL60">
            <v>2913463</v>
          </cell>
          <cell r="FN60">
            <v>17279189</v>
          </cell>
          <cell r="FO60">
            <v>86442709</v>
          </cell>
        </row>
        <row r="61">
          <cell r="E61" t="str">
            <v>Alabama2018</v>
          </cell>
          <cell r="F61" t="str">
            <v>AL</v>
          </cell>
          <cell r="G61" t="str">
            <v>NCAA Division I-FBS</v>
          </cell>
          <cell r="I61">
            <v>1</v>
          </cell>
          <cell r="J61" t="str">
            <v>NCAA</v>
          </cell>
          <cell r="K61">
            <v>13265</v>
          </cell>
          <cell r="L61">
            <v>16223</v>
          </cell>
          <cell r="M61">
            <v>29488</v>
          </cell>
          <cell r="V61">
            <v>2016412</v>
          </cell>
          <cell r="Y61">
            <v>2016412</v>
          </cell>
          <cell r="Z61">
            <v>16028795</v>
          </cell>
          <cell r="AA61">
            <v>1046269</v>
          </cell>
          <cell r="AC61">
            <v>17075064</v>
          </cell>
          <cell r="AL61">
            <v>240114</v>
          </cell>
          <cell r="AM61">
            <v>1057184</v>
          </cell>
          <cell r="AO61">
            <v>1297298</v>
          </cell>
          <cell r="BF61">
            <v>94604899</v>
          </cell>
          <cell r="BI61">
            <v>94604899</v>
          </cell>
          <cell r="BJ61">
            <v>0.56713213594599532</v>
          </cell>
          <cell r="BK61">
            <v>381212</v>
          </cell>
          <cell r="BL61">
            <v>559971</v>
          </cell>
          <cell r="BN61">
            <v>941183</v>
          </cell>
          <cell r="BP61">
            <v>1120208</v>
          </cell>
          <cell r="BR61">
            <v>1120208</v>
          </cell>
          <cell r="CJ61">
            <v>1069679</v>
          </cell>
          <cell r="CL61">
            <v>1069679</v>
          </cell>
          <cell r="CV61">
            <v>823702</v>
          </cell>
          <cell r="CX61">
            <v>823702</v>
          </cell>
          <cell r="CZ61">
            <v>1309168</v>
          </cell>
          <cell r="DB61">
            <v>1309168</v>
          </cell>
          <cell r="DG61">
            <v>122792</v>
          </cell>
          <cell r="DH61">
            <v>802259</v>
          </cell>
          <cell r="DJ61">
            <v>925051</v>
          </cell>
          <cell r="EA61">
            <v>76225</v>
          </cell>
          <cell r="EB61">
            <v>489566</v>
          </cell>
          <cell r="ED61">
            <v>565791</v>
          </cell>
          <cell r="ER61">
            <v>766423</v>
          </cell>
          <cell r="ET61">
            <v>766423</v>
          </cell>
          <cell r="FK61">
            <v>113470449</v>
          </cell>
          <cell r="FL61">
            <v>9044429</v>
          </cell>
          <cell r="FN61">
            <v>44297921</v>
          </cell>
          <cell r="FO61">
            <v>166812799</v>
          </cell>
        </row>
        <row r="62">
          <cell r="E62" t="str">
            <v>Tennessee2018</v>
          </cell>
          <cell r="F62" t="str">
            <v>TN</v>
          </cell>
          <cell r="G62" t="str">
            <v>NCAA Division I-FBS</v>
          </cell>
          <cell r="I62">
            <v>1</v>
          </cell>
          <cell r="J62" t="str">
            <v>NCAA</v>
          </cell>
          <cell r="K62">
            <v>10485</v>
          </cell>
          <cell r="L62">
            <v>10948</v>
          </cell>
          <cell r="M62">
            <v>21433</v>
          </cell>
          <cell r="V62">
            <v>1046226</v>
          </cell>
          <cell r="Y62">
            <v>1046226</v>
          </cell>
          <cell r="Z62">
            <v>17003826</v>
          </cell>
          <cell r="AA62">
            <v>3504184</v>
          </cell>
          <cell r="AC62">
            <v>20508010</v>
          </cell>
          <cell r="AL62">
            <v>92912</v>
          </cell>
          <cell r="AM62">
            <v>114174</v>
          </cell>
          <cell r="AO62">
            <v>207086</v>
          </cell>
          <cell r="BF62">
            <v>91022335</v>
          </cell>
          <cell r="BI62">
            <v>91022335</v>
          </cell>
          <cell r="BJ62">
            <v>0.67017519389466773</v>
          </cell>
          <cell r="BK62">
            <v>55994</v>
          </cell>
          <cell r="BL62">
            <v>110708</v>
          </cell>
          <cell r="BN62">
            <v>166702</v>
          </cell>
          <cell r="CJ62">
            <v>200414</v>
          </cell>
          <cell r="CL62">
            <v>200414</v>
          </cell>
          <cell r="CV62">
            <v>192980</v>
          </cell>
          <cell r="CX62">
            <v>192980</v>
          </cell>
          <cell r="CZ62">
            <v>712294</v>
          </cell>
          <cell r="DB62">
            <v>712294</v>
          </cell>
          <cell r="DG62">
            <v>138288</v>
          </cell>
          <cell r="DH62">
            <v>216274</v>
          </cell>
          <cell r="DJ62">
            <v>354562</v>
          </cell>
          <cell r="EA62">
            <v>131510</v>
          </cell>
          <cell r="EB62">
            <v>50757</v>
          </cell>
          <cell r="ED62">
            <v>182267</v>
          </cell>
          <cell r="ER62">
            <v>273479</v>
          </cell>
          <cell r="ET62">
            <v>273479</v>
          </cell>
          <cell r="FK62">
            <v>109491091</v>
          </cell>
          <cell r="FL62">
            <v>5375264</v>
          </cell>
          <cell r="FN62">
            <v>20952362</v>
          </cell>
          <cell r="FO62">
            <v>135818717</v>
          </cell>
        </row>
        <row r="63">
          <cell r="E63" t="str">
            <v>Texas2018</v>
          </cell>
          <cell r="F63" t="str">
            <v>TX</v>
          </cell>
          <cell r="G63" t="str">
            <v>NCAA Division I-FBS</v>
          </cell>
          <cell r="I63">
            <v>1</v>
          </cell>
          <cell r="J63" t="str">
            <v>NCAA</v>
          </cell>
          <cell r="K63">
            <v>17313</v>
          </cell>
          <cell r="L63">
            <v>20581</v>
          </cell>
          <cell r="M63">
            <v>37894</v>
          </cell>
          <cell r="V63">
            <v>5933400</v>
          </cell>
          <cell r="Y63">
            <v>5933400</v>
          </cell>
          <cell r="Z63">
            <v>16493236</v>
          </cell>
          <cell r="AA63">
            <v>2305200</v>
          </cell>
          <cell r="AC63">
            <v>18798436</v>
          </cell>
          <cell r="AL63">
            <v>870544</v>
          </cell>
          <cell r="AM63">
            <v>869128</v>
          </cell>
          <cell r="AO63">
            <v>1739672</v>
          </cell>
          <cell r="BF63">
            <v>156147208</v>
          </cell>
          <cell r="BI63">
            <v>156147208</v>
          </cell>
          <cell r="BJ63">
            <v>0.72347615440422008</v>
          </cell>
          <cell r="BK63">
            <v>968420</v>
          </cell>
          <cell r="BL63">
            <v>379041</v>
          </cell>
          <cell r="BN63">
            <v>1347461</v>
          </cell>
          <cell r="CJ63">
            <v>456297</v>
          </cell>
          <cell r="CL63">
            <v>456297</v>
          </cell>
          <cell r="CV63">
            <v>1063410</v>
          </cell>
          <cell r="CX63">
            <v>1063410</v>
          </cell>
          <cell r="CZ63">
            <v>1114252</v>
          </cell>
          <cell r="DB63">
            <v>1114252</v>
          </cell>
          <cell r="DG63">
            <v>1265173</v>
          </cell>
          <cell r="DH63">
            <v>1051792</v>
          </cell>
          <cell r="DJ63">
            <v>2316965</v>
          </cell>
          <cell r="EA63">
            <v>310292</v>
          </cell>
          <cell r="EB63">
            <v>371230</v>
          </cell>
          <cell r="ED63">
            <v>681522</v>
          </cell>
          <cell r="ER63">
            <v>2063829</v>
          </cell>
          <cell r="ET63">
            <v>2063829</v>
          </cell>
          <cell r="FK63">
            <v>181988273</v>
          </cell>
          <cell r="FL63">
            <v>9674179</v>
          </cell>
          <cell r="FN63">
            <v>24166649</v>
          </cell>
          <cell r="FO63">
            <v>215829101</v>
          </cell>
        </row>
        <row r="64">
          <cell r="E64" t="str">
            <v>UTEP2018</v>
          </cell>
          <cell r="F64" t="str">
            <v>TX</v>
          </cell>
          <cell r="G64" t="str">
            <v>NCAA Division I-FBS</v>
          </cell>
          <cell r="I64">
            <v>1</v>
          </cell>
          <cell r="J64" t="str">
            <v>NCAA</v>
          </cell>
          <cell r="K64">
            <v>6693</v>
          </cell>
          <cell r="L64">
            <v>7338</v>
          </cell>
          <cell r="M64">
            <v>14031</v>
          </cell>
          <cell r="Z64">
            <v>5016121</v>
          </cell>
          <cell r="AA64">
            <v>2367876</v>
          </cell>
          <cell r="AC64">
            <v>7383997</v>
          </cell>
          <cell r="AL64">
            <v>1484619</v>
          </cell>
          <cell r="AM64">
            <v>2062690</v>
          </cell>
          <cell r="AO64">
            <v>3547309</v>
          </cell>
          <cell r="BF64">
            <v>14219107</v>
          </cell>
          <cell r="BI64">
            <v>14219107</v>
          </cell>
          <cell r="BJ64">
            <v>0.42142215020120466</v>
          </cell>
          <cell r="BK64">
            <v>914224</v>
          </cell>
          <cell r="BL64">
            <v>694174</v>
          </cell>
          <cell r="BN64">
            <v>1608398</v>
          </cell>
          <cell r="CB64">
            <v>385793</v>
          </cell>
          <cell r="CD64">
            <v>385793</v>
          </cell>
          <cell r="CV64">
            <v>1583044</v>
          </cell>
          <cell r="CX64">
            <v>1583044</v>
          </cell>
          <cell r="CZ64">
            <v>1368409</v>
          </cell>
          <cell r="DB64">
            <v>1368409</v>
          </cell>
          <cell r="EB64">
            <v>924827</v>
          </cell>
          <cell r="ED64">
            <v>924827</v>
          </cell>
          <cell r="ER64">
            <v>1414046</v>
          </cell>
          <cell r="ET64">
            <v>1414046</v>
          </cell>
          <cell r="FK64">
            <v>21634071</v>
          </cell>
          <cell r="FL64">
            <v>10800859</v>
          </cell>
          <cell r="FN64">
            <v>1305838</v>
          </cell>
          <cell r="FO64">
            <v>33740768</v>
          </cell>
        </row>
        <row r="65">
          <cell r="E65" t="str">
            <v>UTSA2018</v>
          </cell>
          <cell r="F65" t="str">
            <v>TX</v>
          </cell>
          <cell r="G65" t="str">
            <v>NCAA Division I-FBS</v>
          </cell>
          <cell r="I65">
            <v>1</v>
          </cell>
          <cell r="J65" t="str">
            <v>NCAA</v>
          </cell>
          <cell r="K65">
            <v>11010</v>
          </cell>
          <cell r="L65">
            <v>11373</v>
          </cell>
          <cell r="M65">
            <v>22383</v>
          </cell>
          <cell r="V65">
            <v>1068447</v>
          </cell>
          <cell r="Y65">
            <v>1068447</v>
          </cell>
          <cell r="Z65">
            <v>2239480</v>
          </cell>
          <cell r="AA65">
            <v>1342046</v>
          </cell>
          <cell r="AC65">
            <v>3581526</v>
          </cell>
          <cell r="AL65">
            <v>887175</v>
          </cell>
          <cell r="AM65">
            <v>900237</v>
          </cell>
          <cell r="AO65">
            <v>1787412</v>
          </cell>
          <cell r="BF65">
            <v>11209349</v>
          </cell>
          <cell r="BI65">
            <v>11209349</v>
          </cell>
          <cell r="BJ65">
            <v>0.35979249969138216</v>
          </cell>
          <cell r="BK65">
            <v>460419</v>
          </cell>
          <cell r="BL65">
            <v>438959</v>
          </cell>
          <cell r="BN65">
            <v>899378</v>
          </cell>
          <cell r="CV65">
            <v>882572</v>
          </cell>
          <cell r="CX65">
            <v>882572</v>
          </cell>
          <cell r="CZ65">
            <v>813772</v>
          </cell>
          <cell r="DB65">
            <v>813772</v>
          </cell>
          <cell r="EA65">
            <v>409699</v>
          </cell>
          <cell r="EB65">
            <v>364005</v>
          </cell>
          <cell r="ED65">
            <v>773704</v>
          </cell>
          <cell r="ER65">
            <v>876581</v>
          </cell>
          <cell r="ET65">
            <v>876581</v>
          </cell>
          <cell r="FK65">
            <v>16274569</v>
          </cell>
          <cell r="FL65">
            <v>5618172</v>
          </cell>
          <cell r="FN65">
            <v>9262297</v>
          </cell>
          <cell r="FO65">
            <v>31155038</v>
          </cell>
        </row>
        <row r="66">
          <cell r="E66" t="str">
            <v>Troy2018</v>
          </cell>
          <cell r="F66" t="str">
            <v>AL</v>
          </cell>
          <cell r="G66" t="str">
            <v>NCAA Division I-FBS</v>
          </cell>
          <cell r="I66">
            <v>1</v>
          </cell>
          <cell r="J66" t="str">
            <v>NCAA</v>
          </cell>
          <cell r="K66">
            <v>3542</v>
          </cell>
          <cell r="L66">
            <v>5584</v>
          </cell>
          <cell r="M66">
            <v>9126</v>
          </cell>
          <cell r="V66">
            <v>1053986</v>
          </cell>
          <cell r="Y66">
            <v>1053986</v>
          </cell>
          <cell r="Z66">
            <v>2198323</v>
          </cell>
          <cell r="AA66">
            <v>1316628</v>
          </cell>
          <cell r="AC66">
            <v>3514951</v>
          </cell>
          <cell r="AL66">
            <v>707475</v>
          </cell>
          <cell r="AM66">
            <v>1010455</v>
          </cell>
          <cell r="AO66">
            <v>1717930</v>
          </cell>
          <cell r="BF66">
            <v>8995915</v>
          </cell>
          <cell r="BI66">
            <v>8995915</v>
          </cell>
          <cell r="BJ66">
            <v>0.27506858280428403</v>
          </cell>
          <cell r="BK66">
            <v>365038</v>
          </cell>
          <cell r="BL66">
            <v>311336</v>
          </cell>
          <cell r="BN66">
            <v>676374</v>
          </cell>
          <cell r="CV66">
            <v>756720</v>
          </cell>
          <cell r="CX66">
            <v>756720</v>
          </cell>
          <cell r="CZ66">
            <v>1003070</v>
          </cell>
          <cell r="DB66">
            <v>1003070</v>
          </cell>
          <cell r="EA66">
            <v>368223</v>
          </cell>
          <cell r="EB66">
            <v>340108</v>
          </cell>
          <cell r="ED66">
            <v>708331</v>
          </cell>
          <cell r="ER66">
            <v>705855</v>
          </cell>
          <cell r="ET66">
            <v>705855</v>
          </cell>
          <cell r="FK66">
            <v>13688960</v>
          </cell>
          <cell r="FL66">
            <v>5444172</v>
          </cell>
          <cell r="FN66">
            <v>13571130</v>
          </cell>
          <cell r="FO66">
            <v>32704262</v>
          </cell>
        </row>
        <row r="67">
          <cell r="E67" t="str">
            <v>Tulane2018</v>
          </cell>
          <cell r="F67" t="str">
            <v>LA</v>
          </cell>
          <cell r="G67" t="str">
            <v>NCAA Division I-FBS</v>
          </cell>
          <cell r="I67">
            <v>1</v>
          </cell>
          <cell r="J67" t="str">
            <v>NCAA</v>
          </cell>
          <cell r="K67">
            <v>2817</v>
          </cell>
          <cell r="L67">
            <v>4081</v>
          </cell>
          <cell r="M67">
            <v>6898</v>
          </cell>
          <cell r="V67">
            <v>2241409</v>
          </cell>
          <cell r="Y67">
            <v>2241409</v>
          </cell>
          <cell r="Z67">
            <v>4984520</v>
          </cell>
          <cell r="AA67">
            <v>2741125</v>
          </cell>
          <cell r="AC67">
            <v>7725645</v>
          </cell>
          <cell r="AE67">
            <v>820762</v>
          </cell>
          <cell r="AG67">
            <v>820762</v>
          </cell>
          <cell r="AI67">
            <v>815501</v>
          </cell>
          <cell r="AK67">
            <v>815501</v>
          </cell>
          <cell r="BF67">
            <v>13291710</v>
          </cell>
          <cell r="BI67">
            <v>13291710</v>
          </cell>
          <cell r="BJ67">
            <v>0.3582541859203518</v>
          </cell>
          <cell r="BL67">
            <v>914081</v>
          </cell>
          <cell r="BN67">
            <v>914081</v>
          </cell>
          <cell r="CN67">
            <v>221804</v>
          </cell>
          <cell r="CO67">
            <v>739119</v>
          </cell>
          <cell r="CP67">
            <v>960923</v>
          </cell>
          <cell r="DH67">
            <v>1433795</v>
          </cell>
          <cell r="DJ67">
            <v>1433795</v>
          </cell>
          <cell r="EA67">
            <v>816580</v>
          </cell>
          <cell r="EB67">
            <v>970726</v>
          </cell>
          <cell r="ED67">
            <v>1787306</v>
          </cell>
          <cell r="EF67">
            <v>987947</v>
          </cell>
          <cell r="EH67">
            <v>987947</v>
          </cell>
          <cell r="EI67">
            <v>914702</v>
          </cell>
          <cell r="EJ67">
            <v>1023232</v>
          </cell>
          <cell r="EL67">
            <v>1937934</v>
          </cell>
          <cell r="EM67">
            <v>709983</v>
          </cell>
          <cell r="EN67">
            <v>655136</v>
          </cell>
          <cell r="EP67">
            <v>1365119</v>
          </cell>
          <cell r="ER67">
            <v>1393765</v>
          </cell>
          <cell r="ET67">
            <v>1393765</v>
          </cell>
          <cell r="FK67">
            <v>22958904</v>
          </cell>
          <cell r="FL67">
            <v>11977874</v>
          </cell>
          <cell r="FM67">
            <v>739119</v>
          </cell>
          <cell r="FN67">
            <v>1425442</v>
          </cell>
          <cell r="FO67">
            <v>37101339</v>
          </cell>
        </row>
        <row r="68">
          <cell r="E68" t="str">
            <v>Buffalo2018</v>
          </cell>
          <cell r="F68" t="str">
            <v>NY</v>
          </cell>
          <cell r="G68" t="str">
            <v>NCAA Division I-FBS</v>
          </cell>
          <cell r="I68">
            <v>1</v>
          </cell>
          <cell r="J68" t="str">
            <v>NCAA</v>
          </cell>
          <cell r="K68">
            <v>11396</v>
          </cell>
          <cell r="L68">
            <v>8517</v>
          </cell>
          <cell r="M68">
            <v>19913</v>
          </cell>
          <cell r="Z68">
            <v>3093556</v>
          </cell>
          <cell r="AA68">
            <v>2007936</v>
          </cell>
          <cell r="AC68">
            <v>5101492</v>
          </cell>
          <cell r="AL68">
            <v>481948</v>
          </cell>
          <cell r="AM68">
            <v>843091</v>
          </cell>
          <cell r="AO68">
            <v>1325039</v>
          </cell>
          <cell r="BF68">
            <v>8599068</v>
          </cell>
          <cell r="BI68">
            <v>8599068</v>
          </cell>
          <cell r="BJ68">
            <v>0.23231291791984027</v>
          </cell>
          <cell r="CV68">
            <v>836905</v>
          </cell>
          <cell r="CX68">
            <v>836905</v>
          </cell>
          <cell r="CZ68">
            <v>813243</v>
          </cell>
          <cell r="DB68">
            <v>813243</v>
          </cell>
          <cell r="DH68">
            <v>798498</v>
          </cell>
          <cell r="DJ68">
            <v>798498</v>
          </cell>
          <cell r="EA68">
            <v>416347</v>
          </cell>
          <cell r="EB68">
            <v>586763</v>
          </cell>
          <cell r="ED68">
            <v>1003110</v>
          </cell>
          <cell r="ER68">
            <v>844947</v>
          </cell>
          <cell r="ET68">
            <v>844947</v>
          </cell>
          <cell r="FC68">
            <v>706925</v>
          </cell>
          <cell r="FF68">
            <v>706925</v>
          </cell>
          <cell r="FK68">
            <v>13297844</v>
          </cell>
          <cell r="FL68">
            <v>6731383</v>
          </cell>
          <cell r="FN68">
            <v>16985796</v>
          </cell>
          <cell r="FO68">
            <v>37015023</v>
          </cell>
        </row>
        <row r="69">
          <cell r="E69" t="str">
            <v>Akron2018</v>
          </cell>
          <cell r="F69" t="str">
            <v>OH</v>
          </cell>
          <cell r="G69" t="str">
            <v>NCAA Division I-FBS</v>
          </cell>
          <cell r="I69">
            <v>1</v>
          </cell>
          <cell r="J69" t="str">
            <v>NCAA</v>
          </cell>
          <cell r="K69">
            <v>6500</v>
          </cell>
          <cell r="L69">
            <v>5474</v>
          </cell>
          <cell r="M69">
            <v>11974</v>
          </cell>
          <cell r="Z69">
            <v>3045115</v>
          </cell>
          <cell r="AA69">
            <v>1528158</v>
          </cell>
          <cell r="AC69">
            <v>4573273</v>
          </cell>
          <cell r="AL69">
            <v>756583</v>
          </cell>
          <cell r="AM69">
            <v>1026823</v>
          </cell>
          <cell r="AO69">
            <v>1783406</v>
          </cell>
          <cell r="BF69">
            <v>8186577</v>
          </cell>
          <cell r="BI69">
            <v>8186577</v>
          </cell>
          <cell r="BJ69">
            <v>0.23025152911284033</v>
          </cell>
          <cell r="BK69">
            <v>372048</v>
          </cell>
          <cell r="BL69">
            <v>297008</v>
          </cell>
          <cell r="BN69">
            <v>669056</v>
          </cell>
          <cell r="CC69">
            <v>199389</v>
          </cell>
          <cell r="CD69">
            <v>199389</v>
          </cell>
          <cell r="CU69">
            <v>1252641</v>
          </cell>
          <cell r="CV69">
            <v>724620</v>
          </cell>
          <cell r="CX69">
            <v>1977261</v>
          </cell>
          <cell r="CZ69">
            <v>753344</v>
          </cell>
          <cell r="DB69">
            <v>753344</v>
          </cell>
          <cell r="DH69">
            <v>941780</v>
          </cell>
          <cell r="DJ69">
            <v>941780</v>
          </cell>
          <cell r="EB69">
            <v>502052</v>
          </cell>
          <cell r="ED69">
            <v>502052</v>
          </cell>
          <cell r="ER69">
            <v>778737</v>
          </cell>
          <cell r="ET69">
            <v>778737</v>
          </cell>
          <cell r="FK69">
            <v>13612964</v>
          </cell>
          <cell r="FL69">
            <v>6552522</v>
          </cell>
          <cell r="FM69">
            <v>199389</v>
          </cell>
          <cell r="FN69">
            <v>15190055</v>
          </cell>
          <cell r="FO69">
            <v>35554930</v>
          </cell>
        </row>
        <row r="70">
          <cell r="E70" t="str">
            <v>UAB2018</v>
          </cell>
          <cell r="F70" t="str">
            <v>AL</v>
          </cell>
          <cell r="G70" t="str">
            <v>NCAA Division I-FBS</v>
          </cell>
          <cell r="I70">
            <v>1</v>
          </cell>
          <cell r="J70" t="str">
            <v>NCAA</v>
          </cell>
          <cell r="K70">
            <v>3954</v>
          </cell>
          <cell r="L70">
            <v>6035</v>
          </cell>
          <cell r="M70">
            <v>9989</v>
          </cell>
          <cell r="V70">
            <v>1327692</v>
          </cell>
          <cell r="Y70">
            <v>1327692</v>
          </cell>
          <cell r="Z70">
            <v>3628668</v>
          </cell>
          <cell r="AA70">
            <v>2087432</v>
          </cell>
          <cell r="AC70">
            <v>5716100</v>
          </cell>
          <cell r="AE70">
            <v>439084</v>
          </cell>
          <cell r="AG70">
            <v>439084</v>
          </cell>
          <cell r="AI70">
            <v>469312</v>
          </cell>
          <cell r="AK70">
            <v>469312</v>
          </cell>
          <cell r="AM70">
            <v>1013798</v>
          </cell>
          <cell r="AO70">
            <v>1013798</v>
          </cell>
          <cell r="BF70">
            <v>11921225</v>
          </cell>
          <cell r="BI70">
            <v>11921225</v>
          </cell>
          <cell r="BJ70">
            <v>0.32665920067692616</v>
          </cell>
          <cell r="BK70">
            <v>426672</v>
          </cell>
          <cell r="BL70">
            <v>408013</v>
          </cell>
          <cell r="BN70">
            <v>834685</v>
          </cell>
          <cell r="CC70">
            <v>211555</v>
          </cell>
          <cell r="CD70">
            <v>211555</v>
          </cell>
          <cell r="CU70">
            <v>1044091</v>
          </cell>
          <cell r="CV70">
            <v>1002331</v>
          </cell>
          <cell r="CX70">
            <v>2046422</v>
          </cell>
          <cell r="CZ70">
            <v>988169</v>
          </cell>
          <cell r="DB70">
            <v>988169</v>
          </cell>
          <cell r="EA70">
            <v>369232</v>
          </cell>
          <cell r="EB70">
            <v>533361</v>
          </cell>
          <cell r="ED70">
            <v>902593</v>
          </cell>
          <cell r="ER70">
            <v>991323</v>
          </cell>
          <cell r="ET70">
            <v>991323</v>
          </cell>
          <cell r="FK70">
            <v>18717580</v>
          </cell>
          <cell r="FL70">
            <v>7932823</v>
          </cell>
          <cell r="FM70">
            <v>211555</v>
          </cell>
          <cell r="FN70">
            <v>9632422</v>
          </cell>
          <cell r="FO70">
            <v>36494380</v>
          </cell>
        </row>
        <row r="71">
          <cell r="E71" t="str">
            <v>Arizona2018</v>
          </cell>
          <cell r="F71" t="str">
            <v>AZ</v>
          </cell>
          <cell r="G71" t="str">
            <v>NCAA Division I-FBS</v>
          </cell>
          <cell r="I71">
            <v>1</v>
          </cell>
          <cell r="J71" t="str">
            <v>NCAA</v>
          </cell>
          <cell r="K71">
            <v>13684</v>
          </cell>
          <cell r="L71">
            <v>15289</v>
          </cell>
          <cell r="M71">
            <v>28973</v>
          </cell>
          <cell r="V71">
            <v>1214952</v>
          </cell>
          <cell r="Y71">
            <v>1214952</v>
          </cell>
          <cell r="Z71">
            <v>22437254</v>
          </cell>
          <cell r="AA71">
            <v>1051972</v>
          </cell>
          <cell r="AC71">
            <v>23489226</v>
          </cell>
          <cell r="AE71">
            <v>224248</v>
          </cell>
          <cell r="AG71">
            <v>224248</v>
          </cell>
          <cell r="AL71">
            <v>616508</v>
          </cell>
          <cell r="AM71">
            <v>770026</v>
          </cell>
          <cell r="AO71">
            <v>1386534</v>
          </cell>
          <cell r="BF71">
            <v>43272457</v>
          </cell>
          <cell r="BI71">
            <v>43272457</v>
          </cell>
          <cell r="BJ71">
            <v>0.42309526862423275</v>
          </cell>
          <cell r="BK71">
            <v>309370</v>
          </cell>
          <cell r="BL71">
            <v>235433</v>
          </cell>
          <cell r="BN71">
            <v>544803</v>
          </cell>
          <cell r="BP71">
            <v>601748</v>
          </cell>
          <cell r="BR71">
            <v>601748</v>
          </cell>
          <cell r="CV71">
            <v>699159</v>
          </cell>
          <cell r="CX71">
            <v>699159</v>
          </cell>
          <cell r="CZ71">
            <v>1109688</v>
          </cell>
          <cell r="DB71">
            <v>1109688</v>
          </cell>
          <cell r="DG71">
            <v>558658</v>
          </cell>
          <cell r="DH71">
            <v>551671</v>
          </cell>
          <cell r="DJ71">
            <v>1110329</v>
          </cell>
          <cell r="EA71">
            <v>331695</v>
          </cell>
          <cell r="EB71">
            <v>318552</v>
          </cell>
          <cell r="ED71">
            <v>650247</v>
          </cell>
          <cell r="ER71">
            <v>556931</v>
          </cell>
          <cell r="ET71">
            <v>556931</v>
          </cell>
          <cell r="FK71">
            <v>68740894</v>
          </cell>
          <cell r="FL71">
            <v>6119428</v>
          </cell>
          <cell r="FN71">
            <v>27415596</v>
          </cell>
          <cell r="FO71">
            <v>102275918</v>
          </cell>
        </row>
        <row r="72">
          <cell r="E72" t="str">
            <v>Arkansas2018</v>
          </cell>
          <cell r="F72" t="str">
            <v>AR</v>
          </cell>
          <cell r="G72" t="str">
            <v>NCAA Division I-FBS</v>
          </cell>
          <cell r="I72">
            <v>1</v>
          </cell>
          <cell r="J72" t="str">
            <v>NCAA</v>
          </cell>
          <cell r="K72">
            <v>9697</v>
          </cell>
          <cell r="L72">
            <v>11233</v>
          </cell>
          <cell r="M72">
            <v>20930</v>
          </cell>
          <cell r="V72">
            <v>6733198</v>
          </cell>
          <cell r="Y72">
            <v>6733198</v>
          </cell>
          <cell r="Z72">
            <v>21424702</v>
          </cell>
          <cell r="AA72">
            <v>497775</v>
          </cell>
          <cell r="AC72">
            <v>21922477</v>
          </cell>
          <cell r="AL72">
            <v>461833</v>
          </cell>
          <cell r="AM72">
            <v>501223</v>
          </cell>
          <cell r="AO72">
            <v>963056</v>
          </cell>
          <cell r="BF72">
            <v>76463785</v>
          </cell>
          <cell r="BI72">
            <v>76463785</v>
          </cell>
          <cell r="BJ72">
            <v>0.54810922466103618</v>
          </cell>
          <cell r="BK72">
            <v>46205</v>
          </cell>
          <cell r="BL72">
            <v>80822</v>
          </cell>
          <cell r="BN72">
            <v>127027</v>
          </cell>
          <cell r="BP72">
            <v>370671</v>
          </cell>
          <cell r="BR72">
            <v>370671</v>
          </cell>
          <cell r="CV72">
            <v>116991</v>
          </cell>
          <cell r="CX72">
            <v>116991</v>
          </cell>
          <cell r="CZ72">
            <v>174059</v>
          </cell>
          <cell r="DB72">
            <v>174059</v>
          </cell>
          <cell r="DH72">
            <v>81418</v>
          </cell>
          <cell r="DJ72">
            <v>81418</v>
          </cell>
          <cell r="EA72">
            <v>56895</v>
          </cell>
          <cell r="EB72">
            <v>59735</v>
          </cell>
          <cell r="ED72">
            <v>116630</v>
          </cell>
          <cell r="ER72">
            <v>236748</v>
          </cell>
          <cell r="ET72">
            <v>236748</v>
          </cell>
          <cell r="FK72">
            <v>105186618</v>
          </cell>
          <cell r="FL72">
            <v>2119442</v>
          </cell>
          <cell r="FN72">
            <v>32198589</v>
          </cell>
          <cell r="FO72">
            <v>139504649</v>
          </cell>
        </row>
        <row r="73">
          <cell r="E73" t="str">
            <v>California2018</v>
          </cell>
          <cell r="F73" t="str">
            <v>CA</v>
          </cell>
          <cell r="G73" t="str">
            <v>NCAA Division I-FBS</v>
          </cell>
          <cell r="I73">
            <v>1</v>
          </cell>
          <cell r="J73" t="str">
            <v>NCAA</v>
          </cell>
          <cell r="K73">
            <v>13997</v>
          </cell>
          <cell r="L73">
            <v>15567</v>
          </cell>
          <cell r="M73">
            <v>29564</v>
          </cell>
          <cell r="V73">
            <v>1493807</v>
          </cell>
          <cell r="Y73">
            <v>1493807</v>
          </cell>
          <cell r="Z73">
            <v>7840731</v>
          </cell>
          <cell r="AA73">
            <v>588318</v>
          </cell>
          <cell r="AC73">
            <v>8429049</v>
          </cell>
          <cell r="AE73">
            <v>2907</v>
          </cell>
          <cell r="AG73">
            <v>2907</v>
          </cell>
          <cell r="AL73">
            <v>103773</v>
          </cell>
          <cell r="AM73">
            <v>198106</v>
          </cell>
          <cell r="AO73">
            <v>301879</v>
          </cell>
          <cell r="BC73">
            <v>111416</v>
          </cell>
          <cell r="BE73">
            <v>111416</v>
          </cell>
          <cell r="BF73">
            <v>33532252</v>
          </cell>
          <cell r="BI73">
            <v>33532252</v>
          </cell>
          <cell r="BJ73">
            <v>0.35429081442670396</v>
          </cell>
          <cell r="BK73">
            <v>318303</v>
          </cell>
          <cell r="BL73">
            <v>226718</v>
          </cell>
          <cell r="BN73">
            <v>545021</v>
          </cell>
          <cell r="BO73">
            <v>743706</v>
          </cell>
          <cell r="BP73">
            <v>285270</v>
          </cell>
          <cell r="BR73">
            <v>1028976</v>
          </cell>
          <cell r="BX73">
            <v>116164</v>
          </cell>
          <cell r="BZ73">
            <v>116164</v>
          </cell>
          <cell r="CI73">
            <v>1271536</v>
          </cell>
          <cell r="CJ73">
            <v>180446</v>
          </cell>
          <cell r="CL73">
            <v>1451982</v>
          </cell>
          <cell r="CU73">
            <v>153005</v>
          </cell>
          <cell r="CV73">
            <v>78073</v>
          </cell>
          <cell r="CX73">
            <v>231078</v>
          </cell>
          <cell r="CZ73">
            <v>111375</v>
          </cell>
          <cell r="DB73">
            <v>111375</v>
          </cell>
          <cell r="DG73">
            <v>1008555</v>
          </cell>
          <cell r="DH73">
            <v>268609</v>
          </cell>
          <cell r="DJ73">
            <v>1277164</v>
          </cell>
          <cell r="EA73">
            <v>574286</v>
          </cell>
          <cell r="EB73">
            <v>174860</v>
          </cell>
          <cell r="ED73">
            <v>749146</v>
          </cell>
          <cell r="ER73">
            <v>115320</v>
          </cell>
          <cell r="ET73">
            <v>115320</v>
          </cell>
          <cell r="EU73">
            <v>196517</v>
          </cell>
          <cell r="EV73">
            <v>189122</v>
          </cell>
          <cell r="EX73">
            <v>385639</v>
          </cell>
          <cell r="FG73">
            <v>635283</v>
          </cell>
          <cell r="FJ73">
            <v>635283</v>
          </cell>
          <cell r="FK73">
            <v>47871754</v>
          </cell>
          <cell r="FL73">
            <v>2646704</v>
          </cell>
          <cell r="FN73">
            <v>44127665</v>
          </cell>
          <cell r="FO73">
            <v>94646123</v>
          </cell>
        </row>
        <row r="74">
          <cell r="E74" t="str">
            <v>UCLA2018</v>
          </cell>
          <cell r="F74" t="str">
            <v>CA</v>
          </cell>
          <cell r="G74" t="str">
            <v>NCAA Division I-FBS</v>
          </cell>
          <cell r="I74">
            <v>1</v>
          </cell>
          <cell r="J74" t="str">
            <v>NCAA</v>
          </cell>
          <cell r="K74">
            <v>12998</v>
          </cell>
          <cell r="L74">
            <v>18002</v>
          </cell>
          <cell r="M74">
            <v>31000</v>
          </cell>
          <cell r="V74">
            <v>1188767</v>
          </cell>
          <cell r="Y74">
            <v>1188767</v>
          </cell>
          <cell r="Z74">
            <v>11959355</v>
          </cell>
          <cell r="AA74">
            <v>1009216</v>
          </cell>
          <cell r="AC74">
            <v>12968571</v>
          </cell>
          <cell r="AE74">
            <v>407732</v>
          </cell>
          <cell r="AG74">
            <v>407732</v>
          </cell>
          <cell r="AL74">
            <v>237191</v>
          </cell>
          <cell r="AM74">
            <v>214882</v>
          </cell>
          <cell r="AO74">
            <v>452073</v>
          </cell>
          <cell r="BF74">
            <v>41288698</v>
          </cell>
          <cell r="BI74">
            <v>41288698</v>
          </cell>
          <cell r="BJ74">
            <v>0.32424225399779588</v>
          </cell>
          <cell r="BK74">
            <v>271529</v>
          </cell>
          <cell r="BL74">
            <v>244049</v>
          </cell>
          <cell r="BN74">
            <v>515578</v>
          </cell>
          <cell r="BP74">
            <v>1305225</v>
          </cell>
          <cell r="BR74">
            <v>1305225</v>
          </cell>
          <cell r="CJ74">
            <v>114914</v>
          </cell>
          <cell r="CL74">
            <v>114914</v>
          </cell>
          <cell r="CU74">
            <v>281421</v>
          </cell>
          <cell r="CV74">
            <v>572683</v>
          </cell>
          <cell r="CX74">
            <v>854104</v>
          </cell>
          <cell r="CZ74">
            <v>592598</v>
          </cell>
          <cell r="DB74">
            <v>592598</v>
          </cell>
          <cell r="DH74">
            <v>345511</v>
          </cell>
          <cell r="DJ74">
            <v>345511</v>
          </cell>
          <cell r="EA74">
            <v>933183</v>
          </cell>
          <cell r="EB74">
            <v>706344</v>
          </cell>
          <cell r="ED74">
            <v>1639527</v>
          </cell>
          <cell r="EQ74">
            <v>505075</v>
          </cell>
          <cell r="ER74">
            <v>438830</v>
          </cell>
          <cell r="ET74">
            <v>943905</v>
          </cell>
          <cell r="EU74">
            <v>375969</v>
          </cell>
          <cell r="EV74">
            <v>109790</v>
          </cell>
          <cell r="EX74">
            <v>485759</v>
          </cell>
          <cell r="FK74">
            <v>57041188</v>
          </cell>
          <cell r="FL74">
            <v>6061774</v>
          </cell>
          <cell r="FN74">
            <v>64236080</v>
          </cell>
          <cell r="FO74">
            <v>127339042</v>
          </cell>
        </row>
        <row r="75">
          <cell r="E75" t="str">
            <v>UCF2018</v>
          </cell>
          <cell r="F75" t="str">
            <v>FL</v>
          </cell>
          <cell r="G75" t="str">
            <v>NCAA Division I-FBS</v>
          </cell>
          <cell r="I75">
            <v>1</v>
          </cell>
          <cell r="J75" t="str">
            <v>NCAA</v>
          </cell>
          <cell r="K75">
            <v>19022</v>
          </cell>
          <cell r="L75">
            <v>22578</v>
          </cell>
          <cell r="M75">
            <v>41600</v>
          </cell>
          <cell r="V75">
            <v>1336815</v>
          </cell>
          <cell r="Y75">
            <v>1336815</v>
          </cell>
          <cell r="Z75">
            <v>3879707</v>
          </cell>
          <cell r="AA75">
            <v>2505784</v>
          </cell>
          <cell r="AC75">
            <v>6385491</v>
          </cell>
          <cell r="AM75">
            <v>1470312</v>
          </cell>
          <cell r="AO75">
            <v>1470312</v>
          </cell>
          <cell r="BF75">
            <v>30248726</v>
          </cell>
          <cell r="BI75">
            <v>30248726</v>
          </cell>
          <cell r="BJ75">
            <v>0.44249394002797471</v>
          </cell>
          <cell r="BK75">
            <v>182439</v>
          </cell>
          <cell r="BL75">
            <v>556161</v>
          </cell>
          <cell r="BN75">
            <v>738600</v>
          </cell>
          <cell r="CJ75">
            <v>1593660</v>
          </cell>
          <cell r="CL75">
            <v>1593660</v>
          </cell>
          <cell r="CU75">
            <v>477480</v>
          </cell>
          <cell r="CV75">
            <v>1228986</v>
          </cell>
          <cell r="CX75">
            <v>1706466</v>
          </cell>
          <cell r="CZ75">
            <v>1172264</v>
          </cell>
          <cell r="DB75">
            <v>1172264</v>
          </cell>
          <cell r="EA75">
            <v>172463</v>
          </cell>
          <cell r="EB75">
            <v>798333</v>
          </cell>
          <cell r="ED75">
            <v>970796</v>
          </cell>
          <cell r="ER75">
            <v>1214750</v>
          </cell>
          <cell r="ET75">
            <v>1214750</v>
          </cell>
          <cell r="FK75">
            <v>36297630</v>
          </cell>
          <cell r="FL75">
            <v>10540250</v>
          </cell>
          <cell r="FN75">
            <v>21521759</v>
          </cell>
          <cell r="FO75">
            <v>68359639</v>
          </cell>
        </row>
        <row r="76">
          <cell r="E76" t="str">
            <v>Cincinnati2018</v>
          </cell>
          <cell r="F76" t="str">
            <v>OH</v>
          </cell>
          <cell r="G76" t="str">
            <v>NCAA Division I-FBS</v>
          </cell>
          <cell r="I76">
            <v>1</v>
          </cell>
          <cell r="J76" t="str">
            <v>NCAA</v>
          </cell>
          <cell r="K76">
            <v>12060</v>
          </cell>
          <cell r="L76">
            <v>10792</v>
          </cell>
          <cell r="M76">
            <v>22852</v>
          </cell>
          <cell r="V76">
            <v>1775336</v>
          </cell>
          <cell r="Y76">
            <v>1775336</v>
          </cell>
          <cell r="Z76">
            <v>7644770</v>
          </cell>
          <cell r="AA76">
            <v>2790939</v>
          </cell>
          <cell r="AC76">
            <v>10435709</v>
          </cell>
          <cell r="AL76">
            <v>1072289</v>
          </cell>
          <cell r="AM76">
            <v>1253314</v>
          </cell>
          <cell r="AO76">
            <v>2325603</v>
          </cell>
          <cell r="BF76">
            <v>14998887</v>
          </cell>
          <cell r="BI76">
            <v>14998887</v>
          </cell>
          <cell r="BJ76">
            <v>0.2800604146344442</v>
          </cell>
          <cell r="BK76">
            <v>549165</v>
          </cell>
          <cell r="BL76">
            <v>546873</v>
          </cell>
          <cell r="BN76">
            <v>1096038</v>
          </cell>
          <cell r="BX76">
            <v>901995</v>
          </cell>
          <cell r="BZ76">
            <v>901995</v>
          </cell>
          <cell r="CU76">
            <v>924385</v>
          </cell>
          <cell r="CV76">
            <v>1025854</v>
          </cell>
          <cell r="CX76">
            <v>1950239</v>
          </cell>
          <cell r="DG76">
            <v>731828</v>
          </cell>
          <cell r="DH76">
            <v>877566</v>
          </cell>
          <cell r="DJ76">
            <v>1609394</v>
          </cell>
          <cell r="EB76">
            <v>627276</v>
          </cell>
          <cell r="ED76">
            <v>627276</v>
          </cell>
          <cell r="ER76">
            <v>1231840</v>
          </cell>
          <cell r="ET76">
            <v>1231840</v>
          </cell>
          <cell r="FK76">
            <v>27696660</v>
          </cell>
          <cell r="FL76">
            <v>9255657</v>
          </cell>
          <cell r="FN76">
            <v>16603581</v>
          </cell>
          <cell r="FO76">
            <v>53555898</v>
          </cell>
        </row>
        <row r="77">
          <cell r="E77" t="str">
            <v>Colorado2018</v>
          </cell>
          <cell r="F77" t="str">
            <v>CO</v>
          </cell>
          <cell r="G77" t="str">
            <v>NCAA Division I-FBS</v>
          </cell>
          <cell r="I77">
            <v>1</v>
          </cell>
          <cell r="J77" t="str">
            <v>NCAA</v>
          </cell>
          <cell r="K77">
            <v>15325</v>
          </cell>
          <cell r="L77">
            <v>12616</v>
          </cell>
          <cell r="M77">
            <v>27941</v>
          </cell>
          <cell r="Z77">
            <v>9310818</v>
          </cell>
          <cell r="AA77">
            <v>841178</v>
          </cell>
          <cell r="AC77">
            <v>10151996</v>
          </cell>
          <cell r="AL77">
            <v>388804</v>
          </cell>
          <cell r="AM77">
            <v>371223</v>
          </cell>
          <cell r="AO77">
            <v>760027</v>
          </cell>
          <cell r="BF77">
            <v>43461696</v>
          </cell>
          <cell r="BI77">
            <v>43461696</v>
          </cell>
          <cell r="BJ77">
            <v>0.44162427867335186</v>
          </cell>
          <cell r="BK77">
            <v>441263</v>
          </cell>
          <cell r="BL77">
            <v>325711</v>
          </cell>
          <cell r="BN77">
            <v>766974</v>
          </cell>
          <cell r="BX77">
            <v>468950</v>
          </cell>
          <cell r="BZ77">
            <v>468950</v>
          </cell>
          <cell r="CQ77">
            <v>456266</v>
          </cell>
          <cell r="CR77">
            <v>403985</v>
          </cell>
          <cell r="CT77">
            <v>860251</v>
          </cell>
          <cell r="CV77">
            <v>875676</v>
          </cell>
          <cell r="CX77">
            <v>875676</v>
          </cell>
          <cell r="EB77">
            <v>176172</v>
          </cell>
          <cell r="ED77">
            <v>176172</v>
          </cell>
          <cell r="ER77">
            <v>484747</v>
          </cell>
          <cell r="ET77">
            <v>484747</v>
          </cell>
          <cell r="FK77">
            <v>54058847</v>
          </cell>
          <cell r="FL77">
            <v>3947642</v>
          </cell>
          <cell r="FN77">
            <v>40406796</v>
          </cell>
          <cell r="FO77">
            <v>98413285</v>
          </cell>
        </row>
        <row r="78">
          <cell r="E78" t="str">
            <v>UConn2018</v>
          </cell>
          <cell r="F78" t="str">
            <v>CT</v>
          </cell>
          <cell r="G78" t="str">
            <v>NCAA Division I-FBS</v>
          </cell>
          <cell r="I78">
            <v>1</v>
          </cell>
          <cell r="J78" t="str">
            <v>NCAA</v>
          </cell>
          <cell r="K78">
            <v>8998</v>
          </cell>
          <cell r="L78">
            <v>9399</v>
          </cell>
          <cell r="M78">
            <v>18397</v>
          </cell>
          <cell r="V78">
            <v>2032429</v>
          </cell>
          <cell r="Y78">
            <v>2032429</v>
          </cell>
          <cell r="Z78">
            <v>9325922</v>
          </cell>
          <cell r="AA78">
            <v>7853769</v>
          </cell>
          <cell r="AC78">
            <v>17179691</v>
          </cell>
          <cell r="AL78">
            <v>1608345</v>
          </cell>
          <cell r="AM78">
            <v>1958259</v>
          </cell>
          <cell r="AO78">
            <v>3566604</v>
          </cell>
          <cell r="BC78">
            <v>1808994</v>
          </cell>
          <cell r="BE78">
            <v>1808994</v>
          </cell>
          <cell r="BF78">
            <v>16224408</v>
          </cell>
          <cell r="BI78">
            <v>16224408</v>
          </cell>
          <cell r="BJ78">
            <v>0.2051110248019061</v>
          </cell>
          <cell r="BK78">
            <v>705165</v>
          </cell>
          <cell r="BN78">
            <v>705165</v>
          </cell>
          <cell r="BS78">
            <v>3192475</v>
          </cell>
          <cell r="BT78">
            <v>1831850</v>
          </cell>
          <cell r="BV78">
            <v>5024325</v>
          </cell>
          <cell r="BX78">
            <v>1255333</v>
          </cell>
          <cell r="BZ78">
            <v>1255333</v>
          </cell>
          <cell r="CJ78">
            <v>1530508</v>
          </cell>
          <cell r="CL78">
            <v>1530508</v>
          </cell>
          <cell r="CU78">
            <v>2435382</v>
          </cell>
          <cell r="CV78">
            <v>1529208</v>
          </cell>
          <cell r="CX78">
            <v>3964590</v>
          </cell>
          <cell r="CZ78">
            <v>1463601</v>
          </cell>
          <cell r="DB78">
            <v>1463601</v>
          </cell>
          <cell r="DG78">
            <v>718202</v>
          </cell>
          <cell r="DH78">
            <v>1182028</v>
          </cell>
          <cell r="DJ78">
            <v>1900230</v>
          </cell>
          <cell r="EA78">
            <v>296796</v>
          </cell>
          <cell r="EB78">
            <v>777336</v>
          </cell>
          <cell r="ED78">
            <v>1074132</v>
          </cell>
          <cell r="ER78">
            <v>1236587</v>
          </cell>
          <cell r="ET78">
            <v>1236587</v>
          </cell>
          <cell r="FK78">
            <v>36539124</v>
          </cell>
          <cell r="FL78">
            <v>22427473</v>
          </cell>
          <cell r="FN78">
            <v>20134017</v>
          </cell>
          <cell r="FO78">
            <v>79100614</v>
          </cell>
        </row>
        <row r="79">
          <cell r="E79" t="str">
            <v>Florida2018</v>
          </cell>
          <cell r="F79" t="str">
            <v>FL</v>
          </cell>
          <cell r="G79" t="str">
            <v>NCAA Division I-FBS</v>
          </cell>
          <cell r="I79">
            <v>1</v>
          </cell>
          <cell r="J79" t="str">
            <v>NCAA</v>
          </cell>
          <cell r="K79">
            <v>13633</v>
          </cell>
          <cell r="L79">
            <v>18113</v>
          </cell>
          <cell r="M79">
            <v>31746</v>
          </cell>
          <cell r="V79">
            <v>1141246</v>
          </cell>
          <cell r="Y79">
            <v>1141246</v>
          </cell>
          <cell r="Z79">
            <v>11943413</v>
          </cell>
          <cell r="AA79">
            <v>85038</v>
          </cell>
          <cell r="AC79">
            <v>12028451</v>
          </cell>
          <cell r="AL79">
            <v>81440</v>
          </cell>
          <cell r="AM79">
            <v>71902</v>
          </cell>
          <cell r="AO79">
            <v>153342</v>
          </cell>
          <cell r="BF79">
            <v>84837920</v>
          </cell>
          <cell r="BI79">
            <v>84837920</v>
          </cell>
          <cell r="BJ79">
            <v>0.59067815309016669</v>
          </cell>
          <cell r="BK79">
            <v>89731</v>
          </cell>
          <cell r="BL79">
            <v>16266</v>
          </cell>
          <cell r="BN79">
            <v>105997</v>
          </cell>
          <cell r="BP79">
            <v>466351</v>
          </cell>
          <cell r="BR79">
            <v>466351</v>
          </cell>
          <cell r="BX79">
            <v>109518</v>
          </cell>
          <cell r="BZ79">
            <v>109518</v>
          </cell>
          <cell r="CV79">
            <v>87851</v>
          </cell>
          <cell r="CX79">
            <v>87851</v>
          </cell>
          <cell r="CZ79">
            <v>648592</v>
          </cell>
          <cell r="DB79">
            <v>648592</v>
          </cell>
          <cell r="DG79">
            <v>104030</v>
          </cell>
          <cell r="DH79">
            <v>84215</v>
          </cell>
          <cell r="DJ79">
            <v>188245</v>
          </cell>
          <cell r="EA79">
            <v>5710</v>
          </cell>
          <cell r="EB79">
            <v>821</v>
          </cell>
          <cell r="ED79">
            <v>6531</v>
          </cell>
          <cell r="ER79">
            <v>570752</v>
          </cell>
          <cell r="ET79">
            <v>570752</v>
          </cell>
          <cell r="FK79">
            <v>98203490</v>
          </cell>
          <cell r="FL79">
            <v>2141306</v>
          </cell>
          <cell r="FN79">
            <v>43283201</v>
          </cell>
          <cell r="FO79">
            <v>143627997</v>
          </cell>
        </row>
        <row r="80">
          <cell r="E80" t="str">
            <v>Georgia2018</v>
          </cell>
          <cell r="F80" t="str">
            <v>GA</v>
          </cell>
          <cell r="G80" t="str">
            <v>NCAA Division I-FBS</v>
          </cell>
          <cell r="I80">
            <v>1</v>
          </cell>
          <cell r="J80" t="str">
            <v>NCAA</v>
          </cell>
          <cell r="K80">
            <v>11922</v>
          </cell>
          <cell r="L80">
            <v>15919</v>
          </cell>
          <cell r="M80">
            <v>27841</v>
          </cell>
          <cell r="V80">
            <v>1776267</v>
          </cell>
          <cell r="Y80">
            <v>1776267</v>
          </cell>
          <cell r="Z80">
            <v>10693803</v>
          </cell>
          <cell r="AA80">
            <v>1110865</v>
          </cell>
          <cell r="AC80">
            <v>11804668</v>
          </cell>
          <cell r="AL80">
            <v>248542</v>
          </cell>
          <cell r="AM80">
            <v>248541</v>
          </cell>
          <cell r="AO80">
            <v>497083</v>
          </cell>
          <cell r="AU80">
            <v>91103</v>
          </cell>
          <cell r="AW80">
            <v>91103</v>
          </cell>
          <cell r="BF80">
            <v>123073722</v>
          </cell>
          <cell r="BI80">
            <v>123073722</v>
          </cell>
          <cell r="BJ80">
            <v>0.70714759170120312</v>
          </cell>
          <cell r="BK80">
            <v>101140</v>
          </cell>
          <cell r="BL80">
            <v>100418</v>
          </cell>
          <cell r="BN80">
            <v>201558</v>
          </cell>
          <cell r="BP80">
            <v>1507302</v>
          </cell>
          <cell r="BR80">
            <v>1507302</v>
          </cell>
          <cell r="CV80">
            <v>85459</v>
          </cell>
          <cell r="CX80">
            <v>85459</v>
          </cell>
          <cell r="CZ80">
            <v>81455</v>
          </cell>
          <cell r="DB80">
            <v>81455</v>
          </cell>
          <cell r="DG80">
            <v>186175</v>
          </cell>
          <cell r="DH80">
            <v>186176</v>
          </cell>
          <cell r="DJ80">
            <v>372351</v>
          </cell>
          <cell r="EA80">
            <v>89928</v>
          </cell>
          <cell r="EB80">
            <v>89751</v>
          </cell>
          <cell r="ED80">
            <v>179679</v>
          </cell>
          <cell r="ER80">
            <v>120358</v>
          </cell>
          <cell r="ET80">
            <v>120358</v>
          </cell>
          <cell r="FK80">
            <v>136169577</v>
          </cell>
          <cell r="FL80">
            <v>3621428</v>
          </cell>
          <cell r="FN80">
            <v>34251477</v>
          </cell>
          <cell r="FO80">
            <v>174042482</v>
          </cell>
        </row>
        <row r="81">
          <cell r="E81" t="str">
            <v>Hawaii2018</v>
          </cell>
          <cell r="F81" t="str">
            <v>HI</v>
          </cell>
          <cell r="G81" t="str">
            <v>NCAA Division I-FBS</v>
          </cell>
          <cell r="I81">
            <v>1</v>
          </cell>
          <cell r="J81" t="str">
            <v>NCAA</v>
          </cell>
          <cell r="K81">
            <v>4529</v>
          </cell>
          <cell r="L81">
            <v>6032</v>
          </cell>
          <cell r="M81">
            <v>10561</v>
          </cell>
          <cell r="V81">
            <v>1777651</v>
          </cell>
          <cell r="Y81">
            <v>1777651</v>
          </cell>
          <cell r="Z81">
            <v>2960055</v>
          </cell>
          <cell r="AA81">
            <v>2348133</v>
          </cell>
          <cell r="AC81">
            <v>5308188</v>
          </cell>
          <cell r="AE81">
            <v>582079</v>
          </cell>
          <cell r="AG81">
            <v>582079</v>
          </cell>
          <cell r="AM81">
            <v>1499137</v>
          </cell>
          <cell r="AO81">
            <v>1499137</v>
          </cell>
          <cell r="BF81">
            <v>12737691</v>
          </cell>
          <cell r="BI81">
            <v>12737691</v>
          </cell>
          <cell r="BJ81">
            <v>0.27844759405212066</v>
          </cell>
          <cell r="BK81">
            <v>396360</v>
          </cell>
          <cell r="BL81">
            <v>564554</v>
          </cell>
          <cell r="BN81">
            <v>960914</v>
          </cell>
          <cell r="CN81">
            <v>77194</v>
          </cell>
          <cell r="CO81">
            <v>105930</v>
          </cell>
          <cell r="CP81">
            <v>183124</v>
          </cell>
          <cell r="CV81">
            <v>1189979</v>
          </cell>
          <cell r="CX81">
            <v>1189979</v>
          </cell>
          <cell r="CZ81">
            <v>1125499</v>
          </cell>
          <cell r="DB81">
            <v>1125499</v>
          </cell>
          <cell r="DG81">
            <v>950392</v>
          </cell>
          <cell r="DH81">
            <v>1393537</v>
          </cell>
          <cell r="DJ81">
            <v>2343929</v>
          </cell>
          <cell r="EA81">
            <v>497518</v>
          </cell>
          <cell r="EB81">
            <v>723454</v>
          </cell>
          <cell r="ED81">
            <v>1220972</v>
          </cell>
          <cell r="EQ81">
            <v>1106731</v>
          </cell>
          <cell r="ER81">
            <v>1599156</v>
          </cell>
          <cell r="ET81">
            <v>2705887</v>
          </cell>
          <cell r="EV81">
            <v>997933</v>
          </cell>
          <cell r="EX81">
            <v>997933</v>
          </cell>
          <cell r="FK81">
            <v>20426398</v>
          </cell>
          <cell r="FL81">
            <v>12100655</v>
          </cell>
          <cell r="FM81">
            <v>105930</v>
          </cell>
          <cell r="FN81">
            <v>13112397</v>
          </cell>
          <cell r="FO81">
            <v>45745380</v>
          </cell>
        </row>
        <row r="82">
          <cell r="E82" t="str">
            <v>Houston2018</v>
          </cell>
          <cell r="F82" t="str">
            <v>TX</v>
          </cell>
          <cell r="G82" t="str">
            <v>NCAA Division I-FBS</v>
          </cell>
          <cell r="I82">
            <v>1</v>
          </cell>
          <cell r="J82" t="str">
            <v>NCAA</v>
          </cell>
          <cell r="K82">
            <v>13749</v>
          </cell>
          <cell r="L82">
            <v>13933</v>
          </cell>
          <cell r="M82">
            <v>27682</v>
          </cell>
          <cell r="V82">
            <v>3324202</v>
          </cell>
          <cell r="Y82">
            <v>3324202</v>
          </cell>
          <cell r="Z82">
            <v>9219796</v>
          </cell>
          <cell r="AA82">
            <v>2404717</v>
          </cell>
          <cell r="AC82">
            <v>11624513</v>
          </cell>
          <cell r="AL82">
            <v>1522118</v>
          </cell>
          <cell r="AM82">
            <v>1522118</v>
          </cell>
          <cell r="AO82">
            <v>3044236</v>
          </cell>
          <cell r="BF82">
            <v>18656864</v>
          </cell>
          <cell r="BI82">
            <v>18656864</v>
          </cell>
          <cell r="BJ82">
            <v>0.27321823493788017</v>
          </cell>
          <cell r="BK82">
            <v>739300</v>
          </cell>
          <cell r="BL82">
            <v>599372</v>
          </cell>
          <cell r="BN82">
            <v>1338672</v>
          </cell>
          <cell r="CV82">
            <v>996767</v>
          </cell>
          <cell r="CX82">
            <v>996767</v>
          </cell>
          <cell r="CZ82">
            <v>1202741</v>
          </cell>
          <cell r="DB82">
            <v>1202741</v>
          </cell>
          <cell r="DL82">
            <v>1109137</v>
          </cell>
          <cell r="DN82">
            <v>1109137</v>
          </cell>
          <cell r="EB82">
            <v>511819</v>
          </cell>
          <cell r="ED82">
            <v>511819</v>
          </cell>
          <cell r="ER82">
            <v>983687</v>
          </cell>
          <cell r="ET82">
            <v>983687</v>
          </cell>
          <cell r="FK82">
            <v>33462280</v>
          </cell>
          <cell r="FL82">
            <v>9330358</v>
          </cell>
          <cell r="FN82">
            <v>25492936</v>
          </cell>
          <cell r="FO82">
            <v>68285574</v>
          </cell>
        </row>
        <row r="83">
          <cell r="E83" t="str">
            <v>Illinois2018</v>
          </cell>
          <cell r="F83" t="str">
            <v>IL</v>
          </cell>
          <cell r="G83" t="str">
            <v>NCAA Division I-FBS</v>
          </cell>
          <cell r="I83">
            <v>1</v>
          </cell>
          <cell r="J83" t="str">
            <v>NCAA</v>
          </cell>
          <cell r="K83">
            <v>17413</v>
          </cell>
          <cell r="L83">
            <v>14941</v>
          </cell>
          <cell r="M83">
            <v>32354</v>
          </cell>
          <cell r="V83">
            <v>479074</v>
          </cell>
          <cell r="Y83">
            <v>479074</v>
          </cell>
          <cell r="Z83">
            <v>21419589</v>
          </cell>
          <cell r="AA83">
            <v>654776</v>
          </cell>
          <cell r="AC83">
            <v>22074365</v>
          </cell>
          <cell r="AL83">
            <v>193310</v>
          </cell>
          <cell r="AM83">
            <v>162123</v>
          </cell>
          <cell r="AO83">
            <v>355433</v>
          </cell>
          <cell r="BF83">
            <v>58155936</v>
          </cell>
          <cell r="BI83">
            <v>58155936</v>
          </cell>
          <cell r="BJ83">
            <v>0.58065308247540326</v>
          </cell>
          <cell r="BK83">
            <v>624161</v>
          </cell>
          <cell r="BL83">
            <v>159419</v>
          </cell>
          <cell r="BN83">
            <v>783580</v>
          </cell>
          <cell r="BO83">
            <v>485794</v>
          </cell>
          <cell r="BP83">
            <v>172185</v>
          </cell>
          <cell r="BR83">
            <v>657979</v>
          </cell>
          <cell r="CV83">
            <v>192323</v>
          </cell>
          <cell r="CX83">
            <v>192323</v>
          </cell>
          <cell r="CZ83">
            <v>250717</v>
          </cell>
          <cell r="DB83">
            <v>250717</v>
          </cell>
          <cell r="DH83">
            <v>95882</v>
          </cell>
          <cell r="DJ83">
            <v>95882</v>
          </cell>
          <cell r="EA83">
            <v>294027</v>
          </cell>
          <cell r="EB83">
            <v>140814</v>
          </cell>
          <cell r="ED83">
            <v>434841</v>
          </cell>
          <cell r="ER83">
            <v>915535</v>
          </cell>
          <cell r="ET83">
            <v>915535</v>
          </cell>
          <cell r="FC83">
            <v>297125</v>
          </cell>
          <cell r="FF83">
            <v>297125</v>
          </cell>
          <cell r="FK83">
            <v>81949016</v>
          </cell>
          <cell r="FL83">
            <v>2743774</v>
          </cell>
          <cell r="FN83">
            <v>15463289</v>
          </cell>
          <cell r="FO83">
            <v>100156079</v>
          </cell>
        </row>
        <row r="84">
          <cell r="E84" t="str">
            <v>Iowa2018</v>
          </cell>
          <cell r="F84" t="str">
            <v>IA</v>
          </cell>
          <cell r="G84" t="str">
            <v>NCAA Division I-FBS</v>
          </cell>
          <cell r="I84">
            <v>1</v>
          </cell>
          <cell r="J84" t="str">
            <v>NCAA</v>
          </cell>
          <cell r="K84">
            <v>10010</v>
          </cell>
          <cell r="L84">
            <v>11546</v>
          </cell>
          <cell r="M84">
            <v>21556</v>
          </cell>
          <cell r="V84">
            <v>455338</v>
          </cell>
          <cell r="Y84">
            <v>455338</v>
          </cell>
          <cell r="Z84">
            <v>12120342</v>
          </cell>
          <cell r="AA84">
            <v>1645981</v>
          </cell>
          <cell r="AC84">
            <v>13766323</v>
          </cell>
          <cell r="AL84">
            <v>268446</v>
          </cell>
          <cell r="AM84">
            <v>182413</v>
          </cell>
          <cell r="AO84">
            <v>450859</v>
          </cell>
          <cell r="BC84">
            <v>83098</v>
          </cell>
          <cell r="BE84">
            <v>83098</v>
          </cell>
          <cell r="BF84">
            <v>81037375</v>
          </cell>
          <cell r="BI84">
            <v>81037375</v>
          </cell>
          <cell r="BJ84">
            <v>0.56248289686687081</v>
          </cell>
          <cell r="BK84">
            <v>335096</v>
          </cell>
          <cell r="BL84">
            <v>313134</v>
          </cell>
          <cell r="BN84">
            <v>648230</v>
          </cell>
          <cell r="BO84">
            <v>76814</v>
          </cell>
          <cell r="BP84">
            <v>174224</v>
          </cell>
          <cell r="BR84">
            <v>251038</v>
          </cell>
          <cell r="CJ84">
            <v>112156</v>
          </cell>
          <cell r="CL84">
            <v>112156</v>
          </cell>
          <cell r="CV84">
            <v>255208</v>
          </cell>
          <cell r="CX84">
            <v>255208</v>
          </cell>
          <cell r="CZ84">
            <v>476199</v>
          </cell>
          <cell r="DB84">
            <v>476199</v>
          </cell>
          <cell r="DG84">
            <v>192124</v>
          </cell>
          <cell r="DH84">
            <v>131428</v>
          </cell>
          <cell r="DJ84">
            <v>323552</v>
          </cell>
          <cell r="EA84">
            <v>158978</v>
          </cell>
          <cell r="EB84">
            <v>65546</v>
          </cell>
          <cell r="ED84">
            <v>224524</v>
          </cell>
          <cell r="ER84">
            <v>243004</v>
          </cell>
          <cell r="ET84">
            <v>243004</v>
          </cell>
          <cell r="FC84">
            <v>2333488</v>
          </cell>
          <cell r="FF84">
            <v>2333488</v>
          </cell>
          <cell r="FK84">
            <v>96978001</v>
          </cell>
          <cell r="FL84">
            <v>3682391</v>
          </cell>
          <cell r="FN84">
            <v>43410433</v>
          </cell>
          <cell r="FO84">
            <v>144070825</v>
          </cell>
        </row>
        <row r="85">
          <cell r="E85" t="str">
            <v>Kansas2018</v>
          </cell>
          <cell r="F85" t="str">
            <v>KS</v>
          </cell>
          <cell r="G85" t="str">
            <v>NCAA Division I-FBS</v>
          </cell>
          <cell r="I85">
            <v>1</v>
          </cell>
          <cell r="J85" t="str">
            <v>NCAA</v>
          </cell>
          <cell r="K85">
            <v>8361</v>
          </cell>
          <cell r="L85">
            <v>8889</v>
          </cell>
          <cell r="M85">
            <v>17250</v>
          </cell>
          <cell r="V85">
            <v>67993</v>
          </cell>
          <cell r="Y85">
            <v>67993</v>
          </cell>
          <cell r="Z85">
            <v>18974009</v>
          </cell>
          <cell r="AA85">
            <v>85917</v>
          </cell>
          <cell r="AC85">
            <v>19059926</v>
          </cell>
          <cell r="AL85">
            <v>14473</v>
          </cell>
          <cell r="AM85">
            <v>14473</v>
          </cell>
          <cell r="AO85">
            <v>28946</v>
          </cell>
          <cell r="BF85">
            <v>38148252</v>
          </cell>
          <cell r="BI85">
            <v>38148252</v>
          </cell>
          <cell r="BJ85">
            <v>0.31851788000014158</v>
          </cell>
          <cell r="BK85">
            <v>1001</v>
          </cell>
          <cell r="BL85">
            <v>1001</v>
          </cell>
          <cell r="BN85">
            <v>2002</v>
          </cell>
          <cell r="CJ85">
            <v>1001</v>
          </cell>
          <cell r="CL85">
            <v>1001</v>
          </cell>
          <cell r="CV85">
            <v>24599</v>
          </cell>
          <cell r="CX85">
            <v>24599</v>
          </cell>
          <cell r="CZ85">
            <v>37775</v>
          </cell>
          <cell r="DB85">
            <v>37775</v>
          </cell>
          <cell r="DH85">
            <v>5204</v>
          </cell>
          <cell r="DJ85">
            <v>5204</v>
          </cell>
          <cell r="EB85">
            <v>1001</v>
          </cell>
          <cell r="ED85">
            <v>1001</v>
          </cell>
          <cell r="ER85">
            <v>115552</v>
          </cell>
          <cell r="ET85">
            <v>115552</v>
          </cell>
          <cell r="FK85">
            <v>57205728</v>
          </cell>
          <cell r="FL85">
            <v>286523</v>
          </cell>
          <cell r="FN85">
            <v>62275757</v>
          </cell>
          <cell r="FO85">
            <v>119768008</v>
          </cell>
        </row>
        <row r="86">
          <cell r="E86" t="str">
            <v>Kentucky2018</v>
          </cell>
          <cell r="F86" t="str">
            <v>KY</v>
          </cell>
          <cell r="G86" t="str">
            <v>NCAA Division I-FBS</v>
          </cell>
          <cell r="I86">
            <v>1</v>
          </cell>
          <cell r="J86" t="str">
            <v>NCAA</v>
          </cell>
          <cell r="K86">
            <v>9010</v>
          </cell>
          <cell r="L86">
            <v>11402</v>
          </cell>
          <cell r="M86">
            <v>20412</v>
          </cell>
          <cell r="V86">
            <v>636254</v>
          </cell>
          <cell r="Y86">
            <v>636254</v>
          </cell>
          <cell r="Z86">
            <v>38829651</v>
          </cell>
          <cell r="AA86">
            <v>469223</v>
          </cell>
          <cell r="AC86">
            <v>39298874</v>
          </cell>
          <cell r="AL86">
            <v>61980</v>
          </cell>
          <cell r="AM86">
            <v>65359</v>
          </cell>
          <cell r="AO86">
            <v>127339</v>
          </cell>
          <cell r="BF86">
            <v>41366437</v>
          </cell>
          <cell r="BI86">
            <v>41366437</v>
          </cell>
          <cell r="BJ86">
            <v>0.28830506208884937</v>
          </cell>
          <cell r="BK86">
            <v>20796</v>
          </cell>
          <cell r="BL86">
            <v>19910</v>
          </cell>
          <cell r="BN86">
            <v>40706</v>
          </cell>
          <cell r="BP86">
            <v>297482</v>
          </cell>
          <cell r="BR86">
            <v>297482</v>
          </cell>
          <cell r="CC86">
            <v>16208</v>
          </cell>
          <cell r="CD86">
            <v>16208</v>
          </cell>
          <cell r="CU86">
            <v>186661</v>
          </cell>
          <cell r="CV86">
            <v>120654</v>
          </cell>
          <cell r="CX86">
            <v>307315</v>
          </cell>
          <cell r="CZ86">
            <v>301596</v>
          </cell>
          <cell r="DB86">
            <v>301596</v>
          </cell>
          <cell r="DG86">
            <v>43647</v>
          </cell>
          <cell r="DH86">
            <v>49047</v>
          </cell>
          <cell r="DJ86">
            <v>92694</v>
          </cell>
          <cell r="EA86">
            <v>101754</v>
          </cell>
          <cell r="EB86">
            <v>23056</v>
          </cell>
          <cell r="ED86">
            <v>124810</v>
          </cell>
          <cell r="ER86">
            <v>468971</v>
          </cell>
          <cell r="ET86">
            <v>468971</v>
          </cell>
          <cell r="FK86">
            <v>81247180</v>
          </cell>
          <cell r="FL86">
            <v>1815298</v>
          </cell>
          <cell r="FM86">
            <v>16208</v>
          </cell>
          <cell r="FN86">
            <v>60402794</v>
          </cell>
          <cell r="FO86">
            <v>143481480</v>
          </cell>
        </row>
        <row r="87">
          <cell r="E87" t="str">
            <v>Louisiana2018</v>
          </cell>
          <cell r="F87" t="str">
            <v>LA</v>
          </cell>
          <cell r="G87" t="str">
            <v>NCAA Division I-FBS</v>
          </cell>
          <cell r="I87">
            <v>1</v>
          </cell>
          <cell r="J87" t="str">
            <v>NCAA</v>
          </cell>
          <cell r="K87">
            <v>5487</v>
          </cell>
          <cell r="L87">
            <v>6911</v>
          </cell>
          <cell r="M87">
            <v>12398</v>
          </cell>
          <cell r="V87">
            <v>2179248</v>
          </cell>
          <cell r="Y87">
            <v>2179248</v>
          </cell>
          <cell r="Z87">
            <v>2780548</v>
          </cell>
          <cell r="AA87">
            <v>1608902</v>
          </cell>
          <cell r="AC87">
            <v>4389450</v>
          </cell>
          <cell r="AL87">
            <v>697453</v>
          </cell>
          <cell r="AM87">
            <v>764620</v>
          </cell>
          <cell r="AO87">
            <v>1462073</v>
          </cell>
          <cell r="BF87">
            <v>11050193</v>
          </cell>
          <cell r="BI87">
            <v>11050193</v>
          </cell>
          <cell r="BJ87">
            <v>0.32654115943963913</v>
          </cell>
          <cell r="BK87">
            <v>482909</v>
          </cell>
          <cell r="BN87">
            <v>482909</v>
          </cell>
          <cell r="CV87">
            <v>914215</v>
          </cell>
          <cell r="CX87">
            <v>914215</v>
          </cell>
          <cell r="CZ87">
            <v>1869640</v>
          </cell>
          <cell r="DB87">
            <v>1869640</v>
          </cell>
          <cell r="EA87">
            <v>512559</v>
          </cell>
          <cell r="EB87">
            <v>455181</v>
          </cell>
          <cell r="ED87">
            <v>967740</v>
          </cell>
          <cell r="ER87">
            <v>856529</v>
          </cell>
          <cell r="ET87">
            <v>856529</v>
          </cell>
          <cell r="FK87">
            <v>17702910</v>
          </cell>
          <cell r="FL87">
            <v>6469087</v>
          </cell>
          <cell r="FN87">
            <v>9668126</v>
          </cell>
          <cell r="FO87">
            <v>33840123</v>
          </cell>
        </row>
        <row r="88">
          <cell r="E88" t="str">
            <v>Louisiana-Monroe2018</v>
          </cell>
          <cell r="F88" t="str">
            <v>LA</v>
          </cell>
          <cell r="G88" t="str">
            <v>NCAA Division I-FBS</v>
          </cell>
          <cell r="I88">
            <v>1</v>
          </cell>
          <cell r="J88" t="str">
            <v>NCAA</v>
          </cell>
          <cell r="K88">
            <v>1866</v>
          </cell>
          <cell r="L88">
            <v>3148</v>
          </cell>
          <cell r="M88">
            <v>5014</v>
          </cell>
          <cell r="V88">
            <v>982878</v>
          </cell>
          <cell r="Y88">
            <v>982878</v>
          </cell>
          <cell r="Z88">
            <v>1469020</v>
          </cell>
          <cell r="AA88">
            <v>1307398</v>
          </cell>
          <cell r="AC88">
            <v>2776418</v>
          </cell>
          <cell r="AE88">
            <v>185751</v>
          </cell>
          <cell r="AG88">
            <v>185751</v>
          </cell>
          <cell r="AL88">
            <v>441313</v>
          </cell>
          <cell r="AM88">
            <v>486366</v>
          </cell>
          <cell r="AO88">
            <v>927679</v>
          </cell>
          <cell r="BF88">
            <v>5304043</v>
          </cell>
          <cell r="BI88">
            <v>5304043</v>
          </cell>
          <cell r="BJ88">
            <v>0.34774188582619758</v>
          </cell>
          <cell r="BK88">
            <v>258127</v>
          </cell>
          <cell r="BL88">
            <v>181864</v>
          </cell>
          <cell r="BN88">
            <v>439991</v>
          </cell>
          <cell r="CV88">
            <v>468828</v>
          </cell>
          <cell r="CX88">
            <v>468828</v>
          </cell>
          <cell r="CZ88">
            <v>554734</v>
          </cell>
          <cell r="DB88">
            <v>554734</v>
          </cell>
          <cell r="EB88">
            <v>325462</v>
          </cell>
          <cell r="ED88">
            <v>325462</v>
          </cell>
          <cell r="ER88">
            <v>436861</v>
          </cell>
          <cell r="ET88">
            <v>436861</v>
          </cell>
          <cell r="FK88">
            <v>8455381</v>
          </cell>
          <cell r="FL88">
            <v>3947264</v>
          </cell>
          <cell r="FN88">
            <v>2850171</v>
          </cell>
          <cell r="FO88">
            <v>15252816</v>
          </cell>
        </row>
        <row r="89">
          <cell r="E89" t="str">
            <v>Louisville2018</v>
          </cell>
          <cell r="F89" t="str">
            <v>KY</v>
          </cell>
          <cell r="G89" t="str">
            <v>NCAA Division I-FBS</v>
          </cell>
          <cell r="I89">
            <v>1</v>
          </cell>
          <cell r="J89" t="str">
            <v>NCAA</v>
          </cell>
          <cell r="K89">
            <v>5463</v>
          </cell>
          <cell r="L89">
            <v>6410</v>
          </cell>
          <cell r="M89">
            <v>11873</v>
          </cell>
          <cell r="V89">
            <v>914859</v>
          </cell>
          <cell r="Y89">
            <v>914859</v>
          </cell>
          <cell r="Z89">
            <v>42759248</v>
          </cell>
          <cell r="AA89">
            <v>5800173</v>
          </cell>
          <cell r="AC89">
            <v>48559421</v>
          </cell>
          <cell r="AL89">
            <v>28089</v>
          </cell>
          <cell r="AM89">
            <v>1706452</v>
          </cell>
          <cell r="AO89">
            <v>1734541</v>
          </cell>
          <cell r="BC89">
            <v>1402651</v>
          </cell>
          <cell r="BE89">
            <v>1402651</v>
          </cell>
          <cell r="BF89">
            <v>47327709</v>
          </cell>
          <cell r="BI89">
            <v>47327709</v>
          </cell>
          <cell r="BJ89">
            <v>0.31834509175280157</v>
          </cell>
          <cell r="BK89">
            <v>191216</v>
          </cell>
          <cell r="BL89">
            <v>1007858</v>
          </cell>
          <cell r="BN89">
            <v>1199074</v>
          </cell>
          <cell r="BX89">
            <v>1407717</v>
          </cell>
          <cell r="BZ89">
            <v>1407717</v>
          </cell>
          <cell r="CJ89">
            <v>2047186</v>
          </cell>
          <cell r="CL89">
            <v>2047186</v>
          </cell>
          <cell r="CU89">
            <v>113648</v>
          </cell>
          <cell r="CV89">
            <v>1552411</v>
          </cell>
          <cell r="CX89">
            <v>1666059</v>
          </cell>
          <cell r="CZ89">
            <v>1701704</v>
          </cell>
          <cell r="DB89">
            <v>1701704</v>
          </cell>
          <cell r="DG89">
            <v>36262</v>
          </cell>
          <cell r="DH89">
            <v>1627353</v>
          </cell>
          <cell r="DJ89">
            <v>1663615</v>
          </cell>
          <cell r="EA89">
            <v>33085</v>
          </cell>
          <cell r="EB89">
            <v>753134</v>
          </cell>
          <cell r="ED89">
            <v>786219</v>
          </cell>
          <cell r="ER89">
            <v>1795066</v>
          </cell>
          <cell r="ET89">
            <v>1795066</v>
          </cell>
          <cell r="FK89">
            <v>91404116</v>
          </cell>
          <cell r="FL89">
            <v>20801705</v>
          </cell>
          <cell r="FN89">
            <v>36462119</v>
          </cell>
          <cell r="FO89">
            <v>148667940</v>
          </cell>
        </row>
        <row r="90">
          <cell r="E90" t="str">
            <v>Maryland2018</v>
          </cell>
          <cell r="F90" t="str">
            <v>MD</v>
          </cell>
          <cell r="G90" t="str">
            <v>NCAA Division I-FBS</v>
          </cell>
          <cell r="I90">
            <v>1</v>
          </cell>
          <cell r="J90" t="str">
            <v>NCAA</v>
          </cell>
          <cell r="K90">
            <v>14934</v>
          </cell>
          <cell r="L90">
            <v>13408</v>
          </cell>
          <cell r="M90">
            <v>28342</v>
          </cell>
          <cell r="V90">
            <v>129153</v>
          </cell>
          <cell r="Y90">
            <v>129153</v>
          </cell>
          <cell r="Z90">
            <v>14059425</v>
          </cell>
          <cell r="AA90">
            <v>677530</v>
          </cell>
          <cell r="AC90">
            <v>14736955</v>
          </cell>
          <cell r="AM90">
            <v>159447</v>
          </cell>
          <cell r="AO90">
            <v>159447</v>
          </cell>
          <cell r="BC90">
            <v>99306</v>
          </cell>
          <cell r="BE90">
            <v>99306</v>
          </cell>
          <cell r="BF90">
            <v>46592593</v>
          </cell>
          <cell r="BI90">
            <v>46592593</v>
          </cell>
          <cell r="BJ90">
            <v>0.4282552965058013</v>
          </cell>
          <cell r="BK90">
            <v>65313</v>
          </cell>
          <cell r="BL90">
            <v>46740</v>
          </cell>
          <cell r="BN90">
            <v>112053</v>
          </cell>
          <cell r="BP90">
            <v>297006</v>
          </cell>
          <cell r="BR90">
            <v>297006</v>
          </cell>
          <cell r="BW90">
            <v>238446</v>
          </cell>
          <cell r="BX90">
            <v>153971</v>
          </cell>
          <cell r="BZ90">
            <v>392417</v>
          </cell>
          <cell r="CU90">
            <v>225557</v>
          </cell>
          <cell r="CV90">
            <v>178511</v>
          </cell>
          <cell r="CX90">
            <v>404068</v>
          </cell>
          <cell r="CZ90">
            <v>29827</v>
          </cell>
          <cell r="DB90">
            <v>29827</v>
          </cell>
          <cell r="EB90">
            <v>184659</v>
          </cell>
          <cell r="ED90">
            <v>184659</v>
          </cell>
          <cell r="EI90">
            <v>88321</v>
          </cell>
          <cell r="EL90">
            <v>88321</v>
          </cell>
          <cell r="ER90">
            <v>226606</v>
          </cell>
          <cell r="ET90">
            <v>226606</v>
          </cell>
          <cell r="FC90">
            <v>52417</v>
          </cell>
          <cell r="FF90">
            <v>52417</v>
          </cell>
          <cell r="FK90">
            <v>61451225</v>
          </cell>
          <cell r="FL90">
            <v>2053603</v>
          </cell>
          <cell r="FN90">
            <v>45291475</v>
          </cell>
          <cell r="FO90">
            <v>108796303</v>
          </cell>
        </row>
        <row r="91">
          <cell r="E91" t="str">
            <v>UMass2018</v>
          </cell>
          <cell r="F91" t="str">
            <v>MA</v>
          </cell>
          <cell r="G91" t="str">
            <v>NCAA Division I-FBS</v>
          </cell>
          <cell r="I91">
            <v>1</v>
          </cell>
          <cell r="J91" t="str">
            <v>NCAA</v>
          </cell>
          <cell r="K91">
            <v>11047</v>
          </cell>
          <cell r="L91">
            <v>10659</v>
          </cell>
          <cell r="M91">
            <v>21706</v>
          </cell>
          <cell r="V91">
            <v>467691</v>
          </cell>
          <cell r="Y91">
            <v>467691</v>
          </cell>
          <cell r="Z91">
            <v>4025395</v>
          </cell>
          <cell r="AA91">
            <v>2449196</v>
          </cell>
          <cell r="AC91">
            <v>6474591</v>
          </cell>
          <cell r="AL91">
            <v>526954</v>
          </cell>
          <cell r="AM91">
            <v>1111903</v>
          </cell>
          <cell r="AO91">
            <v>1638857</v>
          </cell>
          <cell r="BC91">
            <v>1050054</v>
          </cell>
          <cell r="BE91">
            <v>1050054</v>
          </cell>
          <cell r="BF91">
            <v>10347538</v>
          </cell>
          <cell r="BI91">
            <v>10347538</v>
          </cell>
          <cell r="BJ91">
            <v>0.25868747992195029</v>
          </cell>
          <cell r="BS91">
            <v>3119513</v>
          </cell>
          <cell r="BV91">
            <v>3119513</v>
          </cell>
          <cell r="BW91">
            <v>1104871</v>
          </cell>
          <cell r="BX91">
            <v>1051761</v>
          </cell>
          <cell r="BZ91">
            <v>2156632</v>
          </cell>
          <cell r="CJ91">
            <v>1516993</v>
          </cell>
          <cell r="CL91">
            <v>1516993</v>
          </cell>
          <cell r="CU91">
            <v>712371</v>
          </cell>
          <cell r="CV91">
            <v>1142737</v>
          </cell>
          <cell r="CX91">
            <v>1855108</v>
          </cell>
          <cell r="CZ91">
            <v>1204095</v>
          </cell>
          <cell r="DB91">
            <v>1204095</v>
          </cell>
          <cell r="DG91">
            <v>459256</v>
          </cell>
          <cell r="DH91">
            <v>922143</v>
          </cell>
          <cell r="DJ91">
            <v>1381399</v>
          </cell>
          <cell r="EB91">
            <v>540271</v>
          </cell>
          <cell r="ED91">
            <v>540271</v>
          </cell>
          <cell r="FK91">
            <v>20763589</v>
          </cell>
          <cell r="FL91">
            <v>10989153</v>
          </cell>
          <cell r="FN91">
            <v>8247408</v>
          </cell>
          <cell r="FO91">
            <v>40000150</v>
          </cell>
        </row>
        <row r="92">
          <cell r="E92" t="str">
            <v>Memphis2018</v>
          </cell>
          <cell r="F92" t="str">
            <v>TN</v>
          </cell>
          <cell r="G92" t="str">
            <v>NCAA Division I-FBS</v>
          </cell>
          <cell r="I92">
            <v>1</v>
          </cell>
          <cell r="J92" t="str">
            <v>NCAA</v>
          </cell>
          <cell r="K92">
            <v>5090</v>
          </cell>
          <cell r="L92">
            <v>6934</v>
          </cell>
          <cell r="M92">
            <v>12024</v>
          </cell>
          <cell r="V92">
            <v>1300139</v>
          </cell>
          <cell r="Y92">
            <v>1300139</v>
          </cell>
          <cell r="Z92">
            <v>8217757</v>
          </cell>
          <cell r="AA92">
            <v>2670945</v>
          </cell>
          <cell r="AC92">
            <v>10888702</v>
          </cell>
          <cell r="AL92">
            <v>884140</v>
          </cell>
          <cell r="AM92">
            <v>968344</v>
          </cell>
          <cell r="AO92">
            <v>1852484</v>
          </cell>
          <cell r="BF92">
            <v>17856441</v>
          </cell>
          <cell r="BI92">
            <v>17856441</v>
          </cell>
          <cell r="BJ92">
            <v>0.32177057744192761</v>
          </cell>
          <cell r="BK92">
            <v>472776</v>
          </cell>
          <cell r="BL92">
            <v>530684</v>
          </cell>
          <cell r="BN92">
            <v>1003460</v>
          </cell>
          <cell r="CC92">
            <v>257063</v>
          </cell>
          <cell r="CD92">
            <v>257063</v>
          </cell>
          <cell r="CU92">
            <v>848101</v>
          </cell>
          <cell r="CV92">
            <v>1303090</v>
          </cell>
          <cell r="CX92">
            <v>2151191</v>
          </cell>
          <cell r="CZ92">
            <v>1136703</v>
          </cell>
          <cell r="DB92">
            <v>1136703</v>
          </cell>
          <cell r="EA92">
            <v>546074</v>
          </cell>
          <cell r="EB92">
            <v>580838</v>
          </cell>
          <cell r="ED92">
            <v>1126912</v>
          </cell>
          <cell r="ER92">
            <v>990695</v>
          </cell>
          <cell r="ET92">
            <v>990695</v>
          </cell>
          <cell r="FK92">
            <v>30125428</v>
          </cell>
          <cell r="FL92">
            <v>8181299</v>
          </cell>
          <cell r="FM92">
            <v>257063</v>
          </cell>
          <cell r="FN92">
            <v>16930535</v>
          </cell>
          <cell r="FO92">
            <v>55494325</v>
          </cell>
        </row>
        <row r="93">
          <cell r="E93" t="str">
            <v>Miami (FL)2018</v>
          </cell>
          <cell r="F93" t="str">
            <v>FL</v>
          </cell>
          <cell r="G93" t="str">
            <v>NCAA Division I-FBS</v>
          </cell>
          <cell r="I93">
            <v>1</v>
          </cell>
          <cell r="J93" t="str">
            <v>NCAA</v>
          </cell>
          <cell r="K93">
            <v>4959</v>
          </cell>
          <cell r="L93">
            <v>5453</v>
          </cell>
          <cell r="M93">
            <v>10412</v>
          </cell>
          <cell r="V93">
            <v>4958396</v>
          </cell>
          <cell r="Y93">
            <v>4958396</v>
          </cell>
          <cell r="Z93">
            <v>9988284</v>
          </cell>
          <cell r="AA93">
            <v>5723586</v>
          </cell>
          <cell r="AC93">
            <v>15711870</v>
          </cell>
          <cell r="AL93">
            <v>1915803</v>
          </cell>
          <cell r="AM93">
            <v>2796658</v>
          </cell>
          <cell r="AO93">
            <v>4712461</v>
          </cell>
          <cell r="AP93">
            <v>464606</v>
          </cell>
          <cell r="AS93">
            <v>464606</v>
          </cell>
          <cell r="BF93">
            <v>56257383</v>
          </cell>
          <cell r="BI93">
            <v>56257383</v>
          </cell>
          <cell r="BJ93">
            <v>0.44237848520091383</v>
          </cell>
          <cell r="BL93">
            <v>974209</v>
          </cell>
          <cell r="BN93">
            <v>974209</v>
          </cell>
          <cell r="CJ93">
            <v>2739400</v>
          </cell>
          <cell r="CL93">
            <v>2739400</v>
          </cell>
          <cell r="CV93">
            <v>1960102</v>
          </cell>
          <cell r="CX93">
            <v>1960102</v>
          </cell>
          <cell r="DH93">
            <v>1526635</v>
          </cell>
          <cell r="DJ93">
            <v>1526635</v>
          </cell>
          <cell r="EA93">
            <v>1272002</v>
          </cell>
          <cell r="EB93">
            <v>1606852</v>
          </cell>
          <cell r="ED93">
            <v>2878854</v>
          </cell>
          <cell r="ER93">
            <v>1626198</v>
          </cell>
          <cell r="ET93">
            <v>1626198</v>
          </cell>
          <cell r="FK93">
            <v>74856474</v>
          </cell>
          <cell r="FL93">
            <v>18953640</v>
          </cell>
          <cell r="FN93">
            <v>33360137</v>
          </cell>
          <cell r="FO93">
            <v>127170251</v>
          </cell>
        </row>
        <row r="94">
          <cell r="E94" t="str">
            <v>Michigan2018</v>
          </cell>
          <cell r="F94" t="str">
            <v>MI</v>
          </cell>
          <cell r="G94" t="str">
            <v>NCAA Division I-FBS</v>
          </cell>
          <cell r="I94">
            <v>1</v>
          </cell>
          <cell r="J94" t="str">
            <v>NCAA</v>
          </cell>
          <cell r="K94">
            <v>14503</v>
          </cell>
          <cell r="L94">
            <v>14581</v>
          </cell>
          <cell r="M94">
            <v>29084</v>
          </cell>
          <cell r="V94">
            <v>728520</v>
          </cell>
          <cell r="Y94">
            <v>728520</v>
          </cell>
          <cell r="Z94">
            <v>21114322</v>
          </cell>
          <cell r="AA94">
            <v>466499</v>
          </cell>
          <cell r="AC94">
            <v>21580821</v>
          </cell>
          <cell r="AL94">
            <v>115368</v>
          </cell>
          <cell r="AM94">
            <v>197457</v>
          </cell>
          <cell r="AO94">
            <v>312825</v>
          </cell>
          <cell r="BC94">
            <v>110663</v>
          </cell>
          <cell r="BE94">
            <v>110663</v>
          </cell>
          <cell r="BF94">
            <v>122270243</v>
          </cell>
          <cell r="BI94">
            <v>122270243</v>
          </cell>
          <cell r="BJ94">
            <v>0.69866062561560527</v>
          </cell>
          <cell r="BK94">
            <v>104074</v>
          </cell>
          <cell r="BL94">
            <v>48359</v>
          </cell>
          <cell r="BN94">
            <v>152433</v>
          </cell>
          <cell r="BO94">
            <v>127577</v>
          </cell>
          <cell r="BP94">
            <v>273267</v>
          </cell>
          <cell r="BR94">
            <v>400844</v>
          </cell>
          <cell r="BS94">
            <v>3493839</v>
          </cell>
          <cell r="BV94">
            <v>3493839</v>
          </cell>
          <cell r="BW94">
            <v>146103</v>
          </cell>
          <cell r="BX94">
            <v>95014</v>
          </cell>
          <cell r="BZ94">
            <v>241117</v>
          </cell>
          <cell r="CJ94">
            <v>100103</v>
          </cell>
          <cell r="CL94">
            <v>100103</v>
          </cell>
          <cell r="CU94">
            <v>110772</v>
          </cell>
          <cell r="CV94">
            <v>67864</v>
          </cell>
          <cell r="CX94">
            <v>178636</v>
          </cell>
          <cell r="CZ94">
            <v>488298</v>
          </cell>
          <cell r="DB94">
            <v>488298</v>
          </cell>
          <cell r="DG94">
            <v>109770</v>
          </cell>
          <cell r="DH94">
            <v>121728</v>
          </cell>
          <cell r="DJ94">
            <v>231498</v>
          </cell>
          <cell r="EA94">
            <v>3915</v>
          </cell>
          <cell r="EB94">
            <v>95753</v>
          </cell>
          <cell r="ED94">
            <v>99668</v>
          </cell>
          <cell r="ER94">
            <v>235969</v>
          </cell>
          <cell r="ET94">
            <v>235969</v>
          </cell>
          <cell r="EV94">
            <v>60392</v>
          </cell>
          <cell r="EX94">
            <v>60392</v>
          </cell>
          <cell r="FC94">
            <v>312548</v>
          </cell>
          <cell r="FF94">
            <v>312548</v>
          </cell>
          <cell r="FK94">
            <v>148637051</v>
          </cell>
          <cell r="FL94">
            <v>2361366</v>
          </cell>
          <cell r="FN94">
            <v>24008215</v>
          </cell>
          <cell r="FO94">
            <v>175006632</v>
          </cell>
        </row>
        <row r="95">
          <cell r="E95" t="str">
            <v>Minnesota2018</v>
          </cell>
          <cell r="F95" t="str">
            <v>MN</v>
          </cell>
          <cell r="G95" t="str">
            <v>NCAA Division I-FBS</v>
          </cell>
          <cell r="I95">
            <v>1</v>
          </cell>
          <cell r="J95" t="str">
            <v>NCAA</v>
          </cell>
          <cell r="K95">
            <v>13569</v>
          </cell>
          <cell r="L95">
            <v>15658</v>
          </cell>
          <cell r="M95">
            <v>29227</v>
          </cell>
          <cell r="V95">
            <v>248310</v>
          </cell>
          <cell r="Y95">
            <v>248310</v>
          </cell>
          <cell r="Z95">
            <v>18835871</v>
          </cell>
          <cell r="AA95">
            <v>1089358</v>
          </cell>
          <cell r="AC95">
            <v>19925229</v>
          </cell>
          <cell r="AL95">
            <v>43379</v>
          </cell>
          <cell r="AM95">
            <v>15491</v>
          </cell>
          <cell r="AO95">
            <v>58870</v>
          </cell>
          <cell r="BF95">
            <v>63016508</v>
          </cell>
          <cell r="BI95">
            <v>63016508</v>
          </cell>
          <cell r="BJ95">
            <v>0.51371610369041509</v>
          </cell>
          <cell r="BK95">
            <v>70739</v>
          </cell>
          <cell r="BL95">
            <v>48864</v>
          </cell>
          <cell r="BN95">
            <v>119603</v>
          </cell>
          <cell r="BO95">
            <v>34207</v>
          </cell>
          <cell r="BP95">
            <v>56321</v>
          </cell>
          <cell r="BR95">
            <v>90528</v>
          </cell>
          <cell r="BS95">
            <v>4302407</v>
          </cell>
          <cell r="BT95">
            <v>362252</v>
          </cell>
          <cell r="BV95">
            <v>4664659</v>
          </cell>
          <cell r="CJ95">
            <v>186944</v>
          </cell>
          <cell r="CL95">
            <v>186944</v>
          </cell>
          <cell r="CV95">
            <v>75535</v>
          </cell>
          <cell r="CX95">
            <v>75535</v>
          </cell>
          <cell r="CZ95">
            <v>177508</v>
          </cell>
          <cell r="DB95">
            <v>177508</v>
          </cell>
          <cell r="DG95">
            <v>79782</v>
          </cell>
          <cell r="DH95">
            <v>89195</v>
          </cell>
          <cell r="DJ95">
            <v>168977</v>
          </cell>
          <cell r="EA95">
            <v>49774</v>
          </cell>
          <cell r="EB95">
            <v>25804</v>
          </cell>
          <cell r="ED95">
            <v>75578</v>
          </cell>
          <cell r="ER95">
            <v>737063</v>
          </cell>
          <cell r="ET95">
            <v>737063</v>
          </cell>
          <cell r="FC95">
            <v>323996</v>
          </cell>
          <cell r="FF95">
            <v>323996</v>
          </cell>
          <cell r="FK95">
            <v>87004973</v>
          </cell>
          <cell r="FL95">
            <v>2864335</v>
          </cell>
          <cell r="FN95">
            <v>32798655</v>
          </cell>
          <cell r="FO95">
            <v>122667963</v>
          </cell>
        </row>
        <row r="96">
          <cell r="E96" t="str">
            <v>Ole Miss2018</v>
          </cell>
          <cell r="F96" t="str">
            <v>MS</v>
          </cell>
          <cell r="G96" t="str">
            <v>NCAA Division I-FBS</v>
          </cell>
          <cell r="I96">
            <v>1</v>
          </cell>
          <cell r="J96" t="str">
            <v>NCAA</v>
          </cell>
          <cell r="K96">
            <v>7087</v>
          </cell>
          <cell r="L96">
            <v>9392</v>
          </cell>
          <cell r="M96">
            <v>16479</v>
          </cell>
          <cell r="V96">
            <v>6803189</v>
          </cell>
          <cell r="Y96">
            <v>6803189</v>
          </cell>
          <cell r="Z96">
            <v>11224450</v>
          </cell>
          <cell r="AA96">
            <v>4681389</v>
          </cell>
          <cell r="AC96">
            <v>15905839</v>
          </cell>
          <cell r="AL96">
            <v>1956765</v>
          </cell>
          <cell r="AM96">
            <v>2304170</v>
          </cell>
          <cell r="AO96">
            <v>4260935</v>
          </cell>
          <cell r="BF96">
            <v>48247277</v>
          </cell>
          <cell r="BI96">
            <v>48247277</v>
          </cell>
          <cell r="BJ96">
            <v>0.49847158436930528</v>
          </cell>
          <cell r="BK96">
            <v>990251</v>
          </cell>
          <cell r="BL96">
            <v>1129961</v>
          </cell>
          <cell r="BN96">
            <v>2120212</v>
          </cell>
          <cell r="CB96">
            <v>686103</v>
          </cell>
          <cell r="CD96">
            <v>686103</v>
          </cell>
          <cell r="CV96">
            <v>2467429</v>
          </cell>
          <cell r="CX96">
            <v>2467429</v>
          </cell>
          <cell r="CZ96">
            <v>2607802</v>
          </cell>
          <cell r="DB96">
            <v>2607802</v>
          </cell>
          <cell r="EA96">
            <v>1116120</v>
          </cell>
          <cell r="EB96">
            <v>1368542</v>
          </cell>
          <cell r="ED96">
            <v>2484662</v>
          </cell>
          <cell r="ER96">
            <v>2245087</v>
          </cell>
          <cell r="ET96">
            <v>2245087</v>
          </cell>
          <cell r="FK96">
            <v>70338052</v>
          </cell>
          <cell r="FL96">
            <v>17490483</v>
          </cell>
          <cell r="FN96">
            <v>8961891</v>
          </cell>
          <cell r="FO96">
            <v>96790426</v>
          </cell>
        </row>
        <row r="97">
          <cell r="E97" t="str">
            <v>Missouri2018</v>
          </cell>
          <cell r="F97" t="str">
            <v>MO</v>
          </cell>
          <cell r="G97" t="str">
            <v>NCAA Division I-FBS</v>
          </cell>
          <cell r="I97">
            <v>1</v>
          </cell>
          <cell r="J97" t="str">
            <v>NCAA</v>
          </cell>
          <cell r="K97">
            <v>9734</v>
          </cell>
          <cell r="L97">
            <v>10933</v>
          </cell>
          <cell r="M97">
            <v>20667</v>
          </cell>
          <cell r="V97">
            <v>2489005</v>
          </cell>
          <cell r="Y97">
            <v>2489005</v>
          </cell>
          <cell r="Z97">
            <v>12586990</v>
          </cell>
          <cell r="AA97">
            <v>4416682</v>
          </cell>
          <cell r="AC97">
            <v>17003672</v>
          </cell>
          <cell r="AL97">
            <v>1467212</v>
          </cell>
          <cell r="AM97">
            <v>1786419</v>
          </cell>
          <cell r="AO97">
            <v>3253631</v>
          </cell>
          <cell r="BF97">
            <v>38471523</v>
          </cell>
          <cell r="BI97">
            <v>38471523</v>
          </cell>
          <cell r="BJ97">
            <v>0.40662199829033158</v>
          </cell>
          <cell r="BK97">
            <v>807334</v>
          </cell>
          <cell r="BL97">
            <v>894949</v>
          </cell>
          <cell r="BN97">
            <v>1702283</v>
          </cell>
          <cell r="BP97">
            <v>1561948</v>
          </cell>
          <cell r="BR97">
            <v>1561948</v>
          </cell>
          <cell r="CV97">
            <v>1861341</v>
          </cell>
          <cell r="CX97">
            <v>1861341</v>
          </cell>
          <cell r="CZ97">
            <v>2001026</v>
          </cell>
          <cell r="DB97">
            <v>2001026</v>
          </cell>
          <cell r="DG97">
            <v>1220548</v>
          </cell>
          <cell r="DH97">
            <v>1466204</v>
          </cell>
          <cell r="DJ97">
            <v>2686752</v>
          </cell>
          <cell r="EB97">
            <v>872010</v>
          </cell>
          <cell r="ED97">
            <v>872010</v>
          </cell>
          <cell r="ER97">
            <v>2149806</v>
          </cell>
          <cell r="ET97">
            <v>2149806</v>
          </cell>
          <cell r="FC97">
            <v>1840747</v>
          </cell>
          <cell r="FF97">
            <v>1840747</v>
          </cell>
          <cell r="FK97">
            <v>58883359</v>
          </cell>
          <cell r="FL97">
            <v>17010385</v>
          </cell>
          <cell r="FN97">
            <v>18718754</v>
          </cell>
          <cell r="FO97">
            <v>94612498</v>
          </cell>
        </row>
        <row r="98">
          <cell r="E98" t="str">
            <v>Nebraska2018</v>
          </cell>
          <cell r="F98" t="str">
            <v>NE</v>
          </cell>
          <cell r="G98" t="str">
            <v>NCAA Division I-FBS</v>
          </cell>
          <cell r="I98">
            <v>1</v>
          </cell>
          <cell r="J98" t="str">
            <v>NCAA</v>
          </cell>
          <cell r="K98">
            <v>10207</v>
          </cell>
          <cell r="L98">
            <v>9255</v>
          </cell>
          <cell r="M98">
            <v>19462</v>
          </cell>
          <cell r="V98">
            <v>1548120</v>
          </cell>
          <cell r="Y98">
            <v>1548120</v>
          </cell>
          <cell r="Z98">
            <v>15042854</v>
          </cell>
          <cell r="AA98">
            <v>1463633</v>
          </cell>
          <cell r="AC98">
            <v>16506487</v>
          </cell>
          <cell r="AE98">
            <v>19267</v>
          </cell>
          <cell r="AG98">
            <v>19267</v>
          </cell>
          <cell r="AI98">
            <v>67150</v>
          </cell>
          <cell r="AK98">
            <v>67150</v>
          </cell>
          <cell r="AL98">
            <v>303079</v>
          </cell>
          <cell r="AM98">
            <v>304672</v>
          </cell>
          <cell r="AO98">
            <v>607751</v>
          </cell>
          <cell r="BF98">
            <v>94336296</v>
          </cell>
          <cell r="BI98">
            <v>94336296</v>
          </cell>
          <cell r="BJ98">
            <v>0.72391762583634989</v>
          </cell>
          <cell r="BK98">
            <v>83032</v>
          </cell>
          <cell r="BL98">
            <v>60453</v>
          </cell>
          <cell r="BN98">
            <v>143485</v>
          </cell>
          <cell r="BO98">
            <v>120876</v>
          </cell>
          <cell r="BP98">
            <v>191172</v>
          </cell>
          <cell r="BR98">
            <v>312048</v>
          </cell>
          <cell r="CB98">
            <v>41255</v>
          </cell>
          <cell r="CD98">
            <v>41255</v>
          </cell>
          <cell r="CV98">
            <v>142256</v>
          </cell>
          <cell r="CX98">
            <v>142256</v>
          </cell>
          <cell r="CZ98">
            <v>154953</v>
          </cell>
          <cell r="DB98">
            <v>154953</v>
          </cell>
          <cell r="DH98">
            <v>114021</v>
          </cell>
          <cell r="DJ98">
            <v>114021</v>
          </cell>
          <cell r="EA98">
            <v>44745</v>
          </cell>
          <cell r="EB98">
            <v>84865</v>
          </cell>
          <cell r="ED98">
            <v>129610</v>
          </cell>
          <cell r="ER98">
            <v>4106677</v>
          </cell>
          <cell r="ET98">
            <v>4106677</v>
          </cell>
          <cell r="FC98">
            <v>189658</v>
          </cell>
          <cell r="FF98">
            <v>189658</v>
          </cell>
          <cell r="FK98">
            <v>111668660</v>
          </cell>
          <cell r="FL98">
            <v>6750374</v>
          </cell>
          <cell r="FN98">
            <v>11894544</v>
          </cell>
          <cell r="FO98">
            <v>130313578</v>
          </cell>
        </row>
        <row r="99">
          <cell r="E99" t="str">
            <v>UNLV2018</v>
          </cell>
          <cell r="F99" t="str">
            <v>NV</v>
          </cell>
          <cell r="G99" t="str">
            <v>NCAA Division I-FBS</v>
          </cell>
          <cell r="I99">
            <v>1</v>
          </cell>
          <cell r="J99" t="str">
            <v>NCAA</v>
          </cell>
          <cell r="K99">
            <v>8021</v>
          </cell>
          <cell r="L99">
            <v>10628</v>
          </cell>
          <cell r="M99">
            <v>18649</v>
          </cell>
          <cell r="V99">
            <v>1326746</v>
          </cell>
          <cell r="Y99">
            <v>1326746</v>
          </cell>
          <cell r="Z99">
            <v>5795483</v>
          </cell>
          <cell r="AA99">
            <v>1789108</v>
          </cell>
          <cell r="AC99">
            <v>7584591</v>
          </cell>
          <cell r="BF99">
            <v>9768926</v>
          </cell>
          <cell r="BI99">
            <v>9768926</v>
          </cell>
          <cell r="BJ99">
            <v>0.22079090890557804</v>
          </cell>
          <cell r="BK99">
            <v>1188357</v>
          </cell>
          <cell r="BL99">
            <v>668968</v>
          </cell>
          <cell r="BN99">
            <v>1857325</v>
          </cell>
          <cell r="CU99">
            <v>799303</v>
          </cell>
          <cell r="CV99">
            <v>830373</v>
          </cell>
          <cell r="CX99">
            <v>1629676</v>
          </cell>
          <cell r="CZ99">
            <v>1069258</v>
          </cell>
          <cell r="DB99">
            <v>1069258</v>
          </cell>
          <cell r="DG99">
            <v>718655</v>
          </cell>
          <cell r="DH99">
            <v>803854</v>
          </cell>
          <cell r="DJ99">
            <v>1522509</v>
          </cell>
          <cell r="EA99">
            <v>445262</v>
          </cell>
          <cell r="EB99">
            <v>601487</v>
          </cell>
          <cell r="ED99">
            <v>1046749</v>
          </cell>
          <cell r="EF99">
            <v>506591</v>
          </cell>
          <cell r="EH99">
            <v>506591</v>
          </cell>
          <cell r="EJ99">
            <v>506591</v>
          </cell>
          <cell r="EL99">
            <v>506591</v>
          </cell>
          <cell r="EN99">
            <v>248760</v>
          </cell>
          <cell r="EP99">
            <v>248760</v>
          </cell>
          <cell r="ER99">
            <v>1218334</v>
          </cell>
          <cell r="ET99">
            <v>1218334</v>
          </cell>
          <cell r="FK99">
            <v>20042732</v>
          </cell>
          <cell r="FL99">
            <v>8243324</v>
          </cell>
          <cell r="FN99">
            <v>15959090</v>
          </cell>
          <cell r="FO99">
            <v>44245146</v>
          </cell>
        </row>
        <row r="100">
          <cell r="E100" t="str">
            <v>Nevada2018</v>
          </cell>
          <cell r="F100" t="str">
            <v>NV</v>
          </cell>
          <cell r="G100" t="str">
            <v>NCAA Division I-FBS</v>
          </cell>
          <cell r="I100">
            <v>1</v>
          </cell>
          <cell r="J100" t="str">
            <v>NCAA</v>
          </cell>
          <cell r="K100">
            <v>7202</v>
          </cell>
          <cell r="L100">
            <v>7966</v>
          </cell>
          <cell r="M100">
            <v>15168</v>
          </cell>
          <cell r="V100">
            <v>1669608</v>
          </cell>
          <cell r="Y100">
            <v>1669608</v>
          </cell>
          <cell r="Z100">
            <v>4706010</v>
          </cell>
          <cell r="AA100">
            <v>2115279</v>
          </cell>
          <cell r="AC100">
            <v>6821289</v>
          </cell>
          <cell r="AM100">
            <v>1544150</v>
          </cell>
          <cell r="AO100">
            <v>1544150</v>
          </cell>
          <cell r="BF100">
            <v>10710232</v>
          </cell>
          <cell r="BI100">
            <v>10710232</v>
          </cell>
          <cell r="BJ100">
            <v>0.24657087430710711</v>
          </cell>
          <cell r="BK100">
            <v>443405</v>
          </cell>
          <cell r="BL100">
            <v>484740</v>
          </cell>
          <cell r="BN100">
            <v>928145</v>
          </cell>
          <cell r="CC100">
            <v>259017</v>
          </cell>
          <cell r="CD100">
            <v>259017</v>
          </cell>
          <cell r="CV100">
            <v>1086908</v>
          </cell>
          <cell r="CX100">
            <v>1086908</v>
          </cell>
          <cell r="CZ100">
            <v>1039747</v>
          </cell>
          <cell r="DB100">
            <v>1039747</v>
          </cell>
          <cell r="DH100">
            <v>1107570</v>
          </cell>
          <cell r="DJ100">
            <v>1107570</v>
          </cell>
          <cell r="EA100">
            <v>435597</v>
          </cell>
          <cell r="EB100">
            <v>568973</v>
          </cell>
          <cell r="ED100">
            <v>1004570</v>
          </cell>
          <cell r="ER100">
            <v>941314</v>
          </cell>
          <cell r="ET100">
            <v>941314</v>
          </cell>
          <cell r="FK100">
            <v>17964852</v>
          </cell>
          <cell r="FL100">
            <v>8888681</v>
          </cell>
          <cell r="FM100">
            <v>259017</v>
          </cell>
          <cell r="FN100">
            <v>16324178</v>
          </cell>
          <cell r="FO100">
            <v>43436728</v>
          </cell>
        </row>
        <row r="101">
          <cell r="E101" t="str">
            <v>New Mexico2018</v>
          </cell>
          <cell r="F101" t="str">
            <v>NM</v>
          </cell>
          <cell r="G101" t="str">
            <v>NCAA Division I-FBS</v>
          </cell>
          <cell r="I101">
            <v>1</v>
          </cell>
          <cell r="J101" t="str">
            <v>NCAA</v>
          </cell>
          <cell r="K101">
            <v>5963</v>
          </cell>
          <cell r="L101">
            <v>7509</v>
          </cell>
          <cell r="M101">
            <v>13472</v>
          </cell>
          <cell r="V101">
            <v>1592997</v>
          </cell>
          <cell r="Y101">
            <v>1592997</v>
          </cell>
          <cell r="Z101">
            <v>4206654</v>
          </cell>
          <cell r="AA101">
            <v>2483241</v>
          </cell>
          <cell r="AC101">
            <v>6689895</v>
          </cell>
          <cell r="AE101">
            <v>162963</v>
          </cell>
          <cell r="AG101">
            <v>162963</v>
          </cell>
          <cell r="AL101">
            <v>719256</v>
          </cell>
          <cell r="AM101">
            <v>878063</v>
          </cell>
          <cell r="AO101">
            <v>1597319</v>
          </cell>
          <cell r="BF101">
            <v>9160962</v>
          </cell>
          <cell r="BI101">
            <v>9160962</v>
          </cell>
          <cell r="BJ101">
            <v>0.22912677899136077</v>
          </cell>
          <cell r="BK101">
            <v>542510</v>
          </cell>
          <cell r="BL101">
            <v>500647</v>
          </cell>
          <cell r="BN101">
            <v>1043157</v>
          </cell>
          <cell r="CQ101">
            <v>382952</v>
          </cell>
          <cell r="CR101">
            <v>376856</v>
          </cell>
          <cell r="CT101">
            <v>759808</v>
          </cell>
          <cell r="CU101">
            <v>882415</v>
          </cell>
          <cell r="CV101">
            <v>838238</v>
          </cell>
          <cell r="CX101">
            <v>1720653</v>
          </cell>
          <cell r="CZ101">
            <v>939531</v>
          </cell>
          <cell r="DB101">
            <v>939531</v>
          </cell>
          <cell r="DH101">
            <v>885213</v>
          </cell>
          <cell r="DJ101">
            <v>885213</v>
          </cell>
          <cell r="EA101">
            <v>452288</v>
          </cell>
          <cell r="EB101">
            <v>513624</v>
          </cell>
          <cell r="ED101">
            <v>965912</v>
          </cell>
          <cell r="ER101">
            <v>815237</v>
          </cell>
          <cell r="ET101">
            <v>815237</v>
          </cell>
          <cell r="FK101">
            <v>17940034</v>
          </cell>
          <cell r="FL101">
            <v>8393613</v>
          </cell>
          <cell r="FN101">
            <v>13648419</v>
          </cell>
          <cell r="FO101">
            <v>39982066</v>
          </cell>
        </row>
        <row r="102">
          <cell r="E102" t="str">
            <v>North Carolina2018</v>
          </cell>
          <cell r="F102" t="str">
            <v>NC</v>
          </cell>
          <cell r="G102" t="str">
            <v>NCAA Division I-FBS</v>
          </cell>
          <cell r="I102">
            <v>1</v>
          </cell>
          <cell r="J102" t="str">
            <v>NCAA</v>
          </cell>
          <cell r="K102">
            <v>7462</v>
          </cell>
          <cell r="L102">
            <v>11049</v>
          </cell>
          <cell r="M102">
            <v>18511</v>
          </cell>
          <cell r="V102">
            <v>1244942</v>
          </cell>
          <cell r="Y102">
            <v>1244942</v>
          </cell>
          <cell r="Z102">
            <v>27076307</v>
          </cell>
          <cell r="AA102">
            <v>818663</v>
          </cell>
          <cell r="AC102">
            <v>27894970</v>
          </cell>
          <cell r="AL102">
            <v>634797</v>
          </cell>
          <cell r="AM102">
            <v>926081</v>
          </cell>
          <cell r="AO102">
            <v>1560878</v>
          </cell>
          <cell r="AX102">
            <v>42923</v>
          </cell>
          <cell r="AY102">
            <v>93988</v>
          </cell>
          <cell r="BA102">
            <v>136911</v>
          </cell>
          <cell r="BC102">
            <v>780918</v>
          </cell>
          <cell r="BE102">
            <v>780918</v>
          </cell>
          <cell r="BF102">
            <v>39314461</v>
          </cell>
          <cell r="BI102">
            <v>39314461</v>
          </cell>
          <cell r="BJ102">
            <v>0.37297463765204547</v>
          </cell>
          <cell r="BK102">
            <v>305641</v>
          </cell>
          <cell r="BL102">
            <v>426125</v>
          </cell>
          <cell r="BN102">
            <v>731766</v>
          </cell>
          <cell r="BP102">
            <v>850469</v>
          </cell>
          <cell r="BR102">
            <v>850469</v>
          </cell>
          <cell r="BW102">
            <v>854215</v>
          </cell>
          <cell r="BX102">
            <v>780712</v>
          </cell>
          <cell r="BZ102">
            <v>1634927</v>
          </cell>
          <cell r="CJ102">
            <v>329728</v>
          </cell>
          <cell r="CL102">
            <v>329728</v>
          </cell>
          <cell r="CU102">
            <v>570215</v>
          </cell>
          <cell r="CV102">
            <v>859039</v>
          </cell>
          <cell r="CX102">
            <v>1429254</v>
          </cell>
          <cell r="CZ102">
            <v>664568</v>
          </cell>
          <cell r="DB102">
            <v>664568</v>
          </cell>
          <cell r="DG102">
            <v>651000</v>
          </cell>
          <cell r="DH102">
            <v>729120</v>
          </cell>
          <cell r="DJ102">
            <v>1380120</v>
          </cell>
          <cell r="EA102">
            <v>302268</v>
          </cell>
          <cell r="EB102">
            <v>458980</v>
          </cell>
          <cell r="ED102">
            <v>761248</v>
          </cell>
          <cell r="ER102">
            <v>677059</v>
          </cell>
          <cell r="ET102">
            <v>677059</v>
          </cell>
          <cell r="FC102">
            <v>787717</v>
          </cell>
          <cell r="FF102">
            <v>787717</v>
          </cell>
          <cell r="FK102">
            <v>71784486</v>
          </cell>
          <cell r="FL102">
            <v>8395450</v>
          </cell>
          <cell r="FN102">
            <v>25227931</v>
          </cell>
          <cell r="FO102">
            <v>105407867</v>
          </cell>
        </row>
        <row r="103">
          <cell r="E103" t="str">
            <v>Charlotte2018</v>
          </cell>
          <cell r="F103" t="str">
            <v>NC</v>
          </cell>
          <cell r="G103" t="str">
            <v>NCAA Division I-FBS</v>
          </cell>
          <cell r="I103">
            <v>1</v>
          </cell>
          <cell r="J103" t="str">
            <v>NCAA</v>
          </cell>
          <cell r="K103">
            <v>11236</v>
          </cell>
          <cell r="L103">
            <v>9692</v>
          </cell>
          <cell r="M103">
            <v>20928</v>
          </cell>
          <cell r="V103">
            <v>1484406</v>
          </cell>
          <cell r="Y103">
            <v>1484406</v>
          </cell>
          <cell r="Z103">
            <v>3295523</v>
          </cell>
          <cell r="AA103">
            <v>2117951</v>
          </cell>
          <cell r="AC103">
            <v>5413474</v>
          </cell>
          <cell r="AL103">
            <v>717279</v>
          </cell>
          <cell r="AM103">
            <v>773759</v>
          </cell>
          <cell r="AO103">
            <v>1491038</v>
          </cell>
          <cell r="BF103">
            <v>9715195</v>
          </cell>
          <cell r="BI103">
            <v>9715195</v>
          </cell>
          <cell r="BJ103">
            <v>0.254554881926636</v>
          </cell>
          <cell r="BK103">
            <v>499143</v>
          </cell>
          <cell r="BL103">
            <v>506845</v>
          </cell>
          <cell r="BN103">
            <v>1005988</v>
          </cell>
          <cell r="CU103">
            <v>838797</v>
          </cell>
          <cell r="CV103">
            <v>735154</v>
          </cell>
          <cell r="CX103">
            <v>1573951</v>
          </cell>
          <cell r="CZ103">
            <v>806833</v>
          </cell>
          <cell r="DB103">
            <v>806833</v>
          </cell>
          <cell r="EA103">
            <v>452014</v>
          </cell>
          <cell r="EB103">
            <v>505215</v>
          </cell>
          <cell r="ED103">
            <v>957229</v>
          </cell>
          <cell r="ER103">
            <v>909907</v>
          </cell>
          <cell r="ET103">
            <v>909907</v>
          </cell>
          <cell r="FK103">
            <v>17002357</v>
          </cell>
          <cell r="FL103">
            <v>6355664</v>
          </cell>
          <cell r="FN103">
            <v>14807403</v>
          </cell>
          <cell r="FO103">
            <v>38165424</v>
          </cell>
        </row>
        <row r="104">
          <cell r="E104" t="str">
            <v>North Texas2018</v>
          </cell>
          <cell r="F104" t="str">
            <v>TX</v>
          </cell>
          <cell r="G104" t="str">
            <v>NCAA Division I-FBS</v>
          </cell>
          <cell r="I104">
            <v>1</v>
          </cell>
          <cell r="J104" t="str">
            <v>NCAA</v>
          </cell>
          <cell r="K104">
            <v>11888</v>
          </cell>
          <cell r="L104">
            <v>13506</v>
          </cell>
          <cell r="M104">
            <v>25394</v>
          </cell>
          <cell r="Z104">
            <v>2847662</v>
          </cell>
          <cell r="AA104">
            <v>1819974</v>
          </cell>
          <cell r="AC104">
            <v>4667636</v>
          </cell>
          <cell r="AL104">
            <v>718897</v>
          </cell>
          <cell r="AM104">
            <v>772366</v>
          </cell>
          <cell r="AO104">
            <v>1491263</v>
          </cell>
          <cell r="BF104">
            <v>11692600</v>
          </cell>
          <cell r="BI104">
            <v>11692600</v>
          </cell>
          <cell r="BJ104">
            <v>0.28687453911549038</v>
          </cell>
          <cell r="BK104">
            <v>369055</v>
          </cell>
          <cell r="BL104">
            <v>464679</v>
          </cell>
          <cell r="BN104">
            <v>833734</v>
          </cell>
          <cell r="CV104">
            <v>966622</v>
          </cell>
          <cell r="CX104">
            <v>966622</v>
          </cell>
          <cell r="CZ104">
            <v>856652</v>
          </cell>
          <cell r="DB104">
            <v>856652</v>
          </cell>
          <cell r="DH104">
            <v>726228</v>
          </cell>
          <cell r="DJ104">
            <v>726228</v>
          </cell>
          <cell r="EB104">
            <v>506197</v>
          </cell>
          <cell r="ED104">
            <v>506197</v>
          </cell>
          <cell r="ER104">
            <v>838873</v>
          </cell>
          <cell r="ET104">
            <v>838873</v>
          </cell>
          <cell r="FK104">
            <v>15628214</v>
          </cell>
          <cell r="FL104">
            <v>6951591</v>
          </cell>
          <cell r="FN104">
            <v>18178779</v>
          </cell>
          <cell r="FO104">
            <v>40758584</v>
          </cell>
        </row>
        <row r="105">
          <cell r="E105" t="str">
            <v>Notre Dame2018</v>
          </cell>
          <cell r="F105" t="str">
            <v>IN</v>
          </cell>
          <cell r="G105" t="str">
            <v>NCAA Division I-FBS</v>
          </cell>
          <cell r="I105">
            <v>1</v>
          </cell>
          <cell r="J105" t="str">
            <v>NCAA</v>
          </cell>
          <cell r="K105">
            <v>4477</v>
          </cell>
          <cell r="L105">
            <v>4081</v>
          </cell>
          <cell r="M105">
            <v>8558</v>
          </cell>
          <cell r="V105">
            <v>728879</v>
          </cell>
          <cell r="Y105">
            <v>728879</v>
          </cell>
          <cell r="Z105">
            <v>4153208</v>
          </cell>
          <cell r="AA105">
            <v>2017752</v>
          </cell>
          <cell r="AC105">
            <v>6170960</v>
          </cell>
          <cell r="AL105">
            <v>221425</v>
          </cell>
          <cell r="AM105">
            <v>176604</v>
          </cell>
          <cell r="AO105">
            <v>398029</v>
          </cell>
          <cell r="AX105">
            <v>164928</v>
          </cell>
          <cell r="AY105">
            <v>173699</v>
          </cell>
          <cell r="BA105">
            <v>338627</v>
          </cell>
          <cell r="BF105">
            <v>115510518</v>
          </cell>
          <cell r="BI105">
            <v>115510518</v>
          </cell>
          <cell r="BJ105">
            <v>0.68128655886509759</v>
          </cell>
          <cell r="BK105">
            <v>346083</v>
          </cell>
          <cell r="BL105">
            <v>444727</v>
          </cell>
          <cell r="BN105">
            <v>790810</v>
          </cell>
          <cell r="BS105">
            <v>2737476</v>
          </cell>
          <cell r="BV105">
            <v>2737476</v>
          </cell>
          <cell r="BW105">
            <v>624933</v>
          </cell>
          <cell r="BX105">
            <v>326831</v>
          </cell>
          <cell r="BZ105">
            <v>951764</v>
          </cell>
          <cell r="CJ105">
            <v>164589</v>
          </cell>
          <cell r="CL105">
            <v>164589</v>
          </cell>
          <cell r="CU105">
            <v>298304</v>
          </cell>
          <cell r="CV105">
            <v>101240</v>
          </cell>
          <cell r="CX105">
            <v>399544</v>
          </cell>
          <cell r="CZ105">
            <v>174194</v>
          </cell>
          <cell r="DB105">
            <v>174194</v>
          </cell>
          <cell r="DG105">
            <v>504210</v>
          </cell>
          <cell r="DH105">
            <v>344080</v>
          </cell>
          <cell r="DJ105">
            <v>848290</v>
          </cell>
          <cell r="EA105">
            <v>314388</v>
          </cell>
          <cell r="EB105">
            <v>85019</v>
          </cell>
          <cell r="ED105">
            <v>399407</v>
          </cell>
          <cell r="ER105">
            <v>48156</v>
          </cell>
          <cell r="ET105">
            <v>48156</v>
          </cell>
          <cell r="FK105">
            <v>125604352</v>
          </cell>
          <cell r="FL105">
            <v>4056891</v>
          </cell>
          <cell r="FN105">
            <v>39886382</v>
          </cell>
          <cell r="FO105">
            <v>169547625</v>
          </cell>
        </row>
        <row r="106">
          <cell r="E106" t="str">
            <v>Oklahoma2018</v>
          </cell>
          <cell r="F106" t="str">
            <v>OK</v>
          </cell>
          <cell r="G106" t="str">
            <v>NCAA Division I-FBS</v>
          </cell>
          <cell r="I106">
            <v>1</v>
          </cell>
          <cell r="J106" t="str">
            <v>NCAA</v>
          </cell>
          <cell r="K106">
            <v>9248</v>
          </cell>
          <cell r="L106">
            <v>9608</v>
          </cell>
          <cell r="M106">
            <v>18856</v>
          </cell>
          <cell r="V106">
            <v>796731</v>
          </cell>
          <cell r="Y106">
            <v>796731</v>
          </cell>
          <cell r="Z106">
            <v>12355263</v>
          </cell>
          <cell r="AA106">
            <v>2854726</v>
          </cell>
          <cell r="AC106">
            <v>15209989</v>
          </cell>
          <cell r="AL106">
            <v>416446</v>
          </cell>
          <cell r="AM106">
            <v>478151</v>
          </cell>
          <cell r="AO106">
            <v>894597</v>
          </cell>
          <cell r="BF106">
            <v>94817907</v>
          </cell>
          <cell r="BI106">
            <v>94817907</v>
          </cell>
          <cell r="BJ106">
            <v>0.59526779530894014</v>
          </cell>
          <cell r="BK106">
            <v>310475</v>
          </cell>
          <cell r="BL106">
            <v>189582</v>
          </cell>
          <cell r="BN106">
            <v>500057</v>
          </cell>
          <cell r="BO106">
            <v>176526</v>
          </cell>
          <cell r="BP106">
            <v>343671</v>
          </cell>
          <cell r="BR106">
            <v>520197</v>
          </cell>
          <cell r="CJ106">
            <v>517292</v>
          </cell>
          <cell r="CL106">
            <v>517292</v>
          </cell>
          <cell r="CV106">
            <v>267555</v>
          </cell>
          <cell r="CX106">
            <v>267555</v>
          </cell>
          <cell r="CZ106">
            <v>2418462</v>
          </cell>
          <cell r="DB106">
            <v>2418462</v>
          </cell>
          <cell r="EA106">
            <v>130319</v>
          </cell>
          <cell r="EB106">
            <v>94865</v>
          </cell>
          <cell r="ED106">
            <v>225184</v>
          </cell>
          <cell r="ER106">
            <v>179441</v>
          </cell>
          <cell r="ET106">
            <v>179441</v>
          </cell>
          <cell r="FC106">
            <v>276498</v>
          </cell>
          <cell r="FF106">
            <v>276498</v>
          </cell>
          <cell r="FK106">
            <v>109280165</v>
          </cell>
          <cell r="FL106">
            <v>7343745</v>
          </cell>
          <cell r="FN106">
            <v>42662226</v>
          </cell>
          <cell r="FO106">
            <v>159286136</v>
          </cell>
        </row>
        <row r="107">
          <cell r="E107" t="str">
            <v>Oregon2018</v>
          </cell>
          <cell r="F107" t="str">
            <v>OR</v>
          </cell>
          <cell r="G107" t="str">
            <v>NCAA Division I-FBS</v>
          </cell>
          <cell r="I107">
            <v>1</v>
          </cell>
          <cell r="J107" t="str">
            <v>NCAA</v>
          </cell>
          <cell r="K107">
            <v>8054</v>
          </cell>
          <cell r="L107">
            <v>9486</v>
          </cell>
          <cell r="M107">
            <v>17540</v>
          </cell>
          <cell r="V107">
            <v>935793</v>
          </cell>
          <cell r="Y107">
            <v>935793</v>
          </cell>
          <cell r="Z107">
            <v>10918131</v>
          </cell>
          <cell r="AA107">
            <v>1858179</v>
          </cell>
          <cell r="AC107">
            <v>12776310</v>
          </cell>
          <cell r="AE107">
            <v>4700</v>
          </cell>
          <cell r="AG107">
            <v>4700</v>
          </cell>
          <cell r="AL107">
            <v>317068</v>
          </cell>
          <cell r="AM107">
            <v>315492</v>
          </cell>
          <cell r="AO107">
            <v>632560</v>
          </cell>
          <cell r="BF107">
            <v>72146320</v>
          </cell>
          <cell r="BI107">
            <v>72146320</v>
          </cell>
          <cell r="BJ107">
            <v>0.66494077393468798</v>
          </cell>
          <cell r="BK107">
            <v>95490</v>
          </cell>
          <cell r="BL107">
            <v>83822</v>
          </cell>
          <cell r="BN107">
            <v>179312</v>
          </cell>
          <cell r="BP107">
            <v>137275</v>
          </cell>
          <cell r="BR107">
            <v>137275</v>
          </cell>
          <cell r="BX107">
            <v>145934</v>
          </cell>
          <cell r="BZ107">
            <v>145934</v>
          </cell>
          <cell r="CV107">
            <v>251590</v>
          </cell>
          <cell r="CX107">
            <v>251590</v>
          </cell>
          <cell r="CZ107">
            <v>530266</v>
          </cell>
          <cell r="DB107">
            <v>530266</v>
          </cell>
          <cell r="EA107">
            <v>68132</v>
          </cell>
          <cell r="EB107">
            <v>55501</v>
          </cell>
          <cell r="ED107">
            <v>123633</v>
          </cell>
          <cell r="ER107">
            <v>582329</v>
          </cell>
          <cell r="ET107">
            <v>582329</v>
          </cell>
          <cell r="FK107">
            <v>84480934</v>
          </cell>
          <cell r="FL107">
            <v>3965088</v>
          </cell>
          <cell r="FN107">
            <v>20054348</v>
          </cell>
          <cell r="FO107">
            <v>108500370</v>
          </cell>
        </row>
        <row r="108">
          <cell r="E108" t="str">
            <v>Pittsburgh2018</v>
          </cell>
          <cell r="F108" t="str">
            <v>PA</v>
          </cell>
          <cell r="G108" t="str">
            <v>NCAA Division I-FBS</v>
          </cell>
          <cell r="I108">
            <v>1</v>
          </cell>
          <cell r="J108" t="str">
            <v>NCAA</v>
          </cell>
          <cell r="K108">
            <v>8732</v>
          </cell>
          <cell r="L108">
            <v>9659</v>
          </cell>
          <cell r="M108">
            <v>18391</v>
          </cell>
          <cell r="V108">
            <v>2653288</v>
          </cell>
          <cell r="Y108">
            <v>2653288</v>
          </cell>
          <cell r="Z108">
            <v>13220336</v>
          </cell>
          <cell r="AA108">
            <v>5945873</v>
          </cell>
          <cell r="AC108">
            <v>19166209</v>
          </cell>
          <cell r="AL108">
            <v>1127655</v>
          </cell>
          <cell r="AM108">
            <v>1335320</v>
          </cell>
          <cell r="AO108">
            <v>2462975</v>
          </cell>
          <cell r="BF108">
            <v>39176605</v>
          </cell>
          <cell r="BI108">
            <v>39176605</v>
          </cell>
          <cell r="BJ108">
            <v>0.39625818334450297</v>
          </cell>
          <cell r="BP108">
            <v>1490033</v>
          </cell>
          <cell r="BR108">
            <v>1490033</v>
          </cell>
          <cell r="CU108">
            <v>1491117</v>
          </cell>
          <cell r="CV108">
            <v>1720133</v>
          </cell>
          <cell r="CX108">
            <v>3211250</v>
          </cell>
          <cell r="CZ108">
            <v>1623312</v>
          </cell>
          <cell r="DB108">
            <v>1623312</v>
          </cell>
          <cell r="DK108">
            <v>1246413</v>
          </cell>
          <cell r="DL108">
            <v>1458480</v>
          </cell>
          <cell r="DN108">
            <v>2704893</v>
          </cell>
          <cell r="EB108">
            <v>781727</v>
          </cell>
          <cell r="ED108">
            <v>781727</v>
          </cell>
          <cell r="ER108">
            <v>1989521</v>
          </cell>
          <cell r="ET108">
            <v>1989521</v>
          </cell>
          <cell r="FC108">
            <v>1336400</v>
          </cell>
          <cell r="FF108">
            <v>1336400</v>
          </cell>
          <cell r="FK108">
            <v>60251814</v>
          </cell>
          <cell r="FL108">
            <v>16344399</v>
          </cell>
          <cell r="FN108">
            <v>22270149</v>
          </cell>
          <cell r="FO108">
            <v>98866362</v>
          </cell>
        </row>
        <row r="109">
          <cell r="E109" t="str">
            <v>South Alabama2018</v>
          </cell>
          <cell r="F109" t="str">
            <v>AL</v>
          </cell>
          <cell r="G109" t="str">
            <v>NCAA Division I-FBS</v>
          </cell>
          <cell r="I109">
            <v>1</v>
          </cell>
          <cell r="J109" t="str">
            <v>NCAA</v>
          </cell>
          <cell r="K109">
            <v>3516</v>
          </cell>
          <cell r="L109">
            <v>5101</v>
          </cell>
          <cell r="M109">
            <v>8617</v>
          </cell>
          <cell r="V109">
            <v>1677821</v>
          </cell>
          <cell r="Y109">
            <v>1677821</v>
          </cell>
          <cell r="Z109">
            <v>2313701</v>
          </cell>
          <cell r="AA109">
            <v>1444903</v>
          </cell>
          <cell r="AC109">
            <v>3758604</v>
          </cell>
          <cell r="BF109">
            <v>9783711</v>
          </cell>
          <cell r="BI109">
            <v>9783711</v>
          </cell>
          <cell r="BJ109">
            <v>0.38076000681371946</v>
          </cell>
          <cell r="BK109">
            <v>355524</v>
          </cell>
          <cell r="BL109">
            <v>351833</v>
          </cell>
          <cell r="BN109">
            <v>707357</v>
          </cell>
          <cell r="CV109">
            <v>811237</v>
          </cell>
          <cell r="CX109">
            <v>811237</v>
          </cell>
          <cell r="CZ109">
            <v>994563</v>
          </cell>
          <cell r="DB109">
            <v>994563</v>
          </cell>
          <cell r="EA109">
            <v>406410</v>
          </cell>
          <cell r="EB109">
            <v>452981</v>
          </cell>
          <cell r="ED109">
            <v>859391</v>
          </cell>
          <cell r="EE109">
            <v>273177</v>
          </cell>
          <cell r="EF109">
            <v>251610</v>
          </cell>
          <cell r="EH109">
            <v>524787</v>
          </cell>
          <cell r="EI109">
            <v>294744</v>
          </cell>
          <cell r="EJ109">
            <v>251610</v>
          </cell>
          <cell r="EL109">
            <v>546354</v>
          </cell>
          <cell r="EM109">
            <v>64700</v>
          </cell>
          <cell r="EN109">
            <v>86266</v>
          </cell>
          <cell r="EP109">
            <v>150966</v>
          </cell>
          <cell r="ER109">
            <v>824347</v>
          </cell>
          <cell r="ET109">
            <v>824347</v>
          </cell>
          <cell r="FK109">
            <v>15169788</v>
          </cell>
          <cell r="FL109">
            <v>5469350</v>
          </cell>
          <cell r="FN109">
            <v>5056079</v>
          </cell>
          <cell r="FO109">
            <v>25695217</v>
          </cell>
        </row>
        <row r="110">
          <cell r="E110" t="str">
            <v>South Carolina2018</v>
          </cell>
          <cell r="F110" t="str">
            <v>SC</v>
          </cell>
          <cell r="G110" t="str">
            <v>NCAA Division I-FBS</v>
          </cell>
          <cell r="I110">
            <v>1</v>
          </cell>
          <cell r="J110" t="str">
            <v>NCAA</v>
          </cell>
          <cell r="K110">
            <v>11772</v>
          </cell>
          <cell r="L110">
            <v>13540</v>
          </cell>
          <cell r="M110">
            <v>25312</v>
          </cell>
          <cell r="V110">
            <v>4145897</v>
          </cell>
          <cell r="Y110">
            <v>4145897</v>
          </cell>
          <cell r="Z110">
            <v>11093661</v>
          </cell>
          <cell r="AA110">
            <v>2207171</v>
          </cell>
          <cell r="AC110">
            <v>13300832</v>
          </cell>
          <cell r="AE110">
            <v>39215</v>
          </cell>
          <cell r="AG110">
            <v>39215</v>
          </cell>
          <cell r="AL110">
            <v>339134</v>
          </cell>
          <cell r="AM110">
            <v>496233</v>
          </cell>
          <cell r="AO110">
            <v>835367</v>
          </cell>
          <cell r="AU110">
            <v>229693</v>
          </cell>
          <cell r="AW110">
            <v>229693</v>
          </cell>
          <cell r="BF110">
            <v>65004536</v>
          </cell>
          <cell r="BI110">
            <v>65004536</v>
          </cell>
          <cell r="BJ110">
            <v>0.46333961052921818</v>
          </cell>
          <cell r="BK110">
            <v>6064</v>
          </cell>
          <cell r="BL110">
            <v>119434</v>
          </cell>
          <cell r="BN110">
            <v>125498</v>
          </cell>
          <cell r="CU110">
            <v>231708</v>
          </cell>
          <cell r="CV110">
            <v>305076</v>
          </cell>
          <cell r="CX110">
            <v>536784</v>
          </cell>
          <cell r="CZ110">
            <v>366554</v>
          </cell>
          <cell r="DB110">
            <v>366554</v>
          </cell>
          <cell r="DG110">
            <v>248730</v>
          </cell>
          <cell r="DH110">
            <v>315921</v>
          </cell>
          <cell r="DJ110">
            <v>564651</v>
          </cell>
          <cell r="EA110">
            <v>73986</v>
          </cell>
          <cell r="EB110">
            <v>238949</v>
          </cell>
          <cell r="ED110">
            <v>312935</v>
          </cell>
          <cell r="ER110">
            <v>288725</v>
          </cell>
          <cell r="ET110">
            <v>288725</v>
          </cell>
          <cell r="FK110">
            <v>81143716</v>
          </cell>
          <cell r="FL110">
            <v>4606971</v>
          </cell>
          <cell r="FN110">
            <v>54544972</v>
          </cell>
          <cell r="FO110">
            <v>140295659</v>
          </cell>
        </row>
        <row r="111">
          <cell r="E111" t="str">
            <v>South Florida2018</v>
          </cell>
          <cell r="F111" t="str">
            <v>FL</v>
          </cell>
          <cell r="G111" t="str">
            <v>NCAA Division I-FBS</v>
          </cell>
          <cell r="I111">
            <v>1</v>
          </cell>
          <cell r="J111" t="str">
            <v>NCAA</v>
          </cell>
          <cell r="K111">
            <v>10900</v>
          </cell>
          <cell r="L111">
            <v>13602</v>
          </cell>
          <cell r="M111">
            <v>24502</v>
          </cell>
          <cell r="V111">
            <v>1487511</v>
          </cell>
          <cell r="Y111">
            <v>1487511</v>
          </cell>
          <cell r="Z111">
            <v>4931868</v>
          </cell>
          <cell r="AA111">
            <v>2960713</v>
          </cell>
          <cell r="AC111">
            <v>7892581</v>
          </cell>
          <cell r="AL111">
            <v>742361</v>
          </cell>
          <cell r="AM111">
            <v>1255547</v>
          </cell>
          <cell r="AO111">
            <v>1997908</v>
          </cell>
          <cell r="BF111">
            <v>16760097</v>
          </cell>
          <cell r="BI111">
            <v>16760097</v>
          </cell>
          <cell r="BJ111">
            <v>0.30415438366138564</v>
          </cell>
          <cell r="BK111">
            <v>593415</v>
          </cell>
          <cell r="BL111">
            <v>554460</v>
          </cell>
          <cell r="BN111">
            <v>1147875</v>
          </cell>
          <cell r="CN111">
            <v>190664</v>
          </cell>
          <cell r="CP111">
            <v>190664</v>
          </cell>
          <cell r="CU111">
            <v>1005618</v>
          </cell>
          <cell r="CV111">
            <v>1185690</v>
          </cell>
          <cell r="CX111">
            <v>2191308</v>
          </cell>
          <cell r="CZ111">
            <v>1205700</v>
          </cell>
          <cell r="DB111">
            <v>1205700</v>
          </cell>
          <cell r="EA111">
            <v>542695</v>
          </cell>
          <cell r="EB111">
            <v>700017</v>
          </cell>
          <cell r="ED111">
            <v>1242712</v>
          </cell>
          <cell r="ER111">
            <v>1076254</v>
          </cell>
          <cell r="ET111">
            <v>1076254</v>
          </cell>
          <cell r="FK111">
            <v>26063565</v>
          </cell>
          <cell r="FL111">
            <v>9129045</v>
          </cell>
          <cell r="FN111">
            <v>19911304</v>
          </cell>
          <cell r="FO111">
            <v>55103914</v>
          </cell>
        </row>
        <row r="112">
          <cell r="E112" t="str">
            <v>USC2018</v>
          </cell>
          <cell r="F112" t="str">
            <v>CA</v>
          </cell>
          <cell r="G112" t="str">
            <v>NCAA Division I-FBS</v>
          </cell>
          <cell r="I112">
            <v>1</v>
          </cell>
          <cell r="J112" t="str">
            <v>NCAA</v>
          </cell>
          <cell r="K112">
            <v>9240</v>
          </cell>
          <cell r="L112">
            <v>9807</v>
          </cell>
          <cell r="M112">
            <v>19047</v>
          </cell>
          <cell r="V112">
            <v>2296929</v>
          </cell>
          <cell r="Y112">
            <v>2296929</v>
          </cell>
          <cell r="Z112">
            <v>6275440</v>
          </cell>
          <cell r="AA112">
            <v>2836460</v>
          </cell>
          <cell r="AC112">
            <v>9111900</v>
          </cell>
          <cell r="AE112">
            <v>796225</v>
          </cell>
          <cell r="AG112">
            <v>796225</v>
          </cell>
          <cell r="BF112">
            <v>50046008</v>
          </cell>
          <cell r="BI112">
            <v>50046008</v>
          </cell>
          <cell r="BJ112">
            <v>0.42166334476731765</v>
          </cell>
          <cell r="BK112">
            <v>835636</v>
          </cell>
          <cell r="BL112">
            <v>778312</v>
          </cell>
          <cell r="BN112">
            <v>1613948</v>
          </cell>
          <cell r="BX112">
            <v>1659442</v>
          </cell>
          <cell r="BZ112">
            <v>1659442</v>
          </cell>
          <cell r="CJ112">
            <v>2033292</v>
          </cell>
          <cell r="CL112">
            <v>2033292</v>
          </cell>
          <cell r="CV112">
            <v>2214668</v>
          </cell>
          <cell r="CX112">
            <v>2214668</v>
          </cell>
          <cell r="DG112">
            <v>1222105</v>
          </cell>
          <cell r="DH112">
            <v>1656389</v>
          </cell>
          <cell r="DJ112">
            <v>2878494</v>
          </cell>
          <cell r="EA112">
            <v>1226805</v>
          </cell>
          <cell r="EB112">
            <v>1085988</v>
          </cell>
          <cell r="ED112">
            <v>2312793</v>
          </cell>
          <cell r="EE112">
            <v>618197</v>
          </cell>
          <cell r="EF112">
            <v>976275</v>
          </cell>
          <cell r="EH112">
            <v>1594472</v>
          </cell>
          <cell r="EI112">
            <v>1006320</v>
          </cell>
          <cell r="EJ112">
            <v>1119992</v>
          </cell>
          <cell r="EL112">
            <v>2126312</v>
          </cell>
          <cell r="EN112">
            <v>475195</v>
          </cell>
          <cell r="EP112">
            <v>475195</v>
          </cell>
          <cell r="EQ112">
            <v>925971</v>
          </cell>
          <cell r="ER112">
            <v>2045122</v>
          </cell>
          <cell r="ET112">
            <v>2971093</v>
          </cell>
          <cell r="EU112">
            <v>766601</v>
          </cell>
          <cell r="EV112">
            <v>970924</v>
          </cell>
          <cell r="EX112">
            <v>1737525</v>
          </cell>
          <cell r="FK112">
            <v>65220012</v>
          </cell>
          <cell r="FL112">
            <v>18648284</v>
          </cell>
          <cell r="FN112">
            <v>34818824</v>
          </cell>
          <cell r="FO112">
            <v>118687120</v>
          </cell>
        </row>
        <row r="113">
          <cell r="E113" t="str">
            <v>Southern Mississippi2018</v>
          </cell>
          <cell r="F113" t="str">
            <v>MS</v>
          </cell>
          <cell r="G113" t="str">
            <v>NCAA Division I-FBS</v>
          </cell>
          <cell r="I113">
            <v>1</v>
          </cell>
          <cell r="J113" t="str">
            <v>NCAA</v>
          </cell>
          <cell r="K113">
            <v>3463</v>
          </cell>
          <cell r="L113">
            <v>6383</v>
          </cell>
          <cell r="M113">
            <v>9846</v>
          </cell>
          <cell r="V113">
            <v>1379465</v>
          </cell>
          <cell r="Y113">
            <v>1379465</v>
          </cell>
          <cell r="Z113">
            <v>2169053</v>
          </cell>
          <cell r="AA113">
            <v>1456454</v>
          </cell>
          <cell r="AC113">
            <v>3625507</v>
          </cell>
          <cell r="AE113">
            <v>135046</v>
          </cell>
          <cell r="AG113">
            <v>135046</v>
          </cell>
          <cell r="AM113">
            <v>743071</v>
          </cell>
          <cell r="AO113">
            <v>743071</v>
          </cell>
          <cell r="BF113">
            <v>7068057</v>
          </cell>
          <cell r="BI113">
            <v>7068057</v>
          </cell>
          <cell r="BJ113">
            <v>0.30994011775436953</v>
          </cell>
          <cell r="BK113">
            <v>251837</v>
          </cell>
          <cell r="BL113">
            <v>280170</v>
          </cell>
          <cell r="BN113">
            <v>532007</v>
          </cell>
          <cell r="CV113">
            <v>654985</v>
          </cell>
          <cell r="CX113">
            <v>654985</v>
          </cell>
          <cell r="CZ113">
            <v>706452</v>
          </cell>
          <cell r="DB113">
            <v>706452</v>
          </cell>
          <cell r="EA113">
            <v>228495</v>
          </cell>
          <cell r="EB113">
            <v>316560</v>
          </cell>
          <cell r="ED113">
            <v>545055</v>
          </cell>
          <cell r="EE113">
            <v>193297</v>
          </cell>
          <cell r="EH113">
            <v>193297</v>
          </cell>
          <cell r="EI113">
            <v>252399</v>
          </cell>
          <cell r="EL113">
            <v>252399</v>
          </cell>
          <cell r="ER113">
            <v>654772</v>
          </cell>
          <cell r="ET113">
            <v>654772</v>
          </cell>
          <cell r="FK113">
            <v>11542603</v>
          </cell>
          <cell r="FL113">
            <v>4947510</v>
          </cell>
          <cell r="FN113">
            <v>6314476</v>
          </cell>
          <cell r="FO113">
            <v>22804589</v>
          </cell>
        </row>
        <row r="114">
          <cell r="E114" t="str">
            <v>Toledo2018</v>
          </cell>
          <cell r="F114" t="str">
            <v>OH</v>
          </cell>
          <cell r="G114" t="str">
            <v>NCAA Division I-FBS</v>
          </cell>
          <cell r="I114">
            <v>1</v>
          </cell>
          <cell r="J114" t="str">
            <v>NCAA</v>
          </cell>
          <cell r="K114">
            <v>6552</v>
          </cell>
          <cell r="L114">
            <v>6247</v>
          </cell>
          <cell r="M114">
            <v>12799</v>
          </cell>
          <cell r="V114">
            <v>947997</v>
          </cell>
          <cell r="Y114">
            <v>947997</v>
          </cell>
          <cell r="Z114">
            <v>2673988</v>
          </cell>
          <cell r="AA114">
            <v>2299814</v>
          </cell>
          <cell r="AC114">
            <v>4973802</v>
          </cell>
          <cell r="AM114">
            <v>946471</v>
          </cell>
          <cell r="AO114">
            <v>946471</v>
          </cell>
          <cell r="BF114">
            <v>11696094</v>
          </cell>
          <cell r="BI114">
            <v>11696094</v>
          </cell>
          <cell r="BJ114">
            <v>0.35061547569977891</v>
          </cell>
          <cell r="BK114">
            <v>381545</v>
          </cell>
          <cell r="BL114">
            <v>392291</v>
          </cell>
          <cell r="BN114">
            <v>773836</v>
          </cell>
          <cell r="CV114">
            <v>908291</v>
          </cell>
          <cell r="CX114">
            <v>908291</v>
          </cell>
          <cell r="CZ114">
            <v>777064</v>
          </cell>
          <cell r="DB114">
            <v>777064</v>
          </cell>
          <cell r="DH114">
            <v>916067</v>
          </cell>
          <cell r="DJ114">
            <v>916067</v>
          </cell>
          <cell r="EA114">
            <v>303971</v>
          </cell>
          <cell r="EB114">
            <v>463626</v>
          </cell>
          <cell r="ED114">
            <v>767597</v>
          </cell>
          <cell r="EM114">
            <v>186710</v>
          </cell>
          <cell r="EP114">
            <v>186710</v>
          </cell>
          <cell r="ER114">
            <v>761101</v>
          </cell>
          <cell r="ET114">
            <v>761101</v>
          </cell>
          <cell r="FK114">
            <v>16190305</v>
          </cell>
          <cell r="FL114">
            <v>7464725</v>
          </cell>
          <cell r="FN114">
            <v>9703720</v>
          </cell>
          <cell r="FO114">
            <v>33358750</v>
          </cell>
        </row>
        <row r="115">
          <cell r="E115" t="str">
            <v>Tulsa2018</v>
          </cell>
          <cell r="F115" t="str">
            <v>OK</v>
          </cell>
          <cell r="G115" t="str">
            <v>NCAA Division I-FBS</v>
          </cell>
          <cell r="I115">
            <v>1</v>
          </cell>
          <cell r="J115" t="str">
            <v>NCAA</v>
          </cell>
          <cell r="K115">
            <v>1732</v>
          </cell>
          <cell r="L115">
            <v>1414</v>
          </cell>
          <cell r="M115">
            <v>3146</v>
          </cell>
          <cell r="Z115">
            <v>6196308</v>
          </cell>
          <cell r="AA115">
            <v>2515857</v>
          </cell>
          <cell r="AC115">
            <v>8712165</v>
          </cell>
          <cell r="BF115">
            <v>15231473</v>
          </cell>
          <cell r="BI115">
            <v>15231473</v>
          </cell>
          <cell r="BJ115">
            <v>0.35433054032484806</v>
          </cell>
          <cell r="BL115">
            <v>651455</v>
          </cell>
          <cell r="BN115">
            <v>651455</v>
          </cell>
          <cell r="CJ115">
            <v>2123557</v>
          </cell>
          <cell r="CL115">
            <v>2123557</v>
          </cell>
          <cell r="CU115">
            <v>1347597</v>
          </cell>
          <cell r="CV115">
            <v>1484882</v>
          </cell>
          <cell r="CX115">
            <v>2832479</v>
          </cell>
          <cell r="CZ115">
            <v>1373452</v>
          </cell>
          <cell r="DB115">
            <v>1373452</v>
          </cell>
          <cell r="EA115">
            <v>799270</v>
          </cell>
          <cell r="EB115">
            <v>956968</v>
          </cell>
          <cell r="ED115">
            <v>1756238</v>
          </cell>
          <cell r="EE115">
            <v>355732</v>
          </cell>
          <cell r="EF115">
            <v>417469</v>
          </cell>
          <cell r="EH115">
            <v>773201</v>
          </cell>
          <cell r="EI115">
            <v>355732</v>
          </cell>
          <cell r="EJ115">
            <v>417469</v>
          </cell>
          <cell r="EL115">
            <v>773201</v>
          </cell>
          <cell r="EM115">
            <v>304913</v>
          </cell>
          <cell r="EN115">
            <v>357830</v>
          </cell>
          <cell r="EP115">
            <v>662743</v>
          </cell>
          <cell r="ER115">
            <v>1360694</v>
          </cell>
          <cell r="ET115">
            <v>1360694</v>
          </cell>
          <cell r="FK115">
            <v>24591025</v>
          </cell>
          <cell r="FL115">
            <v>11659633</v>
          </cell>
          <cell r="FN115">
            <v>6735964</v>
          </cell>
          <cell r="FO115">
            <v>42986622</v>
          </cell>
        </row>
        <row r="116">
          <cell r="E116" t="str">
            <v>Utah2018</v>
          </cell>
          <cell r="F116" t="str">
            <v>UT</v>
          </cell>
          <cell r="G116" t="str">
            <v>NCAA Division I-FBS</v>
          </cell>
          <cell r="I116">
            <v>1</v>
          </cell>
          <cell r="J116" t="str">
            <v>NCAA</v>
          </cell>
          <cell r="K116">
            <v>9574</v>
          </cell>
          <cell r="L116">
            <v>8556</v>
          </cell>
          <cell r="M116">
            <v>18130</v>
          </cell>
          <cell r="V116">
            <v>345654</v>
          </cell>
          <cell r="Y116">
            <v>345654</v>
          </cell>
          <cell r="Z116">
            <v>10511632</v>
          </cell>
          <cell r="AA116">
            <v>214491</v>
          </cell>
          <cell r="AC116">
            <v>10726123</v>
          </cell>
          <cell r="BF116">
            <v>63181908</v>
          </cell>
          <cell r="BI116">
            <v>63181908</v>
          </cell>
          <cell r="BJ116">
            <v>0.67087819912592672</v>
          </cell>
          <cell r="BK116">
            <v>98290</v>
          </cell>
          <cell r="BN116">
            <v>98290</v>
          </cell>
          <cell r="BP116">
            <v>893606</v>
          </cell>
          <cell r="BR116">
            <v>893606</v>
          </cell>
          <cell r="BW116">
            <v>1150794</v>
          </cell>
          <cell r="BZ116">
            <v>1150794</v>
          </cell>
          <cell r="CQ116">
            <v>55952</v>
          </cell>
          <cell r="CR116">
            <v>33360</v>
          </cell>
          <cell r="CT116">
            <v>89312</v>
          </cell>
          <cell r="CV116">
            <v>289112</v>
          </cell>
          <cell r="CX116">
            <v>289112</v>
          </cell>
          <cell r="CZ116">
            <v>151165</v>
          </cell>
          <cell r="DB116">
            <v>151165</v>
          </cell>
          <cell r="DG116">
            <v>132596</v>
          </cell>
          <cell r="DH116">
            <v>214793</v>
          </cell>
          <cell r="DJ116">
            <v>347389</v>
          </cell>
          <cell r="EA116">
            <v>242617</v>
          </cell>
          <cell r="EB116">
            <v>76450</v>
          </cell>
          <cell r="ED116">
            <v>319067</v>
          </cell>
          <cell r="EF116">
            <v>49964</v>
          </cell>
          <cell r="EH116">
            <v>49964</v>
          </cell>
          <cell r="EJ116">
            <v>48774</v>
          </cell>
          <cell r="EL116">
            <v>48774</v>
          </cell>
          <cell r="EN116">
            <v>30930</v>
          </cell>
          <cell r="EP116">
            <v>30930</v>
          </cell>
          <cell r="ER116">
            <v>328194</v>
          </cell>
          <cell r="ET116">
            <v>328194</v>
          </cell>
          <cell r="FK116">
            <v>75719443</v>
          </cell>
          <cell r="FL116">
            <v>2330839</v>
          </cell>
          <cell r="FN116">
            <v>16127630</v>
          </cell>
          <cell r="FO116">
            <v>94177912</v>
          </cell>
        </row>
        <row r="117">
          <cell r="E117" t="str">
            <v>Virginia2018</v>
          </cell>
          <cell r="F117" t="str">
            <v>VA</v>
          </cell>
          <cell r="G117" t="str">
            <v>NCAA Division I-FBS</v>
          </cell>
          <cell r="I117">
            <v>1</v>
          </cell>
          <cell r="J117" t="str">
            <v>NCAA</v>
          </cell>
          <cell r="K117">
            <v>7240</v>
          </cell>
          <cell r="L117">
            <v>8665</v>
          </cell>
          <cell r="M117">
            <v>15905</v>
          </cell>
          <cell r="V117">
            <v>3644584</v>
          </cell>
          <cell r="Y117">
            <v>3644584</v>
          </cell>
          <cell r="Z117">
            <v>13400721</v>
          </cell>
          <cell r="AA117">
            <v>4267198</v>
          </cell>
          <cell r="AC117">
            <v>17667919</v>
          </cell>
          <cell r="AL117">
            <v>1859333</v>
          </cell>
          <cell r="AM117">
            <v>1824580</v>
          </cell>
          <cell r="AO117">
            <v>3683913</v>
          </cell>
          <cell r="BC117">
            <v>1366863</v>
          </cell>
          <cell r="BE117">
            <v>1366863</v>
          </cell>
          <cell r="BF117">
            <v>33726985</v>
          </cell>
          <cell r="BI117">
            <v>33726985</v>
          </cell>
          <cell r="BJ117">
            <v>0.30983687453817732</v>
          </cell>
          <cell r="BK117">
            <v>762224</v>
          </cell>
          <cell r="BL117">
            <v>906803</v>
          </cell>
          <cell r="BN117">
            <v>1669027</v>
          </cell>
          <cell r="BW117">
            <v>2049815</v>
          </cell>
          <cell r="BX117">
            <v>1418642</v>
          </cell>
          <cell r="BZ117">
            <v>3468457</v>
          </cell>
          <cell r="CJ117">
            <v>2337150</v>
          </cell>
          <cell r="CL117">
            <v>2337150</v>
          </cell>
          <cell r="CU117">
            <v>1620542</v>
          </cell>
          <cell r="CV117">
            <v>1930818</v>
          </cell>
          <cell r="CX117">
            <v>3551360</v>
          </cell>
          <cell r="CZ117">
            <v>1421591</v>
          </cell>
          <cell r="DB117">
            <v>1421591</v>
          </cell>
          <cell r="DC117">
            <v>526010</v>
          </cell>
          <cell r="DD117">
            <v>460258</v>
          </cell>
          <cell r="DF117">
            <v>986268</v>
          </cell>
          <cell r="DG117">
            <v>1354024</v>
          </cell>
          <cell r="DH117">
            <v>1400714</v>
          </cell>
          <cell r="DJ117">
            <v>2754738</v>
          </cell>
          <cell r="EA117">
            <v>1392456</v>
          </cell>
          <cell r="EB117">
            <v>1259778</v>
          </cell>
          <cell r="ED117">
            <v>2652234</v>
          </cell>
          <cell r="ER117">
            <v>1434935</v>
          </cell>
          <cell r="ET117">
            <v>1434935</v>
          </cell>
          <cell r="FC117">
            <v>1265758</v>
          </cell>
          <cell r="FF117">
            <v>1265758</v>
          </cell>
          <cell r="FK117">
            <v>61602452</v>
          </cell>
          <cell r="FL117">
            <v>20029330</v>
          </cell>
          <cell r="FN117">
            <v>27222224</v>
          </cell>
          <cell r="FO117">
            <v>108854006</v>
          </cell>
        </row>
        <row r="118">
          <cell r="E118" t="str">
            <v>Washington2018</v>
          </cell>
          <cell r="F118" t="str">
            <v>WA</v>
          </cell>
          <cell r="G118" t="str">
            <v>NCAA Division I-FBS</v>
          </cell>
          <cell r="I118">
            <v>1</v>
          </cell>
          <cell r="J118" t="str">
            <v>NCAA</v>
          </cell>
          <cell r="K118">
            <v>13552</v>
          </cell>
          <cell r="L118">
            <v>15703</v>
          </cell>
          <cell r="M118">
            <v>29255</v>
          </cell>
          <cell r="V118">
            <v>777366</v>
          </cell>
          <cell r="Y118">
            <v>777366</v>
          </cell>
          <cell r="Z118">
            <v>11409380</v>
          </cell>
          <cell r="AA118">
            <v>1080083</v>
          </cell>
          <cell r="AC118">
            <v>12489463</v>
          </cell>
          <cell r="AE118">
            <v>1200</v>
          </cell>
          <cell r="AG118">
            <v>1200</v>
          </cell>
          <cell r="AL118">
            <v>256213</v>
          </cell>
          <cell r="AM118">
            <v>1137189</v>
          </cell>
          <cell r="AO118">
            <v>1393402</v>
          </cell>
          <cell r="BF118">
            <v>84041770</v>
          </cell>
          <cell r="BI118">
            <v>84041770</v>
          </cell>
          <cell r="BJ118">
            <v>0.62814925214479411</v>
          </cell>
          <cell r="BK118">
            <v>479027</v>
          </cell>
          <cell r="BL118">
            <v>556599</v>
          </cell>
          <cell r="BN118">
            <v>1035626</v>
          </cell>
          <cell r="BP118">
            <v>598030</v>
          </cell>
          <cell r="BR118">
            <v>598030</v>
          </cell>
          <cell r="CI118">
            <v>779406</v>
          </cell>
          <cell r="CJ118">
            <v>1734534</v>
          </cell>
          <cell r="CL118">
            <v>2513940</v>
          </cell>
          <cell r="CU118">
            <v>330405</v>
          </cell>
          <cell r="CV118">
            <v>680201</v>
          </cell>
          <cell r="CX118">
            <v>1010606</v>
          </cell>
          <cell r="CZ118">
            <v>1104039</v>
          </cell>
          <cell r="DB118">
            <v>1104039</v>
          </cell>
          <cell r="EA118">
            <v>365118</v>
          </cell>
          <cell r="EB118">
            <v>636339</v>
          </cell>
          <cell r="ED118">
            <v>1001457</v>
          </cell>
          <cell r="ER118">
            <v>932195</v>
          </cell>
          <cell r="ET118">
            <v>932195</v>
          </cell>
          <cell r="FK118">
            <v>98438685</v>
          </cell>
          <cell r="FL118">
            <v>8460409</v>
          </cell>
          <cell r="FN118">
            <v>26893583</v>
          </cell>
          <cell r="FO118">
            <v>133792677</v>
          </cell>
        </row>
        <row r="119">
          <cell r="E119" t="str">
            <v>Wisconsin2018</v>
          </cell>
          <cell r="F119" t="str">
            <v>WI</v>
          </cell>
          <cell r="G119" t="str">
            <v>NCAA Division I-FBS</v>
          </cell>
          <cell r="I119">
            <v>1</v>
          </cell>
          <cell r="J119" t="str">
            <v>NCAA</v>
          </cell>
          <cell r="K119">
            <v>13930</v>
          </cell>
          <cell r="L119">
            <v>15012</v>
          </cell>
          <cell r="M119">
            <v>28942</v>
          </cell>
          <cell r="Z119">
            <v>21701868</v>
          </cell>
          <cell r="AA119">
            <v>2070214</v>
          </cell>
          <cell r="AC119">
            <v>23772082</v>
          </cell>
          <cell r="AL119">
            <v>785740</v>
          </cell>
          <cell r="AM119">
            <v>948306</v>
          </cell>
          <cell r="AO119">
            <v>1734046</v>
          </cell>
          <cell r="BF119">
            <v>89944636</v>
          </cell>
          <cell r="BI119">
            <v>89944636</v>
          </cell>
          <cell r="BJ119">
            <v>0.5942071698055944</v>
          </cell>
          <cell r="BK119">
            <v>76671</v>
          </cell>
          <cell r="BL119">
            <v>191073</v>
          </cell>
          <cell r="BN119">
            <v>267744</v>
          </cell>
          <cell r="BS119">
            <v>6169929</v>
          </cell>
          <cell r="BT119">
            <v>864493</v>
          </cell>
          <cell r="BV119">
            <v>7034422</v>
          </cell>
          <cell r="CI119">
            <v>228112</v>
          </cell>
          <cell r="CJ119">
            <v>642283</v>
          </cell>
          <cell r="CL119">
            <v>870395</v>
          </cell>
          <cell r="CU119">
            <v>1019965</v>
          </cell>
          <cell r="CV119">
            <v>980333</v>
          </cell>
          <cell r="CX119">
            <v>2000298</v>
          </cell>
          <cell r="CZ119">
            <v>828547</v>
          </cell>
          <cell r="DB119">
            <v>828547</v>
          </cell>
          <cell r="DG119">
            <v>364577</v>
          </cell>
          <cell r="DH119">
            <v>284715</v>
          </cell>
          <cell r="DJ119">
            <v>649292</v>
          </cell>
          <cell r="EA119">
            <v>256433</v>
          </cell>
          <cell r="EB119">
            <v>195421</v>
          </cell>
          <cell r="ED119">
            <v>451854</v>
          </cell>
          <cell r="ER119">
            <v>2144715</v>
          </cell>
          <cell r="ET119">
            <v>2144715</v>
          </cell>
          <cell r="FC119">
            <v>355953</v>
          </cell>
          <cell r="FF119">
            <v>355953</v>
          </cell>
          <cell r="FK119">
            <v>120903884</v>
          </cell>
          <cell r="FL119">
            <v>9150100</v>
          </cell>
          <cell r="FN119">
            <v>21315169</v>
          </cell>
          <cell r="FO119">
            <v>151369153</v>
          </cell>
        </row>
        <row r="120">
          <cell r="E120" t="str">
            <v>Wyoming2018</v>
          </cell>
          <cell r="F120" t="str">
            <v>WY</v>
          </cell>
          <cell r="G120" t="str">
            <v>NCAA Division I-FBS</v>
          </cell>
          <cell r="I120">
            <v>1</v>
          </cell>
          <cell r="J120" t="str">
            <v>NCAA</v>
          </cell>
          <cell r="K120">
            <v>4301</v>
          </cell>
          <cell r="L120">
            <v>4149</v>
          </cell>
          <cell r="M120">
            <v>8450</v>
          </cell>
          <cell r="Z120">
            <v>3329650</v>
          </cell>
          <cell r="AA120">
            <v>2253068</v>
          </cell>
          <cell r="AC120">
            <v>5582718</v>
          </cell>
          <cell r="BF120">
            <v>13649998</v>
          </cell>
          <cell r="BI120">
            <v>13649998</v>
          </cell>
          <cell r="BJ120">
            <v>0.33088633359489922</v>
          </cell>
          <cell r="BK120">
            <v>495643</v>
          </cell>
          <cell r="BL120">
            <v>553571</v>
          </cell>
          <cell r="BN120">
            <v>1049214</v>
          </cell>
          <cell r="CV120">
            <v>1066740</v>
          </cell>
          <cell r="CX120">
            <v>1066740</v>
          </cell>
          <cell r="DG120">
            <v>628200</v>
          </cell>
          <cell r="DH120">
            <v>860931</v>
          </cell>
          <cell r="DJ120">
            <v>1489131</v>
          </cell>
          <cell r="EB120">
            <v>641847</v>
          </cell>
          <cell r="ED120">
            <v>641847</v>
          </cell>
          <cell r="EE120">
            <v>319099</v>
          </cell>
          <cell r="EF120">
            <v>221704</v>
          </cell>
          <cell r="EH120">
            <v>540803</v>
          </cell>
          <cell r="EI120">
            <v>347301</v>
          </cell>
          <cell r="EJ120">
            <v>530026</v>
          </cell>
          <cell r="EL120">
            <v>877327</v>
          </cell>
          <cell r="EM120">
            <v>252038</v>
          </cell>
          <cell r="EN120">
            <v>380894</v>
          </cell>
          <cell r="EP120">
            <v>632932</v>
          </cell>
          <cell r="ER120">
            <v>1141679</v>
          </cell>
          <cell r="ET120">
            <v>1141679</v>
          </cell>
          <cell r="FC120">
            <v>1051923</v>
          </cell>
          <cell r="FF120">
            <v>1051923</v>
          </cell>
          <cell r="FK120">
            <v>20073852</v>
          </cell>
          <cell r="FL120">
            <v>7650460</v>
          </cell>
          <cell r="FN120">
            <v>13528519</v>
          </cell>
          <cell r="FO120">
            <v>41252831</v>
          </cell>
        </row>
        <row r="121">
          <cell r="E121" t="str">
            <v>Utah State2018</v>
          </cell>
          <cell r="F121" t="str">
            <v>UT</v>
          </cell>
          <cell r="G121" t="str">
            <v>NCAA Division I-FBS</v>
          </cell>
          <cell r="I121">
            <v>1</v>
          </cell>
          <cell r="J121" t="str">
            <v>NCAA</v>
          </cell>
          <cell r="K121">
            <v>8301</v>
          </cell>
          <cell r="L121">
            <v>8982</v>
          </cell>
          <cell r="M121">
            <v>17283</v>
          </cell>
          <cell r="V121">
            <v>189383</v>
          </cell>
          <cell r="Y121">
            <v>189383</v>
          </cell>
          <cell r="Z121">
            <v>4250996</v>
          </cell>
          <cell r="AA121">
            <v>1879589</v>
          </cell>
          <cell r="AC121">
            <v>6130585</v>
          </cell>
          <cell r="AL121">
            <v>988054</v>
          </cell>
          <cell r="AM121">
            <v>1141507</v>
          </cell>
          <cell r="AO121">
            <v>2129561</v>
          </cell>
          <cell r="BF121">
            <v>10010163</v>
          </cell>
          <cell r="BI121">
            <v>10010163</v>
          </cell>
          <cell r="BJ121">
            <v>0.28960789234330286</v>
          </cell>
          <cell r="BK121">
            <v>262623</v>
          </cell>
          <cell r="BN121">
            <v>262623</v>
          </cell>
          <cell r="BP121">
            <v>907949</v>
          </cell>
          <cell r="BR121">
            <v>907949</v>
          </cell>
          <cell r="CU121">
            <v>139407</v>
          </cell>
          <cell r="CV121">
            <v>1069345</v>
          </cell>
          <cell r="CX121">
            <v>1208752</v>
          </cell>
          <cell r="CZ121">
            <v>1251299</v>
          </cell>
          <cell r="DB121">
            <v>1251299</v>
          </cell>
          <cell r="EA121">
            <v>478480</v>
          </cell>
          <cell r="EB121">
            <v>587648</v>
          </cell>
          <cell r="ED121">
            <v>1066128</v>
          </cell>
          <cell r="ER121">
            <v>994573</v>
          </cell>
          <cell r="ET121">
            <v>994573</v>
          </cell>
          <cell r="FK121">
            <v>16319106</v>
          </cell>
          <cell r="FL121">
            <v>7831910</v>
          </cell>
          <cell r="FN121">
            <v>10413522</v>
          </cell>
          <cell r="FO121">
            <v>34564538</v>
          </cell>
        </row>
        <row r="122">
          <cell r="E122" t="str">
            <v>Vanderbilt2018</v>
          </cell>
          <cell r="F122" t="str">
            <v>TN</v>
          </cell>
          <cell r="G122" t="str">
            <v>NCAA Division I-FBS</v>
          </cell>
          <cell r="I122">
            <v>1</v>
          </cell>
          <cell r="J122" t="str">
            <v>NCAA</v>
          </cell>
          <cell r="K122">
            <v>3295</v>
          </cell>
          <cell r="L122">
            <v>3486</v>
          </cell>
          <cell r="M122">
            <v>6781</v>
          </cell>
          <cell r="V122">
            <v>6607679</v>
          </cell>
          <cell r="Y122">
            <v>6607679</v>
          </cell>
          <cell r="Z122">
            <v>10876435</v>
          </cell>
          <cell r="AA122">
            <v>4401360</v>
          </cell>
          <cell r="AC122">
            <v>15277795</v>
          </cell>
          <cell r="AI122">
            <v>916547</v>
          </cell>
          <cell r="AK122">
            <v>916547</v>
          </cell>
          <cell r="AM122">
            <v>2535397</v>
          </cell>
          <cell r="AO122">
            <v>2535397</v>
          </cell>
          <cell r="BF122">
            <v>32108897</v>
          </cell>
          <cell r="BI122">
            <v>32108897</v>
          </cell>
          <cell r="BJ122">
            <v>0.37255284215892914</v>
          </cell>
          <cell r="BK122">
            <v>1290084</v>
          </cell>
          <cell r="BL122">
            <v>1006275</v>
          </cell>
          <cell r="BN122">
            <v>2296359</v>
          </cell>
          <cell r="BX122">
            <v>2655862</v>
          </cell>
          <cell r="BZ122">
            <v>2655862</v>
          </cell>
          <cell r="CV122">
            <v>2900189</v>
          </cell>
          <cell r="CX122">
            <v>2900189</v>
          </cell>
          <cell r="DL122">
            <v>1679522</v>
          </cell>
          <cell r="DN122">
            <v>1679522</v>
          </cell>
          <cell r="EA122">
            <v>1224885</v>
          </cell>
          <cell r="EB122">
            <v>1664239</v>
          </cell>
          <cell r="ED122">
            <v>2889124</v>
          </cell>
          <cell r="EM122">
            <v>186112</v>
          </cell>
          <cell r="EP122">
            <v>186112</v>
          </cell>
          <cell r="FK122">
            <v>52294092</v>
          </cell>
          <cell r="FL122">
            <v>17759391</v>
          </cell>
          <cell r="FN122">
            <v>16132672</v>
          </cell>
          <cell r="FO122">
            <v>86186155</v>
          </cell>
        </row>
        <row r="123">
          <cell r="E123" t="str">
            <v>Virginia Tech2018</v>
          </cell>
          <cell r="F123" t="str">
            <v>VA</v>
          </cell>
          <cell r="G123" t="str">
            <v>NCAA Division I-FBS</v>
          </cell>
          <cell r="I123">
            <v>1</v>
          </cell>
          <cell r="J123" t="str">
            <v>NCAA</v>
          </cell>
          <cell r="K123">
            <v>15416</v>
          </cell>
          <cell r="L123">
            <v>11709</v>
          </cell>
          <cell r="M123">
            <v>27125</v>
          </cell>
          <cell r="V123">
            <v>245606</v>
          </cell>
          <cell r="Y123">
            <v>245606</v>
          </cell>
          <cell r="Z123">
            <v>9886728</v>
          </cell>
          <cell r="AA123">
            <v>735842</v>
          </cell>
          <cell r="AC123">
            <v>10622570</v>
          </cell>
          <cell r="AL123">
            <v>62751</v>
          </cell>
          <cell r="AM123">
            <v>61713</v>
          </cell>
          <cell r="AO123">
            <v>124464</v>
          </cell>
          <cell r="BF123">
            <v>56224912</v>
          </cell>
          <cell r="BI123">
            <v>56224912</v>
          </cell>
          <cell r="BJ123">
            <v>0.67120020286572912</v>
          </cell>
          <cell r="BK123">
            <v>53498</v>
          </cell>
          <cell r="BL123">
            <v>74030</v>
          </cell>
          <cell r="BN123">
            <v>127528</v>
          </cell>
          <cell r="BX123">
            <v>124482</v>
          </cell>
          <cell r="BZ123">
            <v>124482</v>
          </cell>
          <cell r="CU123">
            <v>106541</v>
          </cell>
          <cell r="CV123">
            <v>148975</v>
          </cell>
          <cell r="CX123">
            <v>255516</v>
          </cell>
          <cell r="CZ123">
            <v>74557</v>
          </cell>
          <cell r="DB123">
            <v>74557</v>
          </cell>
          <cell r="DG123">
            <v>50135</v>
          </cell>
          <cell r="DH123">
            <v>47174</v>
          </cell>
          <cell r="DJ123">
            <v>97309</v>
          </cell>
          <cell r="EA123">
            <v>72638</v>
          </cell>
          <cell r="EB123">
            <v>76812</v>
          </cell>
          <cell r="ED123">
            <v>149450</v>
          </cell>
          <cell r="ER123">
            <v>89322</v>
          </cell>
          <cell r="ET123">
            <v>89322</v>
          </cell>
          <cell r="FC123">
            <v>130975</v>
          </cell>
          <cell r="FF123">
            <v>130975</v>
          </cell>
          <cell r="FK123">
            <v>66833784</v>
          </cell>
          <cell r="FL123">
            <v>1432907</v>
          </cell>
          <cell r="FN123">
            <v>15501031</v>
          </cell>
          <cell r="FO123">
            <v>83767722</v>
          </cell>
        </row>
        <row r="124">
          <cell r="E124" t="str">
            <v>Wake Forest2018</v>
          </cell>
          <cell r="F124" t="str">
            <v>NC</v>
          </cell>
          <cell r="G124" t="str">
            <v>NCAA Division I-FBS</v>
          </cell>
          <cell r="I124">
            <v>1</v>
          </cell>
          <cell r="J124" t="str">
            <v>NCAA</v>
          </cell>
          <cell r="K124">
            <v>2439</v>
          </cell>
          <cell r="L124">
            <v>2732</v>
          </cell>
          <cell r="M124">
            <v>5171</v>
          </cell>
          <cell r="V124">
            <v>2704062</v>
          </cell>
          <cell r="Y124">
            <v>2704062</v>
          </cell>
          <cell r="Z124">
            <v>9148670</v>
          </cell>
          <cell r="AA124">
            <v>3447683</v>
          </cell>
          <cell r="AC124">
            <v>12596353</v>
          </cell>
          <cell r="AL124">
            <v>1291584</v>
          </cell>
          <cell r="AM124">
            <v>1730457</v>
          </cell>
          <cell r="AO124">
            <v>3022041</v>
          </cell>
          <cell r="BC124">
            <v>1515154</v>
          </cell>
          <cell r="BE124">
            <v>1515154</v>
          </cell>
          <cell r="BF124">
            <v>26722457</v>
          </cell>
          <cell r="BI124">
            <v>26722457</v>
          </cell>
          <cell r="BJ124">
            <v>0.34922135698417894</v>
          </cell>
          <cell r="BK124">
            <v>851140</v>
          </cell>
          <cell r="BL124">
            <v>1055326</v>
          </cell>
          <cell r="BN124">
            <v>1906466</v>
          </cell>
          <cell r="CU124">
            <v>1844675</v>
          </cell>
          <cell r="CV124">
            <v>1778260</v>
          </cell>
          <cell r="CX124">
            <v>3622935</v>
          </cell>
          <cell r="EA124">
            <v>1867404</v>
          </cell>
          <cell r="EB124">
            <v>998053</v>
          </cell>
          <cell r="ED124">
            <v>2865457</v>
          </cell>
          <cell r="ER124">
            <v>1618369</v>
          </cell>
          <cell r="ET124">
            <v>1618369</v>
          </cell>
          <cell r="FK124">
            <v>44429992</v>
          </cell>
          <cell r="FL124">
            <v>12143302</v>
          </cell>
          <cell r="FN124">
            <v>19946817</v>
          </cell>
          <cell r="FO124">
            <v>76520111</v>
          </cell>
        </row>
        <row r="125">
          <cell r="E125" t="str">
            <v>Washington State2018</v>
          </cell>
          <cell r="F125" t="str">
            <v>WA</v>
          </cell>
          <cell r="G125" t="str">
            <v>NCAA Division I-FBS</v>
          </cell>
          <cell r="I125">
            <v>1</v>
          </cell>
          <cell r="J125" t="str">
            <v>NCAA</v>
          </cell>
          <cell r="K125">
            <v>10833</v>
          </cell>
          <cell r="L125">
            <v>11983</v>
          </cell>
          <cell r="M125">
            <v>22816</v>
          </cell>
          <cell r="V125">
            <v>1585085</v>
          </cell>
          <cell r="Y125">
            <v>1585085</v>
          </cell>
          <cell r="Z125">
            <v>6171373</v>
          </cell>
          <cell r="AA125">
            <v>1116662</v>
          </cell>
          <cell r="AC125">
            <v>7288035</v>
          </cell>
          <cell r="AL125">
            <v>633954</v>
          </cell>
          <cell r="AM125">
            <v>1452528</v>
          </cell>
          <cell r="AO125">
            <v>2086482</v>
          </cell>
          <cell r="BF125">
            <v>45338410</v>
          </cell>
          <cell r="BI125">
            <v>45338410</v>
          </cell>
          <cell r="BJ125">
            <v>0.59688951990600259</v>
          </cell>
          <cell r="BK125">
            <v>327945</v>
          </cell>
          <cell r="BL125">
            <v>522596</v>
          </cell>
          <cell r="BN125">
            <v>850541</v>
          </cell>
          <cell r="CJ125">
            <v>1504453</v>
          </cell>
          <cell r="CL125">
            <v>1504453</v>
          </cell>
          <cell r="CV125">
            <v>1258043</v>
          </cell>
          <cell r="CX125">
            <v>1258043</v>
          </cell>
          <cell r="DL125">
            <v>972545</v>
          </cell>
          <cell r="DN125">
            <v>972545</v>
          </cell>
          <cell r="EB125">
            <v>818481</v>
          </cell>
          <cell r="ED125">
            <v>818481</v>
          </cell>
          <cell r="ER125">
            <v>1098146</v>
          </cell>
          <cell r="ET125">
            <v>1098146</v>
          </cell>
          <cell r="FK125">
            <v>54056767</v>
          </cell>
          <cell r="FL125">
            <v>8743454</v>
          </cell>
          <cell r="FN125">
            <v>13157571</v>
          </cell>
          <cell r="FO125">
            <v>75957792</v>
          </cell>
        </row>
        <row r="126">
          <cell r="E126" t="str">
            <v>West Virginia2018</v>
          </cell>
          <cell r="F126" t="str">
            <v>WV</v>
          </cell>
          <cell r="G126" t="str">
            <v>NCAA Division I-FBS</v>
          </cell>
          <cell r="I126">
            <v>1</v>
          </cell>
          <cell r="J126" t="str">
            <v>NCAA</v>
          </cell>
          <cell r="K126">
            <v>10170</v>
          </cell>
          <cell r="L126">
            <v>9395</v>
          </cell>
          <cell r="M126">
            <v>19565</v>
          </cell>
          <cell r="V126">
            <v>3241121</v>
          </cell>
          <cell r="Y126">
            <v>3241121</v>
          </cell>
          <cell r="Z126">
            <v>8484584</v>
          </cell>
          <cell r="AA126">
            <v>3091144</v>
          </cell>
          <cell r="AC126">
            <v>11575728</v>
          </cell>
          <cell r="AM126">
            <v>2826819</v>
          </cell>
          <cell r="AO126">
            <v>2826819</v>
          </cell>
          <cell r="BF126">
            <v>24692746</v>
          </cell>
          <cell r="BI126">
            <v>24692746</v>
          </cell>
          <cell r="BJ126">
            <v>0.24425235206217411</v>
          </cell>
          <cell r="BK126">
            <v>2919629</v>
          </cell>
          <cell r="BN126">
            <v>2919629</v>
          </cell>
          <cell r="BP126">
            <v>2833793</v>
          </cell>
          <cell r="BR126">
            <v>2833793</v>
          </cell>
          <cell r="CC126">
            <v>2918875</v>
          </cell>
          <cell r="CD126">
            <v>2918875</v>
          </cell>
          <cell r="CJ126">
            <v>2830514</v>
          </cell>
          <cell r="CL126">
            <v>2830514</v>
          </cell>
          <cell r="CU126">
            <v>2829212</v>
          </cell>
          <cell r="CV126">
            <v>2852688</v>
          </cell>
          <cell r="CX126">
            <v>5681900</v>
          </cell>
          <cell r="DG126">
            <v>2836795</v>
          </cell>
          <cell r="DH126">
            <v>2813825</v>
          </cell>
          <cell r="DJ126">
            <v>5650620</v>
          </cell>
          <cell r="EB126">
            <v>2818657</v>
          </cell>
          <cell r="ED126">
            <v>2818657</v>
          </cell>
          <cell r="ER126">
            <v>2816796</v>
          </cell>
          <cell r="ET126">
            <v>2816796</v>
          </cell>
          <cell r="FC126">
            <v>2861219</v>
          </cell>
          <cell r="FF126">
            <v>2861219</v>
          </cell>
          <cell r="FK126">
            <v>47865306</v>
          </cell>
          <cell r="FL126">
            <v>22884236</v>
          </cell>
          <cell r="FM126">
            <v>2918875</v>
          </cell>
          <cell r="FN126">
            <v>27426806</v>
          </cell>
          <cell r="FO126">
            <v>101095223</v>
          </cell>
        </row>
        <row r="127">
          <cell r="E127" t="str">
            <v>Western Kentucky2018</v>
          </cell>
          <cell r="F127" t="str">
            <v>KY</v>
          </cell>
          <cell r="G127" t="str">
            <v>NCAA Division I-FBS</v>
          </cell>
          <cell r="I127">
            <v>1</v>
          </cell>
          <cell r="J127" t="str">
            <v>NCAA</v>
          </cell>
          <cell r="K127">
            <v>5139</v>
          </cell>
          <cell r="L127">
            <v>7014</v>
          </cell>
          <cell r="M127">
            <v>12153</v>
          </cell>
          <cell r="V127">
            <v>1134197</v>
          </cell>
          <cell r="Y127">
            <v>1134197</v>
          </cell>
          <cell r="Z127">
            <v>3455918</v>
          </cell>
          <cell r="AA127">
            <v>1625601</v>
          </cell>
          <cell r="AC127">
            <v>5081519</v>
          </cell>
          <cell r="AL127">
            <v>577553</v>
          </cell>
          <cell r="AM127">
            <v>509369</v>
          </cell>
          <cell r="AO127">
            <v>1086922</v>
          </cell>
          <cell r="BF127">
            <v>8151383</v>
          </cell>
          <cell r="BI127">
            <v>8151383</v>
          </cell>
          <cell r="BJ127">
            <v>0.31354797891453334</v>
          </cell>
          <cell r="BK127">
            <v>311045</v>
          </cell>
          <cell r="BL127">
            <v>316414</v>
          </cell>
          <cell r="BN127">
            <v>627459</v>
          </cell>
          <cell r="CV127">
            <v>720524</v>
          </cell>
          <cell r="CX127">
            <v>720524</v>
          </cell>
          <cell r="CZ127">
            <v>713470</v>
          </cell>
          <cell r="DB127">
            <v>713470</v>
          </cell>
          <cell r="EB127">
            <v>364998</v>
          </cell>
          <cell r="ED127">
            <v>364998</v>
          </cell>
          <cell r="ER127">
            <v>858746</v>
          </cell>
          <cell r="ET127">
            <v>858746</v>
          </cell>
          <cell r="FK127">
            <v>13630096</v>
          </cell>
          <cell r="FL127">
            <v>5109122</v>
          </cell>
          <cell r="FN127">
            <v>7258025</v>
          </cell>
          <cell r="FO127">
            <v>25997243</v>
          </cell>
        </row>
        <row r="128">
          <cell r="E128" t="str">
            <v>Western Michigan2018</v>
          </cell>
          <cell r="F128" t="str">
            <v>MI</v>
          </cell>
          <cell r="G128" t="str">
            <v>NCAA Division I-FBS</v>
          </cell>
          <cell r="I128">
            <v>1</v>
          </cell>
          <cell r="J128" t="str">
            <v>NCAA</v>
          </cell>
          <cell r="K128">
            <v>7712</v>
          </cell>
          <cell r="L128">
            <v>7211</v>
          </cell>
          <cell r="M128">
            <v>14923</v>
          </cell>
          <cell r="V128">
            <v>863922</v>
          </cell>
          <cell r="Y128">
            <v>863922</v>
          </cell>
          <cell r="Z128">
            <v>2243842</v>
          </cell>
          <cell r="AA128">
            <v>1628534</v>
          </cell>
          <cell r="AC128">
            <v>3872376</v>
          </cell>
          <cell r="AM128">
            <v>1193000</v>
          </cell>
          <cell r="AO128">
            <v>1193000</v>
          </cell>
          <cell r="BF128">
            <v>9257979</v>
          </cell>
          <cell r="BI128">
            <v>9257979</v>
          </cell>
          <cell r="BJ128">
            <v>0.27500825204857554</v>
          </cell>
          <cell r="BL128">
            <v>325041</v>
          </cell>
          <cell r="BN128">
            <v>325041</v>
          </cell>
          <cell r="BP128">
            <v>673886</v>
          </cell>
          <cell r="BR128">
            <v>673886</v>
          </cell>
          <cell r="BS128">
            <v>2657153</v>
          </cell>
          <cell r="BV128">
            <v>2657153</v>
          </cell>
          <cell r="CU128">
            <v>657696</v>
          </cell>
          <cell r="CV128">
            <v>738218</v>
          </cell>
          <cell r="CX128">
            <v>1395914</v>
          </cell>
          <cell r="CZ128">
            <v>775773</v>
          </cell>
          <cell r="DB128">
            <v>775773</v>
          </cell>
          <cell r="EA128">
            <v>395868</v>
          </cell>
          <cell r="EB128">
            <v>515703</v>
          </cell>
          <cell r="ED128">
            <v>911571</v>
          </cell>
          <cell r="ER128">
            <v>1027582</v>
          </cell>
          <cell r="ET128">
            <v>1027582</v>
          </cell>
          <cell r="FK128">
            <v>16076460</v>
          </cell>
          <cell r="FL128">
            <v>6877737</v>
          </cell>
          <cell r="FN128">
            <v>10710171</v>
          </cell>
          <cell r="FO128">
            <v>33664368</v>
          </cell>
        </row>
        <row r="129">
          <cell r="E129" t="str">
            <v>Appalachian State2010</v>
          </cell>
          <cell r="F129" t="str">
            <v>NC</v>
          </cell>
          <cell r="G129" t="str">
            <v>NCAA Division I-AA</v>
          </cell>
          <cell r="I129">
            <v>1</v>
          </cell>
          <cell r="J129" t="str">
            <v>NCAA</v>
          </cell>
          <cell r="K129">
            <v>6877</v>
          </cell>
          <cell r="L129">
            <v>7342</v>
          </cell>
          <cell r="M129">
            <v>14219</v>
          </cell>
          <cell r="V129">
            <v>483805</v>
          </cell>
          <cell r="Y129">
            <v>483805</v>
          </cell>
          <cell r="Z129">
            <v>1266606</v>
          </cell>
          <cell r="AA129">
            <v>937779</v>
          </cell>
          <cell r="AC129">
            <v>2204385</v>
          </cell>
          <cell r="AL129">
            <v>405680</v>
          </cell>
          <cell r="AM129">
            <v>453825</v>
          </cell>
          <cell r="AO129">
            <v>859505</v>
          </cell>
          <cell r="BC129">
            <v>368177</v>
          </cell>
          <cell r="BE129">
            <v>368177</v>
          </cell>
          <cell r="BF129">
            <v>4096371</v>
          </cell>
          <cell r="BI129">
            <v>4096371</v>
          </cell>
          <cell r="BJ129">
            <v>0.22888737341721757</v>
          </cell>
          <cell r="BK129">
            <v>209563</v>
          </cell>
          <cell r="BL129">
            <v>153739</v>
          </cell>
          <cell r="BN129">
            <v>363302</v>
          </cell>
          <cell r="CU129">
            <v>365030</v>
          </cell>
          <cell r="CV129">
            <v>499941</v>
          </cell>
          <cell r="CX129">
            <v>864971</v>
          </cell>
          <cell r="CZ129">
            <v>337148</v>
          </cell>
          <cell r="DB129">
            <v>337148</v>
          </cell>
          <cell r="EA129">
            <v>183766</v>
          </cell>
          <cell r="EB129">
            <v>219854</v>
          </cell>
          <cell r="ED129">
            <v>403620</v>
          </cell>
          <cell r="ER129">
            <v>468647</v>
          </cell>
          <cell r="ET129">
            <v>468647</v>
          </cell>
          <cell r="FC129">
            <v>338696</v>
          </cell>
          <cell r="FF129">
            <v>338696</v>
          </cell>
          <cell r="FK129">
            <v>7349517</v>
          </cell>
          <cell r="FL129">
            <v>3439110</v>
          </cell>
          <cell r="FN129">
            <v>7108258</v>
          </cell>
          <cell r="FO129">
            <v>17896885</v>
          </cell>
        </row>
        <row r="130">
          <cell r="E130" t="str">
            <v>Arizona State2010</v>
          </cell>
          <cell r="F130" t="str">
            <v>AZ</v>
          </cell>
          <cell r="G130" t="str">
            <v>NCAA Division I-A</v>
          </cell>
          <cell r="I130">
            <v>1</v>
          </cell>
          <cell r="J130" t="str">
            <v>NCAA</v>
          </cell>
          <cell r="K130">
            <v>23121</v>
          </cell>
          <cell r="L130">
            <v>23773</v>
          </cell>
          <cell r="M130">
            <v>46894</v>
          </cell>
          <cell r="V130">
            <v>1264571</v>
          </cell>
          <cell r="Y130">
            <v>1264571</v>
          </cell>
          <cell r="Z130">
            <v>8530479</v>
          </cell>
          <cell r="AA130">
            <v>1740622</v>
          </cell>
          <cell r="AC130">
            <v>10271101</v>
          </cell>
          <cell r="AL130">
            <v>52562</v>
          </cell>
          <cell r="AM130">
            <v>65673</v>
          </cell>
          <cell r="AO130">
            <v>118235</v>
          </cell>
          <cell r="BF130">
            <v>27842879</v>
          </cell>
          <cell r="BI130">
            <v>27842879</v>
          </cell>
          <cell r="BJ130">
            <v>0.50277159395142357</v>
          </cell>
          <cell r="BK130">
            <v>109694</v>
          </cell>
          <cell r="BL130">
            <v>165325</v>
          </cell>
          <cell r="BN130">
            <v>275019</v>
          </cell>
          <cell r="BP130">
            <v>39235</v>
          </cell>
          <cell r="BR130">
            <v>39235</v>
          </cell>
          <cell r="CV130">
            <v>143261</v>
          </cell>
          <cell r="CX130">
            <v>143261</v>
          </cell>
          <cell r="CZ130">
            <v>672492</v>
          </cell>
          <cell r="DB130">
            <v>672492</v>
          </cell>
          <cell r="DG130">
            <v>159270</v>
          </cell>
          <cell r="DH130">
            <v>13562</v>
          </cell>
          <cell r="DJ130">
            <v>172832</v>
          </cell>
          <cell r="EB130">
            <v>30738</v>
          </cell>
          <cell r="ED130">
            <v>30738</v>
          </cell>
          <cell r="ER130">
            <v>102806</v>
          </cell>
          <cell r="ET130">
            <v>102806</v>
          </cell>
          <cell r="EV130">
            <v>18362</v>
          </cell>
          <cell r="EX130">
            <v>18362</v>
          </cell>
          <cell r="FC130">
            <v>569426</v>
          </cell>
          <cell r="FF130">
            <v>569426</v>
          </cell>
          <cell r="FK130">
            <v>38528881</v>
          </cell>
          <cell r="FL130">
            <v>2992076</v>
          </cell>
          <cell r="FN130">
            <v>13857826</v>
          </cell>
          <cell r="FO130">
            <v>55378783</v>
          </cell>
        </row>
        <row r="131">
          <cell r="E131" t="str">
            <v>Arkansas State2010</v>
          </cell>
          <cell r="F131" t="str">
            <v>AR</v>
          </cell>
          <cell r="G131" t="str">
            <v>NCAA Division I-A</v>
          </cell>
          <cell r="I131">
            <v>1</v>
          </cell>
          <cell r="J131" t="str">
            <v>NCAA</v>
          </cell>
          <cell r="K131">
            <v>3272</v>
          </cell>
          <cell r="L131">
            <v>4409</v>
          </cell>
          <cell r="M131">
            <v>7681</v>
          </cell>
          <cell r="V131">
            <v>663492</v>
          </cell>
          <cell r="Y131">
            <v>663492</v>
          </cell>
          <cell r="Z131">
            <v>967245</v>
          </cell>
          <cell r="AA131">
            <v>824430</v>
          </cell>
          <cell r="AC131">
            <v>1791675</v>
          </cell>
          <cell r="AI131">
            <v>188777</v>
          </cell>
          <cell r="AK131">
            <v>188777</v>
          </cell>
          <cell r="AL131">
            <v>386281</v>
          </cell>
          <cell r="AM131">
            <v>451507</v>
          </cell>
          <cell r="AO131">
            <v>837788</v>
          </cell>
          <cell r="BF131">
            <v>4007405</v>
          </cell>
          <cell r="BI131">
            <v>4007405</v>
          </cell>
          <cell r="BJ131">
            <v>0.34995517935027742</v>
          </cell>
          <cell r="BK131">
            <v>217870</v>
          </cell>
          <cell r="BL131">
            <v>213027</v>
          </cell>
          <cell r="BN131">
            <v>430897</v>
          </cell>
          <cell r="CV131">
            <v>438323</v>
          </cell>
          <cell r="CX131">
            <v>438323</v>
          </cell>
          <cell r="EB131">
            <v>237814</v>
          </cell>
          <cell r="ED131">
            <v>237814</v>
          </cell>
          <cell r="ER131">
            <v>416444</v>
          </cell>
          <cell r="ET131">
            <v>416444</v>
          </cell>
          <cell r="FK131">
            <v>6242293</v>
          </cell>
          <cell r="FL131">
            <v>2770322</v>
          </cell>
          <cell r="FN131">
            <v>2438580</v>
          </cell>
          <cell r="FO131">
            <v>11451195</v>
          </cell>
        </row>
        <row r="132">
          <cell r="E132" t="str">
            <v>Auburn2010</v>
          </cell>
          <cell r="F132" t="str">
            <v>AL</v>
          </cell>
          <cell r="G132" t="str">
            <v>NCAA Division I-A</v>
          </cell>
          <cell r="I132">
            <v>1</v>
          </cell>
          <cell r="J132" t="str">
            <v>NCAA</v>
          </cell>
          <cell r="K132">
            <v>9489</v>
          </cell>
          <cell r="L132">
            <v>9238</v>
          </cell>
          <cell r="M132">
            <v>18727</v>
          </cell>
          <cell r="V132">
            <v>484671</v>
          </cell>
          <cell r="Y132">
            <v>484671</v>
          </cell>
          <cell r="Z132">
            <v>9507157</v>
          </cell>
          <cell r="AA132">
            <v>600768</v>
          </cell>
          <cell r="AC132">
            <v>10107925</v>
          </cell>
          <cell r="AL132">
            <v>10690</v>
          </cell>
          <cell r="AM132">
            <v>10701</v>
          </cell>
          <cell r="AO132">
            <v>21391</v>
          </cell>
          <cell r="AU132">
            <v>5716</v>
          </cell>
          <cell r="AW132">
            <v>5716</v>
          </cell>
          <cell r="BF132">
            <v>76227804</v>
          </cell>
          <cell r="BI132">
            <v>76227804</v>
          </cell>
          <cell r="BJ132">
            <v>0.73308342511405367</v>
          </cell>
          <cell r="BK132">
            <v>55111</v>
          </cell>
          <cell r="BL132">
            <v>37646</v>
          </cell>
          <cell r="BN132">
            <v>92757</v>
          </cell>
          <cell r="BP132">
            <v>34584</v>
          </cell>
          <cell r="BR132">
            <v>34584</v>
          </cell>
          <cell r="CV132">
            <v>2924</v>
          </cell>
          <cell r="CX132">
            <v>2924</v>
          </cell>
          <cell r="CZ132">
            <v>5691</v>
          </cell>
          <cell r="DB132">
            <v>5691</v>
          </cell>
          <cell r="DG132">
            <v>49287</v>
          </cell>
          <cell r="DH132">
            <v>38538</v>
          </cell>
          <cell r="DJ132">
            <v>87825</v>
          </cell>
          <cell r="EA132">
            <v>19063</v>
          </cell>
          <cell r="EB132">
            <v>3025</v>
          </cell>
          <cell r="ED132">
            <v>22088</v>
          </cell>
          <cell r="ER132">
            <v>51578</v>
          </cell>
          <cell r="ET132">
            <v>51578</v>
          </cell>
          <cell r="FK132">
            <v>86353783</v>
          </cell>
          <cell r="FL132">
            <v>791171</v>
          </cell>
          <cell r="FN132">
            <v>16837487</v>
          </cell>
          <cell r="FO132">
            <v>103982441</v>
          </cell>
        </row>
        <row r="133">
          <cell r="E133" t="str">
            <v>Ball State2010</v>
          </cell>
          <cell r="F133" t="str">
            <v>IN</v>
          </cell>
          <cell r="G133" t="str">
            <v>NCAA Division I-A</v>
          </cell>
          <cell r="I133">
            <v>1</v>
          </cell>
          <cell r="J133" t="str">
            <v>NCAA</v>
          </cell>
          <cell r="K133">
            <v>8094</v>
          </cell>
          <cell r="L133">
            <v>8767</v>
          </cell>
          <cell r="M133">
            <v>16861</v>
          </cell>
          <cell r="V133">
            <v>542445</v>
          </cell>
          <cell r="Y133">
            <v>542445</v>
          </cell>
          <cell r="Z133">
            <v>1261779</v>
          </cell>
          <cell r="AA133">
            <v>1096173</v>
          </cell>
          <cell r="AC133">
            <v>2357952</v>
          </cell>
          <cell r="AM133">
            <v>541338</v>
          </cell>
          <cell r="AO133">
            <v>541338</v>
          </cell>
          <cell r="BC133">
            <v>499466</v>
          </cell>
          <cell r="BE133">
            <v>499466</v>
          </cell>
          <cell r="BF133">
            <v>5735424</v>
          </cell>
          <cell r="BI133">
            <v>5735424</v>
          </cell>
          <cell r="BJ133">
            <v>0.28879017543499236</v>
          </cell>
          <cell r="BK133">
            <v>240294</v>
          </cell>
          <cell r="BL133">
            <v>319068</v>
          </cell>
          <cell r="BN133">
            <v>559362</v>
          </cell>
          <cell r="BP133">
            <v>459489</v>
          </cell>
          <cell r="BR133">
            <v>459489</v>
          </cell>
          <cell r="CV133">
            <v>481470</v>
          </cell>
          <cell r="CX133">
            <v>481470</v>
          </cell>
          <cell r="CZ133">
            <v>632278</v>
          </cell>
          <cell r="DB133">
            <v>632278</v>
          </cell>
          <cell r="DG133">
            <v>116749</v>
          </cell>
          <cell r="DH133">
            <v>425643</v>
          </cell>
          <cell r="DJ133">
            <v>542392</v>
          </cell>
          <cell r="EA133">
            <v>314078</v>
          </cell>
          <cell r="EB133">
            <v>336221</v>
          </cell>
          <cell r="ED133">
            <v>650299</v>
          </cell>
          <cell r="EQ133">
            <v>367195</v>
          </cell>
          <cell r="ER133">
            <v>671165</v>
          </cell>
          <cell r="ET133">
            <v>1038360</v>
          </cell>
          <cell r="FK133">
            <v>8577964</v>
          </cell>
          <cell r="FL133">
            <v>5462311</v>
          </cell>
          <cell r="FN133">
            <v>5819902</v>
          </cell>
          <cell r="FO133">
            <v>19860177</v>
          </cell>
        </row>
        <row r="134">
          <cell r="E134" t="str">
            <v>Baylor2010</v>
          </cell>
          <cell r="F134" t="str">
            <v>TX</v>
          </cell>
          <cell r="G134" t="str">
            <v>NCAA Division I-A</v>
          </cell>
          <cell r="I134">
            <v>1</v>
          </cell>
          <cell r="J134" t="str">
            <v>NCAA</v>
          </cell>
          <cell r="K134">
            <v>5136</v>
          </cell>
          <cell r="L134">
            <v>7052</v>
          </cell>
          <cell r="M134">
            <v>12188</v>
          </cell>
          <cell r="V134">
            <v>1998064</v>
          </cell>
          <cell r="Y134">
            <v>1998064</v>
          </cell>
          <cell r="Z134">
            <v>5923372</v>
          </cell>
          <cell r="AA134">
            <v>4940532</v>
          </cell>
          <cell r="AC134">
            <v>10863904</v>
          </cell>
          <cell r="AL134">
            <v>1264774</v>
          </cell>
          <cell r="AM134">
            <v>1927452</v>
          </cell>
          <cell r="AO134">
            <v>3192226</v>
          </cell>
          <cell r="AU134">
            <v>1480006</v>
          </cell>
          <cell r="AW134">
            <v>1480006</v>
          </cell>
          <cell r="BF134">
            <v>15031956</v>
          </cell>
          <cell r="BI134">
            <v>15031956</v>
          </cell>
          <cell r="BJ134">
            <v>0.25112175255831454</v>
          </cell>
          <cell r="BK134">
            <v>630888</v>
          </cell>
          <cell r="BL134">
            <v>550726</v>
          </cell>
          <cell r="BN134">
            <v>1181614</v>
          </cell>
          <cell r="BP134">
            <v>587050</v>
          </cell>
          <cell r="BR134">
            <v>587050</v>
          </cell>
          <cell r="CV134">
            <v>1334498</v>
          </cell>
          <cell r="CX134">
            <v>1334498</v>
          </cell>
          <cell r="CZ134">
            <v>1483056</v>
          </cell>
          <cell r="DB134">
            <v>1483056</v>
          </cell>
          <cell r="EA134">
            <v>981907</v>
          </cell>
          <cell r="EB134">
            <v>1017856</v>
          </cell>
          <cell r="ED134">
            <v>1999763</v>
          </cell>
          <cell r="ER134">
            <v>1298901</v>
          </cell>
          <cell r="ET134">
            <v>1298901</v>
          </cell>
          <cell r="FK134">
            <v>25830961</v>
          </cell>
          <cell r="FL134">
            <v>14620077</v>
          </cell>
          <cell r="FN134">
            <v>19408197</v>
          </cell>
          <cell r="FO134">
            <v>59859235</v>
          </cell>
        </row>
        <row r="135">
          <cell r="E135" t="str">
            <v>Boise State2010</v>
          </cell>
          <cell r="F135" t="str">
            <v>ID</v>
          </cell>
          <cell r="G135" t="str">
            <v>NCAA Division I-A</v>
          </cell>
          <cell r="I135">
            <v>1</v>
          </cell>
          <cell r="J135" t="str">
            <v>NCAA</v>
          </cell>
          <cell r="K135">
            <v>5910</v>
          </cell>
          <cell r="L135">
            <v>6764</v>
          </cell>
          <cell r="M135">
            <v>12674</v>
          </cell>
          <cell r="Z135">
            <v>1689770</v>
          </cell>
          <cell r="AA135">
            <v>253452</v>
          </cell>
          <cell r="AC135">
            <v>1943222</v>
          </cell>
          <cell r="AL135">
            <v>75539</v>
          </cell>
          <cell r="AM135">
            <v>356220</v>
          </cell>
          <cell r="AO135">
            <v>431759</v>
          </cell>
          <cell r="BF135">
            <v>12950605</v>
          </cell>
          <cell r="BI135">
            <v>12950605</v>
          </cell>
          <cell r="BJ135">
            <v>0.46378457536023726</v>
          </cell>
          <cell r="BK135">
            <v>60434</v>
          </cell>
          <cell r="BL135">
            <v>138342</v>
          </cell>
          <cell r="BN135">
            <v>198776</v>
          </cell>
          <cell r="BP135">
            <v>217331</v>
          </cell>
          <cell r="BR135">
            <v>217331</v>
          </cell>
          <cell r="CV135">
            <v>202578</v>
          </cell>
          <cell r="CX135">
            <v>202578</v>
          </cell>
          <cell r="CZ135">
            <v>116194</v>
          </cell>
          <cell r="DB135">
            <v>116194</v>
          </cell>
          <cell r="DH135">
            <v>179043</v>
          </cell>
          <cell r="DJ135">
            <v>179043</v>
          </cell>
          <cell r="EA135">
            <v>49623</v>
          </cell>
          <cell r="EB135">
            <v>121606</v>
          </cell>
          <cell r="ED135">
            <v>171229</v>
          </cell>
          <cell r="ER135">
            <v>190610</v>
          </cell>
          <cell r="ET135">
            <v>190610</v>
          </cell>
          <cell r="FC135">
            <v>72949</v>
          </cell>
          <cell r="FF135">
            <v>72949</v>
          </cell>
          <cell r="FK135">
            <v>14898920</v>
          </cell>
          <cell r="FL135">
            <v>1775376</v>
          </cell>
          <cell r="FN135">
            <v>11249455</v>
          </cell>
          <cell r="FO135">
            <v>27923751</v>
          </cell>
        </row>
        <row r="136">
          <cell r="E136" t="str">
            <v>Boston College2010</v>
          </cell>
          <cell r="F136" t="str">
            <v>MA</v>
          </cell>
          <cell r="G136" t="str">
            <v>NCAA Division I-A</v>
          </cell>
          <cell r="I136">
            <v>1</v>
          </cell>
          <cell r="J136" t="str">
            <v>NCAA</v>
          </cell>
          <cell r="K136">
            <v>4559</v>
          </cell>
          <cell r="L136">
            <v>4858</v>
          </cell>
          <cell r="M136">
            <v>9417</v>
          </cell>
          <cell r="V136">
            <v>1210597</v>
          </cell>
          <cell r="Y136">
            <v>1210597</v>
          </cell>
          <cell r="Z136">
            <v>5535773</v>
          </cell>
          <cell r="AA136">
            <v>2823754</v>
          </cell>
          <cell r="AC136">
            <v>8359527</v>
          </cell>
          <cell r="AL136">
            <v>224108</v>
          </cell>
          <cell r="AM136">
            <v>1280237</v>
          </cell>
          <cell r="AO136">
            <v>1504345</v>
          </cell>
          <cell r="AX136">
            <v>24654</v>
          </cell>
          <cell r="AY136">
            <v>24654</v>
          </cell>
          <cell r="BA136">
            <v>49308</v>
          </cell>
          <cell r="BC136">
            <v>994532</v>
          </cell>
          <cell r="BE136">
            <v>994532</v>
          </cell>
          <cell r="BF136">
            <v>20529424</v>
          </cell>
          <cell r="BI136">
            <v>20529424</v>
          </cell>
          <cell r="BJ136">
            <v>0.32038042474054229</v>
          </cell>
          <cell r="BK136">
            <v>245966</v>
          </cell>
          <cell r="BL136">
            <v>386739</v>
          </cell>
          <cell r="BN136">
            <v>632705</v>
          </cell>
          <cell r="BS136">
            <v>3702040</v>
          </cell>
          <cell r="BT136">
            <v>1255559</v>
          </cell>
          <cell r="BV136">
            <v>4957599</v>
          </cell>
          <cell r="BX136">
            <v>981613</v>
          </cell>
          <cell r="BZ136">
            <v>981613</v>
          </cell>
          <cell r="CJ136">
            <v>527807</v>
          </cell>
          <cell r="CL136">
            <v>527807</v>
          </cell>
          <cell r="CM136">
            <v>101767</v>
          </cell>
          <cell r="CN136">
            <v>101767</v>
          </cell>
          <cell r="CP136">
            <v>203534</v>
          </cell>
          <cell r="CQ136">
            <v>98763</v>
          </cell>
          <cell r="CR136">
            <v>98763</v>
          </cell>
          <cell r="CT136">
            <v>197526</v>
          </cell>
          <cell r="CU136">
            <v>1035925</v>
          </cell>
          <cell r="CV136">
            <v>1286617</v>
          </cell>
          <cell r="CX136">
            <v>2322542</v>
          </cell>
          <cell r="CZ136">
            <v>971040</v>
          </cell>
          <cell r="DB136">
            <v>971040</v>
          </cell>
          <cell r="DG136">
            <v>177144</v>
          </cell>
          <cell r="DH136">
            <v>397904</v>
          </cell>
          <cell r="DJ136">
            <v>575048</v>
          </cell>
          <cell r="EA136">
            <v>134070</v>
          </cell>
          <cell r="EB136">
            <v>552158</v>
          </cell>
          <cell r="ED136">
            <v>686228</v>
          </cell>
          <cell r="ER136">
            <v>1075595</v>
          </cell>
          <cell r="ET136">
            <v>1075595</v>
          </cell>
          <cell r="FK136">
            <v>33020231</v>
          </cell>
          <cell r="FL136">
            <v>12758739</v>
          </cell>
          <cell r="FN136">
            <v>18299302</v>
          </cell>
          <cell r="FO136">
            <v>64078272</v>
          </cell>
        </row>
        <row r="137">
          <cell r="E137" t="str">
            <v>Bowling Green2010</v>
          </cell>
          <cell r="F137" t="str">
            <v>OH</v>
          </cell>
          <cell r="G137" t="str">
            <v>NCAA Division I-A</v>
          </cell>
          <cell r="I137">
            <v>1</v>
          </cell>
          <cell r="J137" t="str">
            <v>NCAA</v>
          </cell>
          <cell r="K137">
            <v>6262</v>
          </cell>
          <cell r="L137">
            <v>7342</v>
          </cell>
          <cell r="M137">
            <v>13604</v>
          </cell>
          <cell r="V137">
            <v>556434</v>
          </cell>
          <cell r="Y137">
            <v>556434</v>
          </cell>
          <cell r="Z137">
            <v>1145144</v>
          </cell>
          <cell r="AA137">
            <v>1022422</v>
          </cell>
          <cell r="AC137">
            <v>2167566</v>
          </cell>
          <cell r="AM137">
            <v>538828</v>
          </cell>
          <cell r="AO137">
            <v>538828</v>
          </cell>
          <cell r="BF137">
            <v>4845511</v>
          </cell>
          <cell r="BI137">
            <v>4845511</v>
          </cell>
          <cell r="BJ137">
            <v>0.28477516829642363</v>
          </cell>
          <cell r="BK137">
            <v>194922</v>
          </cell>
          <cell r="BL137">
            <v>212366</v>
          </cell>
          <cell r="BN137">
            <v>407288</v>
          </cell>
          <cell r="BP137">
            <v>426542</v>
          </cell>
          <cell r="BR137">
            <v>426542</v>
          </cell>
          <cell r="BS137">
            <v>1245249</v>
          </cell>
          <cell r="BV137">
            <v>1245249</v>
          </cell>
          <cell r="CU137">
            <v>383553</v>
          </cell>
          <cell r="CV137">
            <v>484982</v>
          </cell>
          <cell r="CX137">
            <v>868535</v>
          </cell>
          <cell r="CZ137">
            <v>513177</v>
          </cell>
          <cell r="DB137">
            <v>513177</v>
          </cell>
          <cell r="DL137">
            <v>433651</v>
          </cell>
          <cell r="DN137">
            <v>433651</v>
          </cell>
          <cell r="EB137">
            <v>256923</v>
          </cell>
          <cell r="ED137">
            <v>256923</v>
          </cell>
          <cell r="EM137">
            <v>74483</v>
          </cell>
          <cell r="EP137">
            <v>74483</v>
          </cell>
          <cell r="ER137">
            <v>493220</v>
          </cell>
          <cell r="ET137">
            <v>493220</v>
          </cell>
          <cell r="FK137">
            <v>8445296</v>
          </cell>
          <cell r="FL137">
            <v>4382111</v>
          </cell>
          <cell r="FN137">
            <v>4187809</v>
          </cell>
          <cell r="FO137">
            <v>17015216</v>
          </cell>
        </row>
        <row r="138">
          <cell r="E138" t="str">
            <v>Brigham Young2010</v>
          </cell>
          <cell r="F138" t="str">
            <v>UT</v>
          </cell>
          <cell r="G138" t="str">
            <v>NCAA Division I-A</v>
          </cell>
          <cell r="I138">
            <v>1</v>
          </cell>
          <cell r="J138" t="str">
            <v>NCAA</v>
          </cell>
          <cell r="K138">
            <v>14272</v>
          </cell>
          <cell r="L138">
            <v>13580</v>
          </cell>
          <cell r="M138">
            <v>27852</v>
          </cell>
          <cell r="V138">
            <v>761729</v>
          </cell>
          <cell r="Y138">
            <v>761729</v>
          </cell>
          <cell r="Z138">
            <v>4843476</v>
          </cell>
          <cell r="AA138">
            <v>953477</v>
          </cell>
          <cell r="AC138">
            <v>5796953</v>
          </cell>
          <cell r="AL138">
            <v>776478</v>
          </cell>
          <cell r="AM138">
            <v>588558</v>
          </cell>
          <cell r="AO138">
            <v>1365036</v>
          </cell>
          <cell r="BF138">
            <v>15664108</v>
          </cell>
          <cell r="BI138">
            <v>15664108</v>
          </cell>
          <cell r="BJ138">
            <v>0.3445306185399305</v>
          </cell>
          <cell r="BK138">
            <v>562091</v>
          </cell>
          <cell r="BL138">
            <v>200491</v>
          </cell>
          <cell r="BN138">
            <v>762582</v>
          </cell>
          <cell r="BP138">
            <v>385911</v>
          </cell>
          <cell r="BR138">
            <v>385911</v>
          </cell>
          <cell r="CV138">
            <v>1290381</v>
          </cell>
          <cell r="CX138">
            <v>1290381</v>
          </cell>
          <cell r="CZ138">
            <v>441408</v>
          </cell>
          <cell r="DB138">
            <v>441408</v>
          </cell>
          <cell r="DG138">
            <v>304224</v>
          </cell>
          <cell r="DH138">
            <v>389504</v>
          </cell>
          <cell r="DJ138">
            <v>693728</v>
          </cell>
          <cell r="EA138">
            <v>536426</v>
          </cell>
          <cell r="EB138">
            <v>410859</v>
          </cell>
          <cell r="ED138">
            <v>947285</v>
          </cell>
          <cell r="EQ138">
            <v>809818</v>
          </cell>
          <cell r="ER138">
            <v>641302</v>
          </cell>
          <cell r="ET138">
            <v>1451120</v>
          </cell>
          <cell r="FK138">
            <v>24258350</v>
          </cell>
          <cell r="FL138">
            <v>5301891</v>
          </cell>
          <cell r="FN138">
            <v>15904827</v>
          </cell>
          <cell r="FO138">
            <v>45465068</v>
          </cell>
        </row>
        <row r="139">
          <cell r="E139" t="str">
            <v>Fresno State2010</v>
          </cell>
          <cell r="F139" t="str">
            <v>CA</v>
          </cell>
          <cell r="G139" t="str">
            <v>NCAA Division I-A</v>
          </cell>
          <cell r="I139">
            <v>1</v>
          </cell>
          <cell r="J139" t="str">
            <v>NCAA</v>
          </cell>
          <cell r="K139">
            <v>6631</v>
          </cell>
          <cell r="L139">
            <v>8907</v>
          </cell>
          <cell r="M139">
            <v>15538</v>
          </cell>
          <cell r="V139">
            <v>692085</v>
          </cell>
          <cell r="Y139">
            <v>692085</v>
          </cell>
          <cell r="Z139">
            <v>2361631</v>
          </cell>
          <cell r="AA139">
            <v>801732</v>
          </cell>
          <cell r="AC139">
            <v>3163363</v>
          </cell>
          <cell r="AL139">
            <v>264421</v>
          </cell>
          <cell r="AM139">
            <v>465725</v>
          </cell>
          <cell r="AO139">
            <v>730146</v>
          </cell>
          <cell r="AU139">
            <v>473691</v>
          </cell>
          <cell r="AW139">
            <v>473691</v>
          </cell>
          <cell r="BF139">
            <v>10059929</v>
          </cell>
          <cell r="BI139">
            <v>10059929</v>
          </cell>
          <cell r="BJ139">
            <v>0.34387551673130273</v>
          </cell>
          <cell r="BK139">
            <v>142630</v>
          </cell>
          <cell r="BL139">
            <v>251661</v>
          </cell>
          <cell r="BN139">
            <v>394291</v>
          </cell>
          <cell r="BX139">
            <v>416154</v>
          </cell>
          <cell r="BZ139">
            <v>416154</v>
          </cell>
          <cell r="CV139">
            <v>400809</v>
          </cell>
          <cell r="CX139">
            <v>400809</v>
          </cell>
          <cell r="CZ139">
            <v>561554</v>
          </cell>
          <cell r="DB139">
            <v>561554</v>
          </cell>
          <cell r="DH139">
            <v>442161</v>
          </cell>
          <cell r="DJ139">
            <v>442161</v>
          </cell>
          <cell r="EA139">
            <v>178005</v>
          </cell>
          <cell r="EB139">
            <v>351632</v>
          </cell>
          <cell r="ED139">
            <v>529637</v>
          </cell>
          <cell r="ER139">
            <v>455816</v>
          </cell>
          <cell r="ET139">
            <v>455816</v>
          </cell>
          <cell r="FK139">
            <v>13698701</v>
          </cell>
          <cell r="FL139">
            <v>4620935</v>
          </cell>
          <cell r="FN139">
            <v>10934930</v>
          </cell>
          <cell r="FO139">
            <v>29254566</v>
          </cell>
        </row>
        <row r="140">
          <cell r="E140" t="str">
            <v>Central Michigan2010</v>
          </cell>
          <cell r="F140" t="str">
            <v>MI</v>
          </cell>
          <cell r="G140" t="str">
            <v>NCAA Division I-A</v>
          </cell>
          <cell r="I140">
            <v>1</v>
          </cell>
          <cell r="J140" t="str">
            <v>NCAA</v>
          </cell>
          <cell r="K140">
            <v>8610</v>
          </cell>
          <cell r="L140">
            <v>10246</v>
          </cell>
          <cell r="M140">
            <v>18856</v>
          </cell>
          <cell r="V140">
            <v>788423</v>
          </cell>
          <cell r="Y140">
            <v>788423</v>
          </cell>
          <cell r="Z140">
            <v>1461759</v>
          </cell>
          <cell r="AA140">
            <v>1029357</v>
          </cell>
          <cell r="AC140">
            <v>2491116</v>
          </cell>
          <cell r="AL140">
            <v>466639</v>
          </cell>
          <cell r="AM140">
            <v>631978</v>
          </cell>
          <cell r="AO140">
            <v>1098617</v>
          </cell>
          <cell r="BC140">
            <v>691539</v>
          </cell>
          <cell r="BE140">
            <v>691539</v>
          </cell>
          <cell r="BF140">
            <v>5822706</v>
          </cell>
          <cell r="BI140">
            <v>5822706</v>
          </cell>
          <cell r="BJ140">
            <v>0.24932854953468098</v>
          </cell>
          <cell r="BP140">
            <v>622449</v>
          </cell>
          <cell r="BR140">
            <v>622449</v>
          </cell>
          <cell r="CV140">
            <v>661683</v>
          </cell>
          <cell r="CX140">
            <v>661683</v>
          </cell>
          <cell r="CZ140">
            <v>595003</v>
          </cell>
          <cell r="DB140">
            <v>595003</v>
          </cell>
          <cell r="ER140">
            <v>586447</v>
          </cell>
          <cell r="ET140">
            <v>586447</v>
          </cell>
          <cell r="FC140">
            <v>762648</v>
          </cell>
          <cell r="FF140">
            <v>762648</v>
          </cell>
          <cell r="FK140">
            <v>9302175</v>
          </cell>
          <cell r="FL140">
            <v>4818456</v>
          </cell>
          <cell r="FN140">
            <v>9232916</v>
          </cell>
          <cell r="FO140">
            <v>23353547</v>
          </cell>
        </row>
        <row r="141">
          <cell r="E141" t="str">
            <v>Clemson2010</v>
          </cell>
          <cell r="F141" t="str">
            <v>SC</v>
          </cell>
          <cell r="G141" t="str">
            <v>NCAA Division I-A</v>
          </cell>
          <cell r="I141">
            <v>1</v>
          </cell>
          <cell r="J141" t="str">
            <v>NCAA</v>
          </cell>
          <cell r="K141">
            <v>7832</v>
          </cell>
          <cell r="L141">
            <v>6645</v>
          </cell>
          <cell r="M141">
            <v>14477</v>
          </cell>
          <cell r="V141">
            <v>1112691</v>
          </cell>
          <cell r="Y141">
            <v>1112691</v>
          </cell>
          <cell r="Z141">
            <v>7705630</v>
          </cell>
          <cell r="AA141">
            <v>2117447</v>
          </cell>
          <cell r="AC141">
            <v>9823077</v>
          </cell>
          <cell r="AL141">
            <v>427528</v>
          </cell>
          <cell r="AM141">
            <v>915634</v>
          </cell>
          <cell r="AO141">
            <v>1343162</v>
          </cell>
          <cell r="BF141">
            <v>31730042</v>
          </cell>
          <cell r="BI141">
            <v>31730042</v>
          </cell>
          <cell r="BJ141">
            <v>0.51867681127203369</v>
          </cell>
          <cell r="BK141">
            <v>97234</v>
          </cell>
          <cell r="BN141">
            <v>97234</v>
          </cell>
          <cell r="CJ141">
            <v>766397</v>
          </cell>
          <cell r="CL141">
            <v>766397</v>
          </cell>
          <cell r="CU141">
            <v>423241</v>
          </cell>
          <cell r="CV141">
            <v>587478</v>
          </cell>
          <cell r="CX141">
            <v>1010719</v>
          </cell>
          <cell r="DG141">
            <v>403704</v>
          </cell>
          <cell r="DH141">
            <v>384291</v>
          </cell>
          <cell r="DJ141">
            <v>787995</v>
          </cell>
          <cell r="EA141">
            <v>202716</v>
          </cell>
          <cell r="EB141">
            <v>329702</v>
          </cell>
          <cell r="ED141">
            <v>532418</v>
          </cell>
          <cell r="ER141">
            <v>562689</v>
          </cell>
          <cell r="ET141">
            <v>562689</v>
          </cell>
          <cell r="FK141">
            <v>42102786</v>
          </cell>
          <cell r="FL141">
            <v>5663638</v>
          </cell>
          <cell r="FN141">
            <v>13408553</v>
          </cell>
          <cell r="FO141">
            <v>61174977</v>
          </cell>
        </row>
        <row r="142">
          <cell r="E142" t="str">
            <v>Coastal Carolina2010</v>
          </cell>
          <cell r="F142" t="str">
            <v>SC</v>
          </cell>
          <cell r="G142" t="str">
            <v>NCAA Division I-AA</v>
          </cell>
          <cell r="I142">
            <v>1</v>
          </cell>
          <cell r="J142" t="str">
            <v>NCAA</v>
          </cell>
          <cell r="K142">
            <v>3512</v>
          </cell>
          <cell r="L142">
            <v>4005</v>
          </cell>
          <cell r="M142">
            <v>7517</v>
          </cell>
          <cell r="V142">
            <v>1294850</v>
          </cell>
          <cell r="Y142">
            <v>1294850</v>
          </cell>
          <cell r="Z142">
            <v>1247650</v>
          </cell>
          <cell r="AA142">
            <v>950497</v>
          </cell>
          <cell r="AC142">
            <v>2198147</v>
          </cell>
          <cell r="AL142">
            <v>526927</v>
          </cell>
          <cell r="AM142">
            <v>705524</v>
          </cell>
          <cell r="AO142">
            <v>1232451</v>
          </cell>
          <cell r="BF142">
            <v>3876005</v>
          </cell>
          <cell r="BI142">
            <v>3876005</v>
          </cell>
          <cell r="BJ142">
            <v>0.23850311551984413</v>
          </cell>
          <cell r="BK142">
            <v>603012</v>
          </cell>
          <cell r="BL142">
            <v>472529</v>
          </cell>
          <cell r="BN142">
            <v>1075541</v>
          </cell>
          <cell r="CU142">
            <v>548848</v>
          </cell>
          <cell r="CV142">
            <v>614261</v>
          </cell>
          <cell r="CX142">
            <v>1163109</v>
          </cell>
          <cell r="CZ142">
            <v>675737</v>
          </cell>
          <cell r="DB142">
            <v>675737</v>
          </cell>
          <cell r="EA142">
            <v>205717</v>
          </cell>
          <cell r="EB142">
            <v>295567</v>
          </cell>
          <cell r="ED142">
            <v>501284</v>
          </cell>
          <cell r="ER142">
            <v>600950</v>
          </cell>
          <cell r="ET142">
            <v>600950</v>
          </cell>
          <cell r="FK142">
            <v>8303009</v>
          </cell>
          <cell r="FL142">
            <v>4315065</v>
          </cell>
          <cell r="FN142">
            <v>3633307</v>
          </cell>
          <cell r="FO142">
            <v>16251381</v>
          </cell>
        </row>
        <row r="143">
          <cell r="E143" t="str">
            <v>Colorado State2010</v>
          </cell>
          <cell r="F143" t="str">
            <v>CO</v>
          </cell>
          <cell r="G143" t="str">
            <v>NCAA Division I-A</v>
          </cell>
          <cell r="I143">
            <v>1</v>
          </cell>
          <cell r="J143" t="str">
            <v>NCAA</v>
          </cell>
          <cell r="K143">
            <v>9396</v>
          </cell>
          <cell r="L143">
            <v>10221</v>
          </cell>
          <cell r="M143">
            <v>19617</v>
          </cell>
          <cell r="Z143">
            <v>2342597</v>
          </cell>
          <cell r="AA143">
            <v>1254516</v>
          </cell>
          <cell r="AC143">
            <v>3597113</v>
          </cell>
          <cell r="AL143">
            <v>574119</v>
          </cell>
          <cell r="AM143">
            <v>704272</v>
          </cell>
          <cell r="AO143">
            <v>1278391</v>
          </cell>
          <cell r="BF143">
            <v>7744375</v>
          </cell>
          <cell r="BI143">
            <v>7744375</v>
          </cell>
          <cell r="BJ143">
            <v>0.28942494190759549</v>
          </cell>
          <cell r="BK143">
            <v>410676</v>
          </cell>
          <cell r="BL143">
            <v>378097</v>
          </cell>
          <cell r="BN143">
            <v>788773</v>
          </cell>
          <cell r="CZ143">
            <v>735188</v>
          </cell>
          <cell r="DB143">
            <v>735188</v>
          </cell>
          <cell r="DL143">
            <v>687031</v>
          </cell>
          <cell r="DN143">
            <v>687031</v>
          </cell>
          <cell r="EB143">
            <v>352036</v>
          </cell>
          <cell r="ED143">
            <v>352036</v>
          </cell>
          <cell r="ER143">
            <v>1109941</v>
          </cell>
          <cell r="ET143">
            <v>1109941</v>
          </cell>
          <cell r="EV143">
            <v>368543</v>
          </cell>
          <cell r="EX143">
            <v>368543</v>
          </cell>
          <cell r="FK143">
            <v>11071767</v>
          </cell>
          <cell r="FL143">
            <v>5589624</v>
          </cell>
          <cell r="FN143">
            <v>10096410</v>
          </cell>
          <cell r="FO143">
            <v>26757801</v>
          </cell>
        </row>
        <row r="144">
          <cell r="E144" t="str">
            <v>Duke2010</v>
          </cell>
          <cell r="F144" t="str">
            <v>NC</v>
          </cell>
          <cell r="G144" t="str">
            <v>NCAA Division I-A</v>
          </cell>
          <cell r="I144">
            <v>1</v>
          </cell>
          <cell r="J144" t="str">
            <v>NCAA</v>
          </cell>
          <cell r="K144">
            <v>3335</v>
          </cell>
          <cell r="L144">
            <v>3203</v>
          </cell>
          <cell r="M144">
            <v>6538</v>
          </cell>
          <cell r="V144">
            <v>1144098</v>
          </cell>
          <cell r="Y144">
            <v>1144098</v>
          </cell>
          <cell r="Z144">
            <v>28917329</v>
          </cell>
          <cell r="AA144">
            <v>2590398</v>
          </cell>
          <cell r="AC144">
            <v>31507727</v>
          </cell>
          <cell r="AL144">
            <v>829988</v>
          </cell>
          <cell r="AM144">
            <v>1494020</v>
          </cell>
          <cell r="AO144">
            <v>2324008</v>
          </cell>
          <cell r="AX144">
            <v>5884</v>
          </cell>
          <cell r="AY144">
            <v>100209</v>
          </cell>
          <cell r="BA144">
            <v>106093</v>
          </cell>
          <cell r="BC144">
            <v>1146703</v>
          </cell>
          <cell r="BE144">
            <v>1146703</v>
          </cell>
          <cell r="BF144">
            <v>18243589</v>
          </cell>
          <cell r="BI144">
            <v>18243589</v>
          </cell>
          <cell r="BJ144">
            <v>0.26834257864259137</v>
          </cell>
          <cell r="BK144">
            <v>565275</v>
          </cell>
          <cell r="BL144">
            <v>428125</v>
          </cell>
          <cell r="BN144">
            <v>993400</v>
          </cell>
          <cell r="BW144">
            <v>1523067</v>
          </cell>
          <cell r="BX144">
            <v>1096323</v>
          </cell>
          <cell r="BZ144">
            <v>2619390</v>
          </cell>
          <cell r="CJ144">
            <v>1092939</v>
          </cell>
          <cell r="CL144">
            <v>1092939</v>
          </cell>
          <cell r="CU144">
            <v>985459</v>
          </cell>
          <cell r="CV144">
            <v>1332553</v>
          </cell>
          <cell r="CX144">
            <v>2318012</v>
          </cell>
          <cell r="DG144">
            <v>53921</v>
          </cell>
          <cell r="DH144">
            <v>306666</v>
          </cell>
          <cell r="DJ144">
            <v>360587</v>
          </cell>
          <cell r="EA144">
            <v>640288</v>
          </cell>
          <cell r="EB144">
            <v>895079</v>
          </cell>
          <cell r="ED144">
            <v>1535367</v>
          </cell>
          <cell r="ER144">
            <v>1220590</v>
          </cell>
          <cell r="ET144">
            <v>1220590</v>
          </cell>
          <cell r="FC144">
            <v>96158</v>
          </cell>
          <cell r="FF144">
            <v>96158</v>
          </cell>
          <cell r="FK144">
            <v>53005056</v>
          </cell>
          <cell r="FL144">
            <v>11703605</v>
          </cell>
          <cell r="FN144">
            <v>3277527</v>
          </cell>
          <cell r="FO144">
            <v>67986188</v>
          </cell>
        </row>
        <row r="145">
          <cell r="E145" t="str">
            <v>East Carolina2010</v>
          </cell>
          <cell r="F145" t="str">
            <v>NC</v>
          </cell>
          <cell r="G145" t="str">
            <v>NCAA Division I-A</v>
          </cell>
          <cell r="I145">
            <v>1</v>
          </cell>
          <cell r="J145" t="str">
            <v>NCAA</v>
          </cell>
          <cell r="K145">
            <v>7897</v>
          </cell>
          <cell r="L145">
            <v>10674</v>
          </cell>
          <cell r="M145">
            <v>18571</v>
          </cell>
          <cell r="V145">
            <v>1526087</v>
          </cell>
          <cell r="Y145">
            <v>1526087</v>
          </cell>
          <cell r="Z145">
            <v>2565285</v>
          </cell>
          <cell r="AA145">
            <v>1903776</v>
          </cell>
          <cell r="AC145">
            <v>4469061</v>
          </cell>
          <cell r="AL145">
            <v>788864</v>
          </cell>
          <cell r="AM145">
            <v>1210078</v>
          </cell>
          <cell r="AO145">
            <v>1998942</v>
          </cell>
          <cell r="BF145">
            <v>10813850</v>
          </cell>
          <cell r="BI145">
            <v>10813850</v>
          </cell>
          <cell r="BJ145">
            <v>0.33213164549310853</v>
          </cell>
          <cell r="BK145">
            <v>294441</v>
          </cell>
          <cell r="BL145">
            <v>448783</v>
          </cell>
          <cell r="BN145">
            <v>743224</v>
          </cell>
          <cell r="CV145">
            <v>953202</v>
          </cell>
          <cell r="CX145">
            <v>953202</v>
          </cell>
          <cell r="CZ145">
            <v>1188447</v>
          </cell>
          <cell r="DB145">
            <v>1188447</v>
          </cell>
          <cell r="DG145">
            <v>628938</v>
          </cell>
          <cell r="DH145">
            <v>936263</v>
          </cell>
          <cell r="DJ145">
            <v>1565201</v>
          </cell>
          <cell r="EA145">
            <v>303895</v>
          </cell>
          <cell r="EB145">
            <v>488367</v>
          </cell>
          <cell r="ED145">
            <v>792262</v>
          </cell>
          <cell r="ER145">
            <v>1096464</v>
          </cell>
          <cell r="ET145">
            <v>1096464</v>
          </cell>
          <cell r="FK145">
            <v>16921360</v>
          </cell>
          <cell r="FL145">
            <v>8225380</v>
          </cell>
          <cell r="FN145">
            <v>7412187</v>
          </cell>
          <cell r="FO145">
            <v>32558927</v>
          </cell>
        </row>
        <row r="146">
          <cell r="E146" t="str">
            <v>Eastern Michigan2010</v>
          </cell>
          <cell r="F146" t="str">
            <v>MI</v>
          </cell>
          <cell r="G146" t="str">
            <v>NCAA Division I-A</v>
          </cell>
          <cell r="I146">
            <v>1</v>
          </cell>
          <cell r="J146" t="str">
            <v>NCAA</v>
          </cell>
          <cell r="K146">
            <v>5719</v>
          </cell>
          <cell r="L146">
            <v>7269</v>
          </cell>
          <cell r="M146">
            <v>12988</v>
          </cell>
          <cell r="V146">
            <v>647502</v>
          </cell>
          <cell r="Y146">
            <v>647502</v>
          </cell>
          <cell r="Z146">
            <v>1368912</v>
          </cell>
          <cell r="AA146">
            <v>1039134</v>
          </cell>
          <cell r="AC146">
            <v>2408046</v>
          </cell>
          <cell r="AL146">
            <v>589144</v>
          </cell>
          <cell r="AM146">
            <v>786533</v>
          </cell>
          <cell r="AO146">
            <v>1375677</v>
          </cell>
          <cell r="BF146">
            <v>6623257</v>
          </cell>
          <cell r="BI146">
            <v>6623257</v>
          </cell>
          <cell r="BJ146">
            <v>0.32241966692415103</v>
          </cell>
          <cell r="BK146">
            <v>269575</v>
          </cell>
          <cell r="BL146">
            <v>281607</v>
          </cell>
          <cell r="BN146">
            <v>551182</v>
          </cell>
          <cell r="BP146">
            <v>550209</v>
          </cell>
          <cell r="BR146">
            <v>550209</v>
          </cell>
          <cell r="CJ146">
            <v>600955</v>
          </cell>
          <cell r="CL146">
            <v>600955</v>
          </cell>
          <cell r="CV146">
            <v>617678</v>
          </cell>
          <cell r="CX146">
            <v>617678</v>
          </cell>
          <cell r="CZ146">
            <v>529117</v>
          </cell>
          <cell r="DB146">
            <v>529117</v>
          </cell>
          <cell r="DG146">
            <v>613988</v>
          </cell>
          <cell r="DH146">
            <v>407572</v>
          </cell>
          <cell r="DJ146">
            <v>1021560</v>
          </cell>
          <cell r="EB146">
            <v>501120</v>
          </cell>
          <cell r="ED146">
            <v>501120</v>
          </cell>
          <cell r="ER146">
            <v>601520</v>
          </cell>
          <cell r="ET146">
            <v>601520</v>
          </cell>
          <cell r="FC146">
            <v>465416</v>
          </cell>
          <cell r="FF146">
            <v>465416</v>
          </cell>
          <cell r="FK146">
            <v>10577794</v>
          </cell>
          <cell r="FL146">
            <v>5915445</v>
          </cell>
          <cell r="FN146">
            <v>4049109</v>
          </cell>
          <cell r="FO146">
            <v>20542348</v>
          </cell>
        </row>
        <row r="147">
          <cell r="E147" t="str">
            <v>Florida Atlantic2010</v>
          </cell>
          <cell r="F147" t="str">
            <v>FL</v>
          </cell>
          <cell r="G147" t="str">
            <v>NCAA Division I-A</v>
          </cell>
          <cell r="I147">
            <v>1</v>
          </cell>
          <cell r="J147" t="str">
            <v>NCAA</v>
          </cell>
          <cell r="K147">
            <v>6290</v>
          </cell>
          <cell r="L147">
            <v>7686</v>
          </cell>
          <cell r="M147">
            <v>13976</v>
          </cell>
          <cell r="V147">
            <v>1025914</v>
          </cell>
          <cell r="Y147">
            <v>1025914</v>
          </cell>
          <cell r="Z147">
            <v>734450</v>
          </cell>
          <cell r="AA147">
            <v>432159</v>
          </cell>
          <cell r="AC147">
            <v>1166609</v>
          </cell>
          <cell r="AL147">
            <v>302694</v>
          </cell>
          <cell r="AM147">
            <v>903303</v>
          </cell>
          <cell r="AO147">
            <v>1205997</v>
          </cell>
          <cell r="BF147">
            <v>6857469</v>
          </cell>
          <cell r="BI147">
            <v>6857469</v>
          </cell>
          <cell r="BJ147">
            <v>0.3773590273574563</v>
          </cell>
          <cell r="BK147">
            <v>341496</v>
          </cell>
          <cell r="BL147">
            <v>162012</v>
          </cell>
          <cell r="BN147">
            <v>503508</v>
          </cell>
          <cell r="CU147">
            <v>894552</v>
          </cell>
          <cell r="CV147">
            <v>834125</v>
          </cell>
          <cell r="CX147">
            <v>1728677</v>
          </cell>
          <cell r="CZ147">
            <v>505246</v>
          </cell>
          <cell r="DB147">
            <v>505246</v>
          </cell>
          <cell r="DG147">
            <v>755142</v>
          </cell>
          <cell r="DH147">
            <v>660183</v>
          </cell>
          <cell r="DJ147">
            <v>1415325</v>
          </cell>
          <cell r="EA147">
            <v>305377</v>
          </cell>
          <cell r="EB147">
            <v>249017</v>
          </cell>
          <cell r="ED147">
            <v>554394</v>
          </cell>
          <cell r="ER147">
            <v>445674</v>
          </cell>
          <cell r="ET147">
            <v>445674</v>
          </cell>
          <cell r="FK147">
            <v>11217094</v>
          </cell>
          <cell r="FL147">
            <v>4191719</v>
          </cell>
          <cell r="FN147">
            <v>2763454</v>
          </cell>
          <cell r="FO147">
            <v>18172267</v>
          </cell>
        </row>
        <row r="148">
          <cell r="E148" t="str">
            <v>FIU2010</v>
          </cell>
          <cell r="F148" t="str">
            <v>FL</v>
          </cell>
          <cell r="G148" t="str">
            <v>NCAA Division I-A</v>
          </cell>
          <cell r="I148">
            <v>1</v>
          </cell>
          <cell r="J148" t="str">
            <v>NCAA</v>
          </cell>
          <cell r="K148">
            <v>9234</v>
          </cell>
          <cell r="L148">
            <v>11906</v>
          </cell>
          <cell r="M148">
            <v>21140</v>
          </cell>
          <cell r="V148">
            <v>872256</v>
          </cell>
          <cell r="Y148">
            <v>872256</v>
          </cell>
          <cell r="Z148">
            <v>1659958</v>
          </cell>
          <cell r="AA148">
            <v>1266996</v>
          </cell>
          <cell r="AC148">
            <v>2926954</v>
          </cell>
          <cell r="AL148">
            <v>241293</v>
          </cell>
          <cell r="AM148">
            <v>651878</v>
          </cell>
          <cell r="AO148">
            <v>893171</v>
          </cell>
          <cell r="BF148">
            <v>7765954</v>
          </cell>
          <cell r="BI148">
            <v>7765954</v>
          </cell>
          <cell r="BJ148">
            <v>0.31561041268561424</v>
          </cell>
          <cell r="BL148">
            <v>407213</v>
          </cell>
          <cell r="BN148">
            <v>407213</v>
          </cell>
          <cell r="CU148">
            <v>387890</v>
          </cell>
          <cell r="CV148">
            <v>636668</v>
          </cell>
          <cell r="CX148">
            <v>1024558</v>
          </cell>
          <cell r="CZ148">
            <v>579676</v>
          </cell>
          <cell r="DB148">
            <v>579676</v>
          </cell>
          <cell r="DH148">
            <v>514770</v>
          </cell>
          <cell r="DJ148">
            <v>514770</v>
          </cell>
          <cell r="EB148">
            <v>390768</v>
          </cell>
          <cell r="ED148">
            <v>390768</v>
          </cell>
          <cell r="ER148">
            <v>660355</v>
          </cell>
          <cell r="ET148">
            <v>660355</v>
          </cell>
          <cell r="FK148">
            <v>10927351</v>
          </cell>
          <cell r="FL148">
            <v>5108324</v>
          </cell>
          <cell r="FN148">
            <v>8570465</v>
          </cell>
          <cell r="FO148">
            <v>24606140</v>
          </cell>
        </row>
        <row r="149">
          <cell r="E149" t="str">
            <v>Florida State2010</v>
          </cell>
          <cell r="F149" t="str">
            <v>FL</v>
          </cell>
          <cell r="G149" t="str">
            <v>NCAA Division I-A</v>
          </cell>
          <cell r="I149">
            <v>1</v>
          </cell>
          <cell r="J149" t="str">
            <v>NCAA</v>
          </cell>
          <cell r="K149">
            <v>12517</v>
          </cell>
          <cell r="L149">
            <v>15489</v>
          </cell>
          <cell r="M149">
            <v>28006</v>
          </cell>
          <cell r="V149">
            <v>2471655</v>
          </cell>
          <cell r="Y149">
            <v>2471655</v>
          </cell>
          <cell r="Z149">
            <v>5959659</v>
          </cell>
          <cell r="AA149">
            <v>3459101</v>
          </cell>
          <cell r="AC149">
            <v>9418760</v>
          </cell>
          <cell r="AL149">
            <v>1682886</v>
          </cell>
          <cell r="AM149">
            <v>1805935</v>
          </cell>
          <cell r="AO149">
            <v>3488821</v>
          </cell>
          <cell r="BF149">
            <v>35870789</v>
          </cell>
          <cell r="BI149">
            <v>35870789</v>
          </cell>
          <cell r="BJ149">
            <v>0.41256160699183037</v>
          </cell>
          <cell r="BK149">
            <v>627915</v>
          </cell>
          <cell r="BL149">
            <v>504117</v>
          </cell>
          <cell r="BN149">
            <v>1132032</v>
          </cell>
          <cell r="CV149">
            <v>1514462</v>
          </cell>
          <cell r="CX149">
            <v>1514462</v>
          </cell>
          <cell r="CZ149">
            <v>1142400</v>
          </cell>
          <cell r="DB149">
            <v>1142400</v>
          </cell>
          <cell r="DG149">
            <v>886428</v>
          </cell>
          <cell r="DH149">
            <v>1045648</v>
          </cell>
          <cell r="DJ149">
            <v>1932076</v>
          </cell>
          <cell r="EA149">
            <v>731146</v>
          </cell>
          <cell r="EB149">
            <v>711832</v>
          </cell>
          <cell r="ED149">
            <v>1442978</v>
          </cell>
          <cell r="ER149">
            <v>1114713</v>
          </cell>
          <cell r="ET149">
            <v>1114713</v>
          </cell>
          <cell r="FK149">
            <v>48230478</v>
          </cell>
          <cell r="FL149">
            <v>11298208</v>
          </cell>
          <cell r="FN149">
            <v>27417817</v>
          </cell>
          <cell r="FO149">
            <v>86946503</v>
          </cell>
        </row>
        <row r="150">
          <cell r="E150" t="str">
            <v>Georgia Tech2010</v>
          </cell>
          <cell r="F150" t="str">
            <v>GA</v>
          </cell>
          <cell r="G150" t="str">
            <v>NCAA Division I-A</v>
          </cell>
          <cell r="I150">
            <v>1</v>
          </cell>
          <cell r="J150" t="str">
            <v>NCAA</v>
          </cell>
          <cell r="K150">
            <v>8580</v>
          </cell>
          <cell r="L150">
            <v>3926</v>
          </cell>
          <cell r="M150">
            <v>12506</v>
          </cell>
          <cell r="V150">
            <v>622123</v>
          </cell>
          <cell r="Y150">
            <v>622123</v>
          </cell>
          <cell r="Z150">
            <v>8543269</v>
          </cell>
          <cell r="AA150">
            <v>464988</v>
          </cell>
          <cell r="AC150">
            <v>9008257</v>
          </cell>
          <cell r="AL150">
            <v>106020</v>
          </cell>
          <cell r="AM150">
            <v>134934</v>
          </cell>
          <cell r="AO150">
            <v>240954</v>
          </cell>
          <cell r="BF150">
            <v>22557020</v>
          </cell>
          <cell r="BI150">
            <v>22557020</v>
          </cell>
          <cell r="BJ150">
            <v>0.48085365528180513</v>
          </cell>
          <cell r="BK150">
            <v>223803</v>
          </cell>
          <cell r="BN150">
            <v>223803</v>
          </cell>
          <cell r="CZ150">
            <v>150139</v>
          </cell>
          <cell r="DB150">
            <v>150139</v>
          </cell>
          <cell r="DG150">
            <v>290430</v>
          </cell>
          <cell r="DH150">
            <v>291631</v>
          </cell>
          <cell r="DJ150">
            <v>582061</v>
          </cell>
          <cell r="EA150">
            <v>204365</v>
          </cell>
          <cell r="EB150">
            <v>291680</v>
          </cell>
          <cell r="ED150">
            <v>496045</v>
          </cell>
          <cell r="ER150">
            <v>259818</v>
          </cell>
          <cell r="ET150">
            <v>259818</v>
          </cell>
          <cell r="FK150">
            <v>32547030</v>
          </cell>
          <cell r="FL150">
            <v>1593190</v>
          </cell>
          <cell r="FN150">
            <v>12770144</v>
          </cell>
          <cell r="FO150">
            <v>46910364</v>
          </cell>
        </row>
        <row r="151">
          <cell r="E151" t="str">
            <v>Georgia Southern2010</v>
          </cell>
          <cell r="F151" t="str">
            <v>GA</v>
          </cell>
          <cell r="G151" t="str">
            <v>NCAA Division I-AA</v>
          </cell>
          <cell r="I151">
            <v>1</v>
          </cell>
          <cell r="J151" t="str">
            <v>NCAA</v>
          </cell>
          <cell r="K151">
            <v>7778</v>
          </cell>
          <cell r="L151">
            <v>7485</v>
          </cell>
          <cell r="M151">
            <v>15263</v>
          </cell>
          <cell r="V151">
            <v>631028</v>
          </cell>
          <cell r="Y151">
            <v>631028</v>
          </cell>
          <cell r="Z151">
            <v>638212</v>
          </cell>
          <cell r="AA151">
            <v>367602</v>
          </cell>
          <cell r="AC151">
            <v>1005814</v>
          </cell>
          <cell r="AM151">
            <v>577048</v>
          </cell>
          <cell r="AO151">
            <v>577048</v>
          </cell>
          <cell r="BF151">
            <v>2953814</v>
          </cell>
          <cell r="BI151">
            <v>2953814</v>
          </cell>
          <cell r="BJ151">
            <v>0.26355415250182085</v>
          </cell>
          <cell r="BK151">
            <v>169720</v>
          </cell>
          <cell r="BN151">
            <v>169720</v>
          </cell>
          <cell r="CU151">
            <v>391856</v>
          </cell>
          <cell r="CV151">
            <v>487328</v>
          </cell>
          <cell r="CX151">
            <v>879184</v>
          </cell>
          <cell r="CZ151">
            <v>369440</v>
          </cell>
          <cell r="DB151">
            <v>369440</v>
          </cell>
          <cell r="DH151">
            <v>427328</v>
          </cell>
          <cell r="DJ151">
            <v>427328</v>
          </cell>
          <cell r="EA151">
            <v>169720</v>
          </cell>
          <cell r="EB151">
            <v>203664</v>
          </cell>
          <cell r="ED151">
            <v>373384</v>
          </cell>
          <cell r="ER151">
            <v>262842</v>
          </cell>
          <cell r="ET151">
            <v>262842</v>
          </cell>
          <cell r="FK151">
            <v>4954350</v>
          </cell>
          <cell r="FL151">
            <v>2695252</v>
          </cell>
          <cell r="FN151">
            <v>3558015</v>
          </cell>
          <cell r="FO151">
            <v>11207617</v>
          </cell>
        </row>
        <row r="152">
          <cell r="E152" t="str">
            <v>Georgia State2010</v>
          </cell>
          <cell r="F152" t="str">
            <v>GA</v>
          </cell>
          <cell r="G152" t="str">
            <v>NCAA Division I-AA</v>
          </cell>
          <cell r="I152">
            <v>1</v>
          </cell>
          <cell r="J152" t="str">
            <v>NCAA</v>
          </cell>
          <cell r="K152">
            <v>7073</v>
          </cell>
          <cell r="L152">
            <v>10335</v>
          </cell>
          <cell r="M152">
            <v>17408</v>
          </cell>
          <cell r="V152">
            <v>704771</v>
          </cell>
          <cell r="Y152">
            <v>704771</v>
          </cell>
          <cell r="Z152">
            <v>1417072</v>
          </cell>
          <cell r="AA152">
            <v>1199206</v>
          </cell>
          <cell r="AC152">
            <v>2616278</v>
          </cell>
          <cell r="AL152">
            <v>221680</v>
          </cell>
          <cell r="AM152">
            <v>455660</v>
          </cell>
          <cell r="AO152">
            <v>677340</v>
          </cell>
          <cell r="BF152">
            <v>5352135</v>
          </cell>
          <cell r="BI152">
            <v>5352135</v>
          </cell>
          <cell r="BJ152">
            <v>0.23600366449062549</v>
          </cell>
          <cell r="BK152">
            <v>217285</v>
          </cell>
          <cell r="BL152">
            <v>251570</v>
          </cell>
          <cell r="BN152">
            <v>468855</v>
          </cell>
          <cell r="CU152">
            <v>430698</v>
          </cell>
          <cell r="CV152">
            <v>411978</v>
          </cell>
          <cell r="CX152">
            <v>842676</v>
          </cell>
          <cell r="CZ152">
            <v>488345</v>
          </cell>
          <cell r="DB152">
            <v>488345</v>
          </cell>
          <cell r="EA152">
            <v>274214</v>
          </cell>
          <cell r="EB152">
            <v>262690</v>
          </cell>
          <cell r="ED152">
            <v>536904</v>
          </cell>
          <cell r="ER152">
            <v>525554</v>
          </cell>
          <cell r="ET152">
            <v>525554</v>
          </cell>
          <cell r="FK152">
            <v>8617855</v>
          </cell>
          <cell r="FL152">
            <v>3595003</v>
          </cell>
          <cell r="FN152">
            <v>10465328</v>
          </cell>
          <cell r="FO152">
            <v>22678186</v>
          </cell>
        </row>
        <row r="153">
          <cell r="E153" t="str">
            <v>Indiana2010</v>
          </cell>
          <cell r="F153" t="str">
            <v>IN</v>
          </cell>
          <cell r="G153" t="str">
            <v>NCAA Division I-A</v>
          </cell>
          <cell r="I153">
            <v>1</v>
          </cell>
          <cell r="J153" t="str">
            <v>NCAA</v>
          </cell>
          <cell r="K153">
            <v>15402</v>
          </cell>
          <cell r="L153">
            <v>15486</v>
          </cell>
          <cell r="M153">
            <v>30888</v>
          </cell>
          <cell r="V153">
            <v>57631</v>
          </cell>
          <cell r="Y153">
            <v>57631</v>
          </cell>
          <cell r="Z153">
            <v>17804586</v>
          </cell>
          <cell r="AA153">
            <v>138472</v>
          </cell>
          <cell r="AC153">
            <v>17943058</v>
          </cell>
          <cell r="AL153">
            <v>116740</v>
          </cell>
          <cell r="AM153">
            <v>86056</v>
          </cell>
          <cell r="AO153">
            <v>202796</v>
          </cell>
          <cell r="BC153">
            <v>24142</v>
          </cell>
          <cell r="BE153">
            <v>24142</v>
          </cell>
          <cell r="BF153">
            <v>24230741</v>
          </cell>
          <cell r="BI153">
            <v>24230741</v>
          </cell>
          <cell r="BJ153">
            <v>0.34530182496622863</v>
          </cell>
          <cell r="BK153">
            <v>57156</v>
          </cell>
          <cell r="BL153">
            <v>72207</v>
          </cell>
          <cell r="BN153">
            <v>129363</v>
          </cell>
          <cell r="CJ153">
            <v>51032</v>
          </cell>
          <cell r="CL153">
            <v>51032</v>
          </cell>
          <cell r="CU153">
            <v>122807</v>
          </cell>
          <cell r="CV153">
            <v>39402</v>
          </cell>
          <cell r="CX153">
            <v>162209</v>
          </cell>
          <cell r="CZ153">
            <v>39269</v>
          </cell>
          <cell r="DB153">
            <v>39269</v>
          </cell>
          <cell r="DG153">
            <v>103747</v>
          </cell>
          <cell r="DH153">
            <v>133090</v>
          </cell>
          <cell r="DJ153">
            <v>236837</v>
          </cell>
          <cell r="EA153">
            <v>26772</v>
          </cell>
          <cell r="EB153">
            <v>20637</v>
          </cell>
          <cell r="ED153">
            <v>47409</v>
          </cell>
          <cell r="ER153">
            <v>82083</v>
          </cell>
          <cell r="ET153">
            <v>82083</v>
          </cell>
          <cell r="EV153">
            <v>15200</v>
          </cell>
          <cell r="EX153">
            <v>15200</v>
          </cell>
          <cell r="FC153">
            <v>26946</v>
          </cell>
          <cell r="FF153">
            <v>26946</v>
          </cell>
          <cell r="FK153">
            <v>42547126</v>
          </cell>
          <cell r="FL153">
            <v>701590</v>
          </cell>
          <cell r="FN153">
            <v>26923925</v>
          </cell>
          <cell r="FO153">
            <v>70172641</v>
          </cell>
        </row>
        <row r="154">
          <cell r="E154" t="str">
            <v>Iowa State2010</v>
          </cell>
          <cell r="F154" t="str">
            <v>IA</v>
          </cell>
          <cell r="G154" t="str">
            <v>NCAA Division I-A</v>
          </cell>
          <cell r="I154">
            <v>1</v>
          </cell>
          <cell r="J154" t="str">
            <v>NCAA</v>
          </cell>
          <cell r="K154">
            <v>12141</v>
          </cell>
          <cell r="L154">
            <v>9533</v>
          </cell>
          <cell r="M154">
            <v>21674</v>
          </cell>
          <cell r="Z154">
            <v>6587115</v>
          </cell>
          <cell r="AA154">
            <v>1192490</v>
          </cell>
          <cell r="AC154">
            <v>7779605</v>
          </cell>
          <cell r="AL154">
            <v>97945</v>
          </cell>
          <cell r="AM154">
            <v>374117</v>
          </cell>
          <cell r="AO154">
            <v>472062</v>
          </cell>
          <cell r="BF154">
            <v>21862535</v>
          </cell>
          <cell r="BI154">
            <v>21862535</v>
          </cell>
          <cell r="BJ154">
            <v>0.45007802266306224</v>
          </cell>
          <cell r="BK154">
            <v>14968</v>
          </cell>
          <cell r="BL154">
            <v>164980</v>
          </cell>
          <cell r="BN154">
            <v>179948</v>
          </cell>
          <cell r="BP154">
            <v>350247</v>
          </cell>
          <cell r="BR154">
            <v>350247</v>
          </cell>
          <cell r="CV154">
            <v>147619</v>
          </cell>
          <cell r="CX154">
            <v>147619</v>
          </cell>
          <cell r="CZ154">
            <v>140529</v>
          </cell>
          <cell r="DB154">
            <v>140529</v>
          </cell>
          <cell r="DH154">
            <v>171140</v>
          </cell>
          <cell r="DJ154">
            <v>171140</v>
          </cell>
          <cell r="EB154">
            <v>226228</v>
          </cell>
          <cell r="ED154">
            <v>226228</v>
          </cell>
          <cell r="ER154">
            <v>269441</v>
          </cell>
          <cell r="ET154">
            <v>269441</v>
          </cell>
          <cell r="FC154">
            <v>146182</v>
          </cell>
          <cell r="FF154">
            <v>146182</v>
          </cell>
          <cell r="FK154">
            <v>28708745</v>
          </cell>
          <cell r="FL154">
            <v>3036791</v>
          </cell>
          <cell r="FN154">
            <v>16829453</v>
          </cell>
          <cell r="FO154">
            <v>48574989</v>
          </cell>
        </row>
        <row r="155">
          <cell r="E155" t="str">
            <v>Kansas State2010</v>
          </cell>
          <cell r="F155" t="str">
            <v>KS</v>
          </cell>
          <cell r="G155" t="str">
            <v>NCAA Division I-A</v>
          </cell>
          <cell r="I155">
            <v>1</v>
          </cell>
          <cell r="J155" t="str">
            <v>NCAA</v>
          </cell>
          <cell r="K155">
            <v>8897</v>
          </cell>
          <cell r="L155">
            <v>8044</v>
          </cell>
          <cell r="M155">
            <v>16941</v>
          </cell>
          <cell r="V155">
            <v>132619</v>
          </cell>
          <cell r="Y155">
            <v>132619</v>
          </cell>
          <cell r="Z155">
            <v>7563285</v>
          </cell>
          <cell r="AA155">
            <v>317318</v>
          </cell>
          <cell r="AC155">
            <v>7880603</v>
          </cell>
          <cell r="AL155">
            <v>2000</v>
          </cell>
          <cell r="AM155">
            <v>2000</v>
          </cell>
          <cell r="AO155">
            <v>4000</v>
          </cell>
          <cell r="AU155">
            <v>9395</v>
          </cell>
          <cell r="AW155">
            <v>9395</v>
          </cell>
          <cell r="BF155">
            <v>19731620</v>
          </cell>
          <cell r="BI155">
            <v>19731620</v>
          </cell>
          <cell r="BJ155">
            <v>0.28648339448881405</v>
          </cell>
          <cell r="BK155">
            <v>2818</v>
          </cell>
          <cell r="BL155">
            <v>3758</v>
          </cell>
          <cell r="BN155">
            <v>6576</v>
          </cell>
          <cell r="CJ155">
            <v>12526</v>
          </cell>
          <cell r="CL155">
            <v>12526</v>
          </cell>
          <cell r="EB155">
            <v>5010</v>
          </cell>
          <cell r="ED155">
            <v>5010</v>
          </cell>
          <cell r="ER155">
            <v>57092</v>
          </cell>
          <cell r="ET155">
            <v>57092</v>
          </cell>
          <cell r="FK155">
            <v>27432342</v>
          </cell>
          <cell r="FL155">
            <v>407099</v>
          </cell>
          <cell r="FN155">
            <v>41035825</v>
          </cell>
          <cell r="FO155">
            <v>68875266</v>
          </cell>
        </row>
        <row r="156">
          <cell r="E156" t="str">
            <v>Kent State2010</v>
          </cell>
          <cell r="F156" t="str">
            <v>OH</v>
          </cell>
          <cell r="G156" t="str">
            <v>NCAA Division I-A</v>
          </cell>
          <cell r="I156">
            <v>1</v>
          </cell>
          <cell r="J156" t="str">
            <v>NCAA</v>
          </cell>
          <cell r="K156">
            <v>7716</v>
          </cell>
          <cell r="L156">
            <v>10570</v>
          </cell>
          <cell r="M156">
            <v>18286</v>
          </cell>
          <cell r="V156">
            <v>680548</v>
          </cell>
          <cell r="Y156">
            <v>680548</v>
          </cell>
          <cell r="Z156">
            <v>1602431</v>
          </cell>
          <cell r="AA156">
            <v>1006332</v>
          </cell>
          <cell r="AC156">
            <v>2608763</v>
          </cell>
          <cell r="AL156">
            <v>502751</v>
          </cell>
          <cell r="AM156">
            <v>608005</v>
          </cell>
          <cell r="AO156">
            <v>1110756</v>
          </cell>
          <cell r="BC156">
            <v>600410</v>
          </cell>
          <cell r="BE156">
            <v>600410</v>
          </cell>
          <cell r="BF156">
            <v>4830507</v>
          </cell>
          <cell r="BI156">
            <v>4830507</v>
          </cell>
          <cell r="BJ156">
            <v>0.21741530773482023</v>
          </cell>
          <cell r="BK156">
            <v>376631</v>
          </cell>
          <cell r="BL156">
            <v>297677</v>
          </cell>
          <cell r="BN156">
            <v>674308</v>
          </cell>
          <cell r="BP156">
            <v>507957</v>
          </cell>
          <cell r="BR156">
            <v>507957</v>
          </cell>
          <cell r="CV156">
            <v>638168</v>
          </cell>
          <cell r="CX156">
            <v>638168</v>
          </cell>
          <cell r="CZ156">
            <v>611158</v>
          </cell>
          <cell r="DB156">
            <v>611158</v>
          </cell>
          <cell r="ER156">
            <v>591576</v>
          </cell>
          <cell r="ET156">
            <v>591576</v>
          </cell>
          <cell r="FC156">
            <v>483262</v>
          </cell>
          <cell r="FF156">
            <v>483262</v>
          </cell>
          <cell r="FK156">
            <v>8476130</v>
          </cell>
          <cell r="FL156">
            <v>4861283</v>
          </cell>
          <cell r="FN156">
            <v>8880466</v>
          </cell>
          <cell r="FO156">
            <v>22217879</v>
          </cell>
        </row>
        <row r="157">
          <cell r="E157" t="str">
            <v>Liberty2010</v>
          </cell>
          <cell r="F157" t="str">
            <v>VA</v>
          </cell>
          <cell r="G157" t="str">
            <v>NCAA Division I-AA</v>
          </cell>
          <cell r="I157">
            <v>1</v>
          </cell>
          <cell r="J157" t="str">
            <v>NCAA</v>
          </cell>
          <cell r="K157">
            <v>10846</v>
          </cell>
          <cell r="L157">
            <v>11361</v>
          </cell>
          <cell r="M157">
            <v>22207</v>
          </cell>
          <cell r="V157">
            <v>970314</v>
          </cell>
          <cell r="Y157">
            <v>970314</v>
          </cell>
          <cell r="Z157">
            <v>1720327</v>
          </cell>
          <cell r="AA157">
            <v>1360544</v>
          </cell>
          <cell r="AC157">
            <v>3080871</v>
          </cell>
          <cell r="AL157">
            <v>659971</v>
          </cell>
          <cell r="AM157">
            <v>651655</v>
          </cell>
          <cell r="AO157">
            <v>1311626</v>
          </cell>
          <cell r="BF157">
            <v>5273826</v>
          </cell>
          <cell r="BI157">
            <v>5273826</v>
          </cell>
          <cell r="BJ157">
            <v>0.27132121896082395</v>
          </cell>
          <cell r="BK157">
            <v>296973</v>
          </cell>
          <cell r="BN157">
            <v>296973</v>
          </cell>
          <cell r="BX157">
            <v>179292</v>
          </cell>
          <cell r="BZ157">
            <v>179292</v>
          </cell>
          <cell r="CU157">
            <v>498718</v>
          </cell>
          <cell r="CV157">
            <v>495559</v>
          </cell>
          <cell r="CX157">
            <v>994277</v>
          </cell>
          <cell r="CZ157">
            <v>513681</v>
          </cell>
          <cell r="DB157">
            <v>513681</v>
          </cell>
          <cell r="DL157">
            <v>160063</v>
          </cell>
          <cell r="DN157">
            <v>160063</v>
          </cell>
          <cell r="EA157">
            <v>189508</v>
          </cell>
          <cell r="EB157">
            <v>385411</v>
          </cell>
          <cell r="ED157">
            <v>574919</v>
          </cell>
          <cell r="ER157">
            <v>647118</v>
          </cell>
          <cell r="ET157">
            <v>647118</v>
          </cell>
          <cell r="FC157">
            <v>529693</v>
          </cell>
          <cell r="FF157">
            <v>529693</v>
          </cell>
          <cell r="FK157">
            <v>10139330</v>
          </cell>
          <cell r="FL157">
            <v>4393323</v>
          </cell>
          <cell r="FN157">
            <v>4904920</v>
          </cell>
          <cell r="FO157">
            <v>19437573</v>
          </cell>
        </row>
        <row r="158">
          <cell r="E158" t="str">
            <v>LSU2010</v>
          </cell>
          <cell r="F158" t="str">
            <v>LA</v>
          </cell>
          <cell r="G158" t="str">
            <v>NCAA Division I-A</v>
          </cell>
          <cell r="I158">
            <v>1</v>
          </cell>
          <cell r="J158" t="str">
            <v>NCAA</v>
          </cell>
          <cell r="K158">
            <v>10802</v>
          </cell>
          <cell r="L158">
            <v>11197</v>
          </cell>
          <cell r="M158">
            <v>21999</v>
          </cell>
          <cell r="V158">
            <v>6283905</v>
          </cell>
          <cell r="Y158">
            <v>6283905</v>
          </cell>
          <cell r="Z158">
            <v>6982768</v>
          </cell>
          <cell r="AA158">
            <v>430610</v>
          </cell>
          <cell r="AC158">
            <v>7413378</v>
          </cell>
          <cell r="AL158">
            <v>210649</v>
          </cell>
          <cell r="AM158">
            <v>59252</v>
          </cell>
          <cell r="AO158">
            <v>269901</v>
          </cell>
          <cell r="BF158">
            <v>68510141</v>
          </cell>
          <cell r="BI158">
            <v>68510141</v>
          </cell>
          <cell r="BJ158">
            <v>0.64376118469329424</v>
          </cell>
          <cell r="BK158">
            <v>570209</v>
          </cell>
          <cell r="BL158">
            <v>551390</v>
          </cell>
          <cell r="BN158">
            <v>1121599</v>
          </cell>
          <cell r="BP158">
            <v>66723</v>
          </cell>
          <cell r="BR158">
            <v>66723</v>
          </cell>
          <cell r="CV158">
            <v>36978</v>
          </cell>
          <cell r="CX158">
            <v>36978</v>
          </cell>
          <cell r="CZ158">
            <v>234577</v>
          </cell>
          <cell r="DB158">
            <v>234577</v>
          </cell>
          <cell r="DG158">
            <v>43857</v>
          </cell>
          <cell r="DH158">
            <v>16279</v>
          </cell>
          <cell r="DJ158">
            <v>60136</v>
          </cell>
          <cell r="EA158">
            <v>21346</v>
          </cell>
          <cell r="EB158">
            <v>13089</v>
          </cell>
          <cell r="ED158">
            <v>34435</v>
          </cell>
          <cell r="ER158">
            <v>58983</v>
          </cell>
          <cell r="ET158">
            <v>58983</v>
          </cell>
          <cell r="FK158">
            <v>82622875</v>
          </cell>
          <cell r="FL158">
            <v>1467881</v>
          </cell>
          <cell r="FN158">
            <v>22330915</v>
          </cell>
          <cell r="FO158">
            <v>106421671</v>
          </cell>
        </row>
        <row r="159">
          <cell r="E159" t="str">
            <v>Louisiana Tech2010</v>
          </cell>
          <cell r="F159" t="str">
            <v>LA</v>
          </cell>
          <cell r="G159" t="str">
            <v>NCAA Division I-A</v>
          </cell>
          <cell r="I159">
            <v>1</v>
          </cell>
          <cell r="J159" t="str">
            <v>NCAA</v>
          </cell>
          <cell r="K159">
            <v>3416</v>
          </cell>
          <cell r="L159">
            <v>2965</v>
          </cell>
          <cell r="M159">
            <v>6381</v>
          </cell>
          <cell r="V159">
            <v>716921</v>
          </cell>
          <cell r="Y159">
            <v>716921</v>
          </cell>
          <cell r="Z159">
            <v>1536181</v>
          </cell>
          <cell r="AA159">
            <v>1276217</v>
          </cell>
          <cell r="AC159">
            <v>2812398</v>
          </cell>
          <cell r="AI159">
            <v>133387</v>
          </cell>
          <cell r="AK159">
            <v>133387</v>
          </cell>
          <cell r="AL159">
            <v>445713</v>
          </cell>
          <cell r="AM159">
            <v>509859</v>
          </cell>
          <cell r="AO159">
            <v>955572</v>
          </cell>
          <cell r="BF159">
            <v>5302358</v>
          </cell>
          <cell r="BI159">
            <v>5302358</v>
          </cell>
          <cell r="BJ159">
            <v>0.34429485389267489</v>
          </cell>
          <cell r="BK159">
            <v>245433</v>
          </cell>
          <cell r="BN159">
            <v>245433</v>
          </cell>
          <cell r="CV159">
            <v>469962</v>
          </cell>
          <cell r="CX159">
            <v>469962</v>
          </cell>
          <cell r="CZ159">
            <v>529758</v>
          </cell>
          <cell r="DB159">
            <v>529758</v>
          </cell>
          <cell r="EB159">
            <v>202362</v>
          </cell>
          <cell r="ED159">
            <v>202362</v>
          </cell>
          <cell r="ER159">
            <v>545909</v>
          </cell>
          <cell r="ET159">
            <v>545909</v>
          </cell>
          <cell r="FK159">
            <v>8246606</v>
          </cell>
          <cell r="FL159">
            <v>3667454</v>
          </cell>
          <cell r="FN159">
            <v>3486571</v>
          </cell>
          <cell r="FO159">
            <v>15400631</v>
          </cell>
        </row>
        <row r="160">
          <cell r="E160" t="str">
            <v>Marshall2010</v>
          </cell>
          <cell r="F160" t="str">
            <v>WV</v>
          </cell>
          <cell r="G160" t="str">
            <v>NCAA Division I-A</v>
          </cell>
          <cell r="I160">
            <v>1</v>
          </cell>
          <cell r="J160" t="str">
            <v>NCAA</v>
          </cell>
          <cell r="K160">
            <v>3757</v>
          </cell>
          <cell r="L160">
            <v>4711</v>
          </cell>
          <cell r="M160">
            <v>8468</v>
          </cell>
          <cell r="V160">
            <v>849101</v>
          </cell>
          <cell r="Y160">
            <v>849101</v>
          </cell>
          <cell r="Z160">
            <v>2483894</v>
          </cell>
          <cell r="AA160">
            <v>1370494</v>
          </cell>
          <cell r="AC160">
            <v>3854388</v>
          </cell>
          <cell r="AM160">
            <v>784810</v>
          </cell>
          <cell r="AO160">
            <v>784810</v>
          </cell>
          <cell r="BF160">
            <v>8545389</v>
          </cell>
          <cell r="BI160">
            <v>8545389</v>
          </cell>
          <cell r="BJ160">
            <v>0.34610691191224702</v>
          </cell>
          <cell r="BK160">
            <v>228850</v>
          </cell>
          <cell r="BL160">
            <v>278432</v>
          </cell>
          <cell r="BN160">
            <v>507282</v>
          </cell>
          <cell r="CU160">
            <v>527597</v>
          </cell>
          <cell r="CV160">
            <v>664762</v>
          </cell>
          <cell r="CX160">
            <v>1192359</v>
          </cell>
          <cell r="CZ160">
            <v>761684</v>
          </cell>
          <cell r="DB160">
            <v>761684</v>
          </cell>
          <cell r="DH160">
            <v>516086</v>
          </cell>
          <cell r="DJ160">
            <v>516086</v>
          </cell>
          <cell r="EB160">
            <v>446050</v>
          </cell>
          <cell r="ED160">
            <v>446050</v>
          </cell>
          <cell r="EM160">
            <v>180804</v>
          </cell>
          <cell r="EP160">
            <v>180804</v>
          </cell>
          <cell r="ER160">
            <v>597654</v>
          </cell>
          <cell r="ET160">
            <v>597654</v>
          </cell>
          <cell r="FK160">
            <v>12815635</v>
          </cell>
          <cell r="FL160">
            <v>5419972</v>
          </cell>
          <cell r="FN160">
            <v>6454420</v>
          </cell>
          <cell r="FO160">
            <v>24690027</v>
          </cell>
        </row>
        <row r="161">
          <cell r="E161" t="str">
            <v>Miami (OH)2010</v>
          </cell>
          <cell r="F161" t="str">
            <v>OH</v>
          </cell>
          <cell r="G161" t="str">
            <v>NCAA Division I-A</v>
          </cell>
          <cell r="I161">
            <v>1</v>
          </cell>
          <cell r="J161" t="str">
            <v>NCAA</v>
          </cell>
          <cell r="K161">
            <v>6811</v>
          </cell>
          <cell r="L161">
            <v>7714</v>
          </cell>
          <cell r="M161">
            <v>14525</v>
          </cell>
          <cell r="V161">
            <v>789957</v>
          </cell>
          <cell r="Y161">
            <v>789957</v>
          </cell>
          <cell r="Z161">
            <v>1484331</v>
          </cell>
          <cell r="AA161">
            <v>1258491</v>
          </cell>
          <cell r="AC161">
            <v>2742822</v>
          </cell>
          <cell r="AL161">
            <v>625304</v>
          </cell>
          <cell r="AM161">
            <v>900395</v>
          </cell>
          <cell r="AO161">
            <v>1525699</v>
          </cell>
          <cell r="BC161">
            <v>719462</v>
          </cell>
          <cell r="BE161">
            <v>719462</v>
          </cell>
          <cell r="BF161">
            <v>6950802</v>
          </cell>
          <cell r="BI161">
            <v>6950802</v>
          </cell>
          <cell r="BJ161">
            <v>0.2579923584428428</v>
          </cell>
          <cell r="BK161">
            <v>350915</v>
          </cell>
          <cell r="BN161">
            <v>350915</v>
          </cell>
          <cell r="BS161">
            <v>2172736</v>
          </cell>
          <cell r="BV161">
            <v>2172736</v>
          </cell>
          <cell r="CV161">
            <v>856087</v>
          </cell>
          <cell r="CX161">
            <v>856087</v>
          </cell>
          <cell r="CZ161">
            <v>744428</v>
          </cell>
          <cell r="DB161">
            <v>744428</v>
          </cell>
          <cell r="DG161">
            <v>420073</v>
          </cell>
          <cell r="DH161">
            <v>698436</v>
          </cell>
          <cell r="DJ161">
            <v>1118509</v>
          </cell>
          <cell r="EB161">
            <v>500907</v>
          </cell>
          <cell r="ED161">
            <v>500907</v>
          </cell>
          <cell r="ER161">
            <v>750847</v>
          </cell>
          <cell r="ET161">
            <v>750847</v>
          </cell>
          <cell r="FH161">
            <v>453994</v>
          </cell>
          <cell r="FJ161">
            <v>453994</v>
          </cell>
          <cell r="FK161">
            <v>12794118</v>
          </cell>
          <cell r="FL161">
            <v>6883047</v>
          </cell>
          <cell r="FN161">
            <v>7264726</v>
          </cell>
          <cell r="FO161">
            <v>26941891</v>
          </cell>
        </row>
        <row r="162">
          <cell r="E162" t="str">
            <v>Michigan State2010</v>
          </cell>
          <cell r="F162" t="str">
            <v>MI</v>
          </cell>
          <cell r="G162" t="str">
            <v>NCAA Division I-A</v>
          </cell>
          <cell r="I162">
            <v>1</v>
          </cell>
          <cell r="J162" t="str">
            <v>NCAA</v>
          </cell>
          <cell r="K162">
            <v>15627</v>
          </cell>
          <cell r="L162">
            <v>17093</v>
          </cell>
          <cell r="M162">
            <v>32720</v>
          </cell>
          <cell r="V162">
            <v>1186386</v>
          </cell>
          <cell r="Y162">
            <v>1186386</v>
          </cell>
          <cell r="Z162">
            <v>16479208</v>
          </cell>
          <cell r="AA162">
            <v>860942</v>
          </cell>
          <cell r="AC162">
            <v>17340150</v>
          </cell>
          <cell r="AL162">
            <v>194071</v>
          </cell>
          <cell r="AM162">
            <v>166739</v>
          </cell>
          <cell r="AO162">
            <v>360810</v>
          </cell>
          <cell r="BC162">
            <v>194398</v>
          </cell>
          <cell r="BE162">
            <v>194398</v>
          </cell>
          <cell r="BF162">
            <v>45040778</v>
          </cell>
          <cell r="BI162">
            <v>45040778</v>
          </cell>
          <cell r="BJ162">
            <v>0.55631185543078088</v>
          </cell>
          <cell r="BK162">
            <v>252525</v>
          </cell>
          <cell r="BL162">
            <v>395299</v>
          </cell>
          <cell r="BN162">
            <v>647824</v>
          </cell>
          <cell r="BP162">
            <v>102487</v>
          </cell>
          <cell r="BR162">
            <v>102487</v>
          </cell>
          <cell r="BS162">
            <v>1776187</v>
          </cell>
          <cell r="BV162">
            <v>1776187</v>
          </cell>
          <cell r="CJ162">
            <v>154752</v>
          </cell>
          <cell r="CL162">
            <v>154752</v>
          </cell>
          <cell r="CU162">
            <v>372994</v>
          </cell>
          <cell r="CV162">
            <v>351828</v>
          </cell>
          <cell r="CX162">
            <v>724822</v>
          </cell>
          <cell r="CZ162">
            <v>180637</v>
          </cell>
          <cell r="DB162">
            <v>180637</v>
          </cell>
          <cell r="DG162">
            <v>92601</v>
          </cell>
          <cell r="DH162">
            <v>70456</v>
          </cell>
          <cell r="DJ162">
            <v>163057</v>
          </cell>
          <cell r="EA162">
            <v>115580</v>
          </cell>
          <cell r="EB162">
            <v>72655</v>
          </cell>
          <cell r="ED162">
            <v>188235</v>
          </cell>
          <cell r="ER162">
            <v>405899</v>
          </cell>
          <cell r="ET162">
            <v>405899</v>
          </cell>
          <cell r="FC162">
            <v>153744</v>
          </cell>
          <cell r="FF162">
            <v>153744</v>
          </cell>
          <cell r="FK162">
            <v>65664074</v>
          </cell>
          <cell r="FL162">
            <v>2956092</v>
          </cell>
          <cell r="FN162">
            <v>12343016</v>
          </cell>
          <cell r="FO162">
            <v>80963182</v>
          </cell>
        </row>
        <row r="163">
          <cell r="E163" t="str">
            <v>Middle Tennessee2010</v>
          </cell>
          <cell r="F163" t="str">
            <v>TN</v>
          </cell>
          <cell r="G163" t="str">
            <v>NCAA Division I-A</v>
          </cell>
          <cell r="I163">
            <v>1</v>
          </cell>
          <cell r="J163" t="str">
            <v>NCAA</v>
          </cell>
          <cell r="K163">
            <v>9531</v>
          </cell>
          <cell r="L163">
            <v>10151</v>
          </cell>
          <cell r="M163">
            <v>19682</v>
          </cell>
          <cell r="V163">
            <v>829087</v>
          </cell>
          <cell r="Y163">
            <v>829087</v>
          </cell>
          <cell r="Z163">
            <v>1528499</v>
          </cell>
          <cell r="AA163">
            <v>1893117</v>
          </cell>
          <cell r="AC163">
            <v>3421616</v>
          </cell>
          <cell r="AL163">
            <v>617106</v>
          </cell>
          <cell r="AM163">
            <v>631359</v>
          </cell>
          <cell r="AO163">
            <v>1248465</v>
          </cell>
          <cell r="BF163">
            <v>7546988</v>
          </cell>
          <cell r="BI163">
            <v>7546988</v>
          </cell>
          <cell r="BJ163">
            <v>0.3161732841822113</v>
          </cell>
          <cell r="BK163">
            <v>367320</v>
          </cell>
          <cell r="BL163">
            <v>274381</v>
          </cell>
          <cell r="BN163">
            <v>641701</v>
          </cell>
          <cell r="CV163">
            <v>715514</v>
          </cell>
          <cell r="CX163">
            <v>715514</v>
          </cell>
          <cell r="CZ163">
            <v>612340</v>
          </cell>
          <cell r="DB163">
            <v>612340</v>
          </cell>
          <cell r="EA163">
            <v>434803</v>
          </cell>
          <cell r="EB163">
            <v>404446</v>
          </cell>
          <cell r="ED163">
            <v>839249</v>
          </cell>
          <cell r="ER163">
            <v>709971</v>
          </cell>
          <cell r="ET163">
            <v>709971</v>
          </cell>
          <cell r="FK163">
            <v>11323803</v>
          </cell>
          <cell r="FL163">
            <v>5241128</v>
          </cell>
          <cell r="FN163">
            <v>7304853</v>
          </cell>
          <cell r="FO163">
            <v>23869784</v>
          </cell>
        </row>
        <row r="164">
          <cell r="E164" t="str">
            <v>Mississippi State2010</v>
          </cell>
          <cell r="F164" t="str">
            <v>MS</v>
          </cell>
          <cell r="G164" t="str">
            <v>NCAA Division I-A</v>
          </cell>
          <cell r="I164">
            <v>1</v>
          </cell>
          <cell r="J164" t="str">
            <v>NCAA</v>
          </cell>
          <cell r="K164">
            <v>7418</v>
          </cell>
          <cell r="L164">
            <v>6661</v>
          </cell>
          <cell r="M164">
            <v>14079</v>
          </cell>
          <cell r="V164">
            <v>2119652</v>
          </cell>
          <cell r="Y164">
            <v>2119652</v>
          </cell>
          <cell r="Z164">
            <v>6914565</v>
          </cell>
          <cell r="AA164">
            <v>1868856</v>
          </cell>
          <cell r="AC164">
            <v>8783421</v>
          </cell>
          <cell r="AL164">
            <v>886743</v>
          </cell>
          <cell r="AM164">
            <v>1038375</v>
          </cell>
          <cell r="AO164">
            <v>1925118</v>
          </cell>
          <cell r="BF164">
            <v>22575985</v>
          </cell>
          <cell r="BI164">
            <v>22575985</v>
          </cell>
          <cell r="BJ164">
            <v>0.45248139490710765</v>
          </cell>
          <cell r="BK164">
            <v>301746</v>
          </cell>
          <cell r="BL164">
            <v>355929</v>
          </cell>
          <cell r="BN164">
            <v>657675</v>
          </cell>
          <cell r="CV164">
            <v>775010</v>
          </cell>
          <cell r="CX164">
            <v>775010</v>
          </cell>
          <cell r="CZ164">
            <v>915651</v>
          </cell>
          <cell r="DB164">
            <v>915651</v>
          </cell>
          <cell r="EA164">
            <v>465547</v>
          </cell>
          <cell r="EB164">
            <v>442731</v>
          </cell>
          <cell r="ED164">
            <v>908278</v>
          </cell>
          <cell r="ER164">
            <v>953893</v>
          </cell>
          <cell r="ET164">
            <v>953893</v>
          </cell>
          <cell r="FK164">
            <v>33264238</v>
          </cell>
          <cell r="FL164">
            <v>6350445</v>
          </cell>
          <cell r="FN164">
            <v>10279048</v>
          </cell>
          <cell r="FO164">
            <v>49893731</v>
          </cell>
        </row>
        <row r="165">
          <cell r="E165" t="str">
            <v>New Mexico State2010</v>
          </cell>
          <cell r="F165" t="str">
            <v>NM</v>
          </cell>
          <cell r="G165" t="str">
            <v>NCAA Division I-A</v>
          </cell>
          <cell r="I165">
            <v>1</v>
          </cell>
          <cell r="J165" t="str">
            <v>NCAA</v>
          </cell>
          <cell r="K165">
            <v>5851</v>
          </cell>
          <cell r="L165">
            <v>6768</v>
          </cell>
          <cell r="M165">
            <v>12619</v>
          </cell>
          <cell r="V165">
            <v>903085</v>
          </cell>
          <cell r="Y165">
            <v>903085</v>
          </cell>
          <cell r="Z165">
            <v>2281193</v>
          </cell>
          <cell r="AA165">
            <v>1293381</v>
          </cell>
          <cell r="AC165">
            <v>3574574</v>
          </cell>
          <cell r="AM165">
            <v>828332</v>
          </cell>
          <cell r="AO165">
            <v>828332</v>
          </cell>
          <cell r="AU165">
            <v>576841</v>
          </cell>
          <cell r="AW165">
            <v>576841</v>
          </cell>
          <cell r="BF165">
            <v>5492439</v>
          </cell>
          <cell r="BI165">
            <v>5492439</v>
          </cell>
          <cell r="BJ165">
            <v>0.24753448631978764</v>
          </cell>
          <cell r="BK165">
            <v>287219</v>
          </cell>
          <cell r="BL165">
            <v>374147</v>
          </cell>
          <cell r="BN165">
            <v>661366</v>
          </cell>
          <cell r="CV165">
            <v>609191</v>
          </cell>
          <cell r="CX165">
            <v>609191</v>
          </cell>
          <cell r="CZ165">
            <v>824830</v>
          </cell>
          <cell r="DB165">
            <v>824830</v>
          </cell>
          <cell r="DH165">
            <v>626884</v>
          </cell>
          <cell r="DJ165">
            <v>626884</v>
          </cell>
          <cell r="EA165">
            <v>278750</v>
          </cell>
          <cell r="EB165">
            <v>317386</v>
          </cell>
          <cell r="ED165">
            <v>596136</v>
          </cell>
          <cell r="EM165">
            <v>122175</v>
          </cell>
          <cell r="EP165">
            <v>122175</v>
          </cell>
          <cell r="ER165">
            <v>890901</v>
          </cell>
          <cell r="ET165">
            <v>890901</v>
          </cell>
          <cell r="FK165">
            <v>9364861</v>
          </cell>
          <cell r="FL165">
            <v>6341893</v>
          </cell>
          <cell r="FN165">
            <v>6481827</v>
          </cell>
          <cell r="FO165">
            <v>22188581</v>
          </cell>
        </row>
        <row r="166">
          <cell r="E166" t="str">
            <v>NC State2010</v>
          </cell>
          <cell r="F166" t="str">
            <v>NC</v>
          </cell>
          <cell r="G166" t="str">
            <v>NCAA Division I-A</v>
          </cell>
          <cell r="I166">
            <v>1</v>
          </cell>
          <cell r="J166" t="str">
            <v>NCAA</v>
          </cell>
          <cell r="K166">
            <v>12361</v>
          </cell>
          <cell r="L166">
            <v>9613</v>
          </cell>
          <cell r="M166">
            <v>21974</v>
          </cell>
          <cell r="V166">
            <v>506977</v>
          </cell>
          <cell r="Y166">
            <v>506977</v>
          </cell>
          <cell r="Z166">
            <v>10490494</v>
          </cell>
          <cell r="AA166">
            <v>538154</v>
          </cell>
          <cell r="AC166">
            <v>11028648</v>
          </cell>
          <cell r="AL166">
            <v>268567</v>
          </cell>
          <cell r="AM166">
            <v>460919</v>
          </cell>
          <cell r="AO166">
            <v>729486</v>
          </cell>
          <cell r="BF166">
            <v>21856742</v>
          </cell>
          <cell r="BI166">
            <v>21856742</v>
          </cell>
          <cell r="BJ166">
            <v>0.39949446364543761</v>
          </cell>
          <cell r="BK166">
            <v>85670</v>
          </cell>
          <cell r="BL166">
            <v>166973</v>
          </cell>
          <cell r="BN166">
            <v>252643</v>
          </cell>
          <cell r="BP166">
            <v>446798</v>
          </cell>
          <cell r="BR166">
            <v>446798</v>
          </cell>
          <cell r="CC166">
            <v>132181</v>
          </cell>
          <cell r="CD166">
            <v>132181</v>
          </cell>
          <cell r="CU166">
            <v>442658</v>
          </cell>
          <cell r="CV166">
            <v>427202</v>
          </cell>
          <cell r="CX166">
            <v>869860</v>
          </cell>
          <cell r="CZ166">
            <v>337975</v>
          </cell>
          <cell r="DB166">
            <v>337975</v>
          </cell>
          <cell r="DG166">
            <v>533363</v>
          </cell>
          <cell r="DH166">
            <v>601716</v>
          </cell>
          <cell r="DJ166">
            <v>1135079</v>
          </cell>
          <cell r="EA166">
            <v>145156</v>
          </cell>
          <cell r="EB166">
            <v>244920</v>
          </cell>
          <cell r="ED166">
            <v>390076</v>
          </cell>
          <cell r="ER166">
            <v>424567</v>
          </cell>
          <cell r="ET166">
            <v>424567</v>
          </cell>
          <cell r="FC166">
            <v>283116</v>
          </cell>
          <cell r="FF166">
            <v>283116</v>
          </cell>
          <cell r="FK166">
            <v>34612743</v>
          </cell>
          <cell r="FL166">
            <v>3649224</v>
          </cell>
          <cell r="FM166">
            <v>132181</v>
          </cell>
          <cell r="FN166">
            <v>16316853</v>
          </cell>
          <cell r="FO166">
            <v>54711001</v>
          </cell>
        </row>
        <row r="167">
          <cell r="E167" t="str">
            <v>Northern Illinois2010</v>
          </cell>
          <cell r="F167" t="str">
            <v>IL</v>
          </cell>
          <cell r="G167" t="str">
            <v>NCAA Division I-A</v>
          </cell>
          <cell r="I167">
            <v>1</v>
          </cell>
          <cell r="J167" t="str">
            <v>NCAA</v>
          </cell>
          <cell r="K167">
            <v>7858</v>
          </cell>
          <cell r="L167">
            <v>7992</v>
          </cell>
          <cell r="M167">
            <v>15850</v>
          </cell>
          <cell r="V167">
            <v>249187</v>
          </cell>
          <cell r="Y167">
            <v>249187</v>
          </cell>
          <cell r="Z167">
            <v>461651</v>
          </cell>
          <cell r="AA167">
            <v>203895</v>
          </cell>
          <cell r="AC167">
            <v>665546</v>
          </cell>
          <cell r="AM167">
            <v>270759</v>
          </cell>
          <cell r="AO167">
            <v>270759</v>
          </cell>
          <cell r="BF167">
            <v>4140272</v>
          </cell>
          <cell r="BI167">
            <v>4140272</v>
          </cell>
          <cell r="BJ167">
            <v>0.20098810718875093</v>
          </cell>
          <cell r="BK167">
            <v>175053</v>
          </cell>
          <cell r="BL167">
            <v>180927</v>
          </cell>
          <cell r="BN167">
            <v>355980</v>
          </cell>
          <cell r="BP167">
            <v>148706</v>
          </cell>
          <cell r="BR167">
            <v>148706</v>
          </cell>
          <cell r="CU167">
            <v>281394</v>
          </cell>
          <cell r="CV167">
            <v>264746</v>
          </cell>
          <cell r="CX167">
            <v>546140</v>
          </cell>
          <cell r="CZ167">
            <v>191469</v>
          </cell>
          <cell r="DB167">
            <v>191469</v>
          </cell>
          <cell r="EA167">
            <v>94376</v>
          </cell>
          <cell r="EB167">
            <v>105155</v>
          </cell>
          <cell r="ED167">
            <v>199531</v>
          </cell>
          <cell r="ER167">
            <v>284577</v>
          </cell>
          <cell r="ET167">
            <v>284577</v>
          </cell>
          <cell r="FC167">
            <v>245080</v>
          </cell>
          <cell r="FF167">
            <v>245080</v>
          </cell>
          <cell r="FK167">
            <v>5647013</v>
          </cell>
          <cell r="FL167">
            <v>1650234</v>
          </cell>
          <cell r="FN167">
            <v>13302340</v>
          </cell>
          <cell r="FO167">
            <v>20599587</v>
          </cell>
        </row>
        <row r="168">
          <cell r="E168" t="str">
            <v>Northwestern2010</v>
          </cell>
          <cell r="F168" t="str">
            <v>IL</v>
          </cell>
          <cell r="G168" t="str">
            <v>NCAA Division I-A</v>
          </cell>
          <cell r="I168">
            <v>1</v>
          </cell>
          <cell r="J168" t="str">
            <v>NCAA</v>
          </cell>
          <cell r="K168">
            <v>4067</v>
          </cell>
          <cell r="L168">
            <v>4431</v>
          </cell>
          <cell r="M168">
            <v>8498</v>
          </cell>
          <cell r="V168">
            <v>95652</v>
          </cell>
          <cell r="Y168">
            <v>95652</v>
          </cell>
          <cell r="Z168">
            <v>11018639</v>
          </cell>
          <cell r="AA168">
            <v>61897</v>
          </cell>
          <cell r="AC168">
            <v>11080536</v>
          </cell>
          <cell r="AY168">
            <v>51968</v>
          </cell>
          <cell r="BA168">
            <v>51968</v>
          </cell>
          <cell r="BC168">
            <v>48935</v>
          </cell>
          <cell r="BE168">
            <v>48935</v>
          </cell>
          <cell r="BF168">
            <v>28198769</v>
          </cell>
          <cell r="BI168">
            <v>28198769</v>
          </cell>
          <cell r="BJ168">
            <v>0.50162987907719481</v>
          </cell>
          <cell r="BK168">
            <v>291757</v>
          </cell>
          <cell r="BL168">
            <v>249390</v>
          </cell>
          <cell r="BN168">
            <v>541147</v>
          </cell>
          <cell r="BX168">
            <v>100321</v>
          </cell>
          <cell r="BZ168">
            <v>100321</v>
          </cell>
          <cell r="CU168">
            <v>45767</v>
          </cell>
          <cell r="CV168">
            <v>11773</v>
          </cell>
          <cell r="CX168">
            <v>57540</v>
          </cell>
          <cell r="CZ168">
            <v>31526</v>
          </cell>
          <cell r="DB168">
            <v>31526</v>
          </cell>
          <cell r="DG168">
            <v>101362</v>
          </cell>
          <cell r="DH168">
            <v>111763</v>
          </cell>
          <cell r="DJ168">
            <v>213125</v>
          </cell>
          <cell r="EA168">
            <v>92671</v>
          </cell>
          <cell r="EB168">
            <v>43140</v>
          </cell>
          <cell r="ED168">
            <v>135811</v>
          </cell>
          <cell r="EN168">
            <v>22493</v>
          </cell>
          <cell r="EP168">
            <v>22493</v>
          </cell>
          <cell r="ER168">
            <v>56300</v>
          </cell>
          <cell r="ET168">
            <v>56300</v>
          </cell>
          <cell r="FC168">
            <v>386701</v>
          </cell>
          <cell r="FF168">
            <v>386701</v>
          </cell>
          <cell r="FK168">
            <v>40231318</v>
          </cell>
          <cell r="FL168">
            <v>789506</v>
          </cell>
          <cell r="FN168">
            <v>15193469</v>
          </cell>
          <cell r="FO168">
            <v>56214293</v>
          </cell>
        </row>
        <row r="169">
          <cell r="E169" t="str">
            <v>Ohio State2010</v>
          </cell>
          <cell r="F169" t="str">
            <v>OH</v>
          </cell>
          <cell r="G169" t="str">
            <v>NCAA Division I-A</v>
          </cell>
          <cell r="I169">
            <v>1</v>
          </cell>
          <cell r="J169" t="str">
            <v>NCAA</v>
          </cell>
          <cell r="K169">
            <v>20292</v>
          </cell>
          <cell r="L169">
            <v>18008</v>
          </cell>
          <cell r="M169">
            <v>38300</v>
          </cell>
          <cell r="V169">
            <v>576018</v>
          </cell>
          <cell r="Y169">
            <v>576018</v>
          </cell>
          <cell r="Z169">
            <v>17020807</v>
          </cell>
          <cell r="AA169">
            <v>1061539</v>
          </cell>
          <cell r="AC169">
            <v>18082346</v>
          </cell>
          <cell r="AL169">
            <v>348138</v>
          </cell>
          <cell r="AM169">
            <v>488722</v>
          </cell>
          <cell r="AO169">
            <v>836860</v>
          </cell>
          <cell r="AP169">
            <v>70694</v>
          </cell>
          <cell r="AQ169">
            <v>71404</v>
          </cell>
          <cell r="AS169">
            <v>142098</v>
          </cell>
          <cell r="AX169">
            <v>138957</v>
          </cell>
          <cell r="AY169">
            <v>203313</v>
          </cell>
          <cell r="BA169">
            <v>342270</v>
          </cell>
          <cell r="BC169">
            <v>407161</v>
          </cell>
          <cell r="BE169">
            <v>407161</v>
          </cell>
          <cell r="BF169">
            <v>60837342</v>
          </cell>
          <cell r="BI169">
            <v>60837342</v>
          </cell>
          <cell r="BJ169">
            <v>0.46153293634658521</v>
          </cell>
          <cell r="BK169">
            <v>144066</v>
          </cell>
          <cell r="BL169">
            <v>232159</v>
          </cell>
          <cell r="BN169">
            <v>376225</v>
          </cell>
          <cell r="BO169">
            <v>213475</v>
          </cell>
          <cell r="BP169">
            <v>430105</v>
          </cell>
          <cell r="BR169">
            <v>643580</v>
          </cell>
          <cell r="BS169">
            <v>1186956</v>
          </cell>
          <cell r="BT169">
            <v>541688</v>
          </cell>
          <cell r="BV169">
            <v>1728644</v>
          </cell>
          <cell r="BW169">
            <v>1019587</v>
          </cell>
          <cell r="BX169">
            <v>443963</v>
          </cell>
          <cell r="BZ169">
            <v>1463550</v>
          </cell>
          <cell r="CC169">
            <v>99978</v>
          </cell>
          <cell r="CD169">
            <v>99978</v>
          </cell>
          <cell r="CJ169">
            <v>467386</v>
          </cell>
          <cell r="CL169">
            <v>467386</v>
          </cell>
          <cell r="CU169">
            <v>427778</v>
          </cell>
          <cell r="CV169">
            <v>527899</v>
          </cell>
          <cell r="CX169">
            <v>955677</v>
          </cell>
          <cell r="CZ169">
            <v>513875</v>
          </cell>
          <cell r="DB169">
            <v>513875</v>
          </cell>
          <cell r="DK169">
            <v>365132</v>
          </cell>
          <cell r="DL169">
            <v>319632</v>
          </cell>
          <cell r="DN169">
            <v>684764</v>
          </cell>
          <cell r="DP169">
            <v>168886</v>
          </cell>
          <cell r="DR169">
            <v>168886</v>
          </cell>
          <cell r="EA169">
            <v>136423</v>
          </cell>
          <cell r="EB169">
            <v>254075</v>
          </cell>
          <cell r="ED169">
            <v>390498</v>
          </cell>
          <cell r="EQ169">
            <v>152787</v>
          </cell>
          <cell r="ER169">
            <v>596535</v>
          </cell>
          <cell r="ET169">
            <v>749322</v>
          </cell>
          <cell r="FC169">
            <v>667366</v>
          </cell>
          <cell r="FF169">
            <v>667366</v>
          </cell>
          <cell r="FI169">
            <v>73252</v>
          </cell>
          <cell r="FJ169">
            <v>73252</v>
          </cell>
          <cell r="FK169">
            <v>83305526</v>
          </cell>
          <cell r="FL169">
            <v>6728342</v>
          </cell>
          <cell r="FM169">
            <v>173230</v>
          </cell>
          <cell r="FN169">
            <v>41608721</v>
          </cell>
          <cell r="FO169">
            <v>131815819</v>
          </cell>
        </row>
        <row r="170">
          <cell r="E170" t="str">
            <v>Ohio2010</v>
          </cell>
          <cell r="F170" t="str">
            <v>OH</v>
          </cell>
          <cell r="G170" t="str">
            <v>NCAA Division I-A</v>
          </cell>
          <cell r="I170">
            <v>1</v>
          </cell>
          <cell r="J170" t="str">
            <v>NCAA</v>
          </cell>
          <cell r="K170">
            <v>8177</v>
          </cell>
          <cell r="L170">
            <v>8923</v>
          </cell>
          <cell r="M170">
            <v>17100</v>
          </cell>
          <cell r="V170">
            <v>802417</v>
          </cell>
          <cell r="Y170">
            <v>802417</v>
          </cell>
          <cell r="Z170">
            <v>2702733</v>
          </cell>
          <cell r="AA170">
            <v>1237621</v>
          </cell>
          <cell r="AC170">
            <v>3940354</v>
          </cell>
          <cell r="AM170">
            <v>563681</v>
          </cell>
          <cell r="AO170">
            <v>563681</v>
          </cell>
          <cell r="BC170">
            <v>605092</v>
          </cell>
          <cell r="BE170">
            <v>605092</v>
          </cell>
          <cell r="BF170">
            <v>6755565</v>
          </cell>
          <cell r="BI170">
            <v>6755565</v>
          </cell>
          <cell r="BJ170">
            <v>0.26523310901841607</v>
          </cell>
          <cell r="BK170">
            <v>247803</v>
          </cell>
          <cell r="BL170">
            <v>203147</v>
          </cell>
          <cell r="BN170">
            <v>450950</v>
          </cell>
          <cell r="CV170">
            <v>750366</v>
          </cell>
          <cell r="CX170">
            <v>750366</v>
          </cell>
          <cell r="CZ170">
            <v>685982</v>
          </cell>
          <cell r="DB170">
            <v>685982</v>
          </cell>
          <cell r="DH170">
            <v>653518</v>
          </cell>
          <cell r="DJ170">
            <v>653518</v>
          </cell>
          <cell r="EM170">
            <v>131426</v>
          </cell>
          <cell r="EP170">
            <v>131426</v>
          </cell>
          <cell r="ER170">
            <v>786119</v>
          </cell>
          <cell r="ET170">
            <v>786119</v>
          </cell>
          <cell r="FC170">
            <v>616383</v>
          </cell>
          <cell r="FF170">
            <v>616383</v>
          </cell>
          <cell r="FK170">
            <v>11256327</v>
          </cell>
          <cell r="FL170">
            <v>5485526</v>
          </cell>
          <cell r="FN170">
            <v>8728440</v>
          </cell>
          <cell r="FO170">
            <v>25470293</v>
          </cell>
        </row>
        <row r="171">
          <cell r="E171" t="str">
            <v>Oklahoma State2010</v>
          </cell>
          <cell r="F171" t="str">
            <v>OK</v>
          </cell>
          <cell r="G171" t="str">
            <v>NCAA Division I-A</v>
          </cell>
          <cell r="I171">
            <v>1</v>
          </cell>
          <cell r="J171" t="str">
            <v>NCAA</v>
          </cell>
          <cell r="K171">
            <v>8132</v>
          </cell>
          <cell r="L171">
            <v>7604</v>
          </cell>
          <cell r="M171">
            <v>15736</v>
          </cell>
          <cell r="V171">
            <v>303043</v>
          </cell>
          <cell r="Y171">
            <v>303043</v>
          </cell>
          <cell r="Z171">
            <v>12262241</v>
          </cell>
          <cell r="AA171">
            <v>575721</v>
          </cell>
          <cell r="AC171">
            <v>12837962</v>
          </cell>
          <cell r="AL171">
            <v>85422</v>
          </cell>
          <cell r="AM171">
            <v>147288</v>
          </cell>
          <cell r="AO171">
            <v>232710</v>
          </cell>
          <cell r="AU171">
            <v>376732</v>
          </cell>
          <cell r="AW171">
            <v>376732</v>
          </cell>
          <cell r="BF171">
            <v>33213396</v>
          </cell>
          <cell r="BI171">
            <v>33213396</v>
          </cell>
          <cell r="BJ171">
            <v>0.4736434326747696</v>
          </cell>
          <cell r="BK171">
            <v>712105</v>
          </cell>
          <cell r="BL171">
            <v>129936</v>
          </cell>
          <cell r="BN171">
            <v>842041</v>
          </cell>
          <cell r="CV171">
            <v>118803</v>
          </cell>
          <cell r="CX171">
            <v>118803</v>
          </cell>
          <cell r="CZ171">
            <v>111401</v>
          </cell>
          <cell r="DB171">
            <v>111401</v>
          </cell>
          <cell r="EA171">
            <v>39885</v>
          </cell>
          <cell r="EB171">
            <v>17257</v>
          </cell>
          <cell r="ED171">
            <v>57142</v>
          </cell>
          <cell r="FC171">
            <v>846441</v>
          </cell>
          <cell r="FF171">
            <v>846441</v>
          </cell>
          <cell r="FK171">
            <v>47462533</v>
          </cell>
          <cell r="FL171">
            <v>1477138</v>
          </cell>
          <cell r="FN171">
            <v>21183535</v>
          </cell>
          <cell r="FO171">
            <v>70123206</v>
          </cell>
        </row>
        <row r="172">
          <cell r="E172" t="str">
            <v>Old Dominion2010</v>
          </cell>
          <cell r="F172" t="str">
            <v>VA</v>
          </cell>
          <cell r="G172" t="str">
            <v>NCAA Division I-AA</v>
          </cell>
          <cell r="I172">
            <v>1</v>
          </cell>
          <cell r="J172" t="str">
            <v>NCAA</v>
          </cell>
          <cell r="K172">
            <v>6820</v>
          </cell>
          <cell r="L172">
            <v>7525</v>
          </cell>
          <cell r="M172">
            <v>14345</v>
          </cell>
          <cell r="V172">
            <v>897009</v>
          </cell>
          <cell r="Y172">
            <v>897009</v>
          </cell>
          <cell r="Z172">
            <v>2417397</v>
          </cell>
          <cell r="AA172">
            <v>1791689</v>
          </cell>
          <cell r="AC172">
            <v>4209086</v>
          </cell>
          <cell r="BC172">
            <v>818455</v>
          </cell>
          <cell r="BE172">
            <v>818455</v>
          </cell>
          <cell r="BF172">
            <v>5020385</v>
          </cell>
          <cell r="BI172">
            <v>5020385</v>
          </cell>
          <cell r="BJ172">
            <v>0.1729875680405788</v>
          </cell>
          <cell r="BK172">
            <v>199063</v>
          </cell>
          <cell r="BL172">
            <v>317175</v>
          </cell>
          <cell r="BN172">
            <v>516238</v>
          </cell>
          <cell r="BX172">
            <v>471607</v>
          </cell>
          <cell r="BZ172">
            <v>471607</v>
          </cell>
          <cell r="CJ172">
            <v>816107</v>
          </cell>
          <cell r="CL172">
            <v>816107</v>
          </cell>
          <cell r="CM172">
            <v>12484</v>
          </cell>
          <cell r="CN172">
            <v>45667</v>
          </cell>
          <cell r="CO172">
            <v>232158</v>
          </cell>
          <cell r="CP172">
            <v>290309</v>
          </cell>
          <cell r="CU172">
            <v>715968</v>
          </cell>
          <cell r="CV172">
            <v>594272</v>
          </cell>
          <cell r="CX172">
            <v>1310240</v>
          </cell>
          <cell r="DG172">
            <v>345827</v>
          </cell>
          <cell r="DH172">
            <v>477672</v>
          </cell>
          <cell r="DJ172">
            <v>823499</v>
          </cell>
          <cell r="EA172">
            <v>248917</v>
          </cell>
          <cell r="EB172">
            <v>366981</v>
          </cell>
          <cell r="ED172">
            <v>615898</v>
          </cell>
          <cell r="FC172">
            <v>612488</v>
          </cell>
          <cell r="FF172">
            <v>612488</v>
          </cell>
          <cell r="FK172">
            <v>10469538</v>
          </cell>
          <cell r="FL172">
            <v>5699625</v>
          </cell>
          <cell r="FM172">
            <v>232158</v>
          </cell>
          <cell r="FN172">
            <v>12620331</v>
          </cell>
          <cell r="FO172">
            <v>29021652</v>
          </cell>
        </row>
        <row r="173">
          <cell r="E173" t="str">
            <v>Oregon State2010</v>
          </cell>
          <cell r="F173" t="str">
            <v>OR</v>
          </cell>
          <cell r="G173" t="str">
            <v>NCAA Division I-A</v>
          </cell>
          <cell r="I173">
            <v>1</v>
          </cell>
          <cell r="J173" t="str">
            <v>NCAA</v>
          </cell>
          <cell r="K173">
            <v>8656</v>
          </cell>
          <cell r="L173">
            <v>7491</v>
          </cell>
          <cell r="M173">
            <v>16147</v>
          </cell>
          <cell r="V173">
            <v>2032575</v>
          </cell>
          <cell r="Y173">
            <v>2032575</v>
          </cell>
          <cell r="Z173">
            <v>4499464</v>
          </cell>
          <cell r="AA173">
            <v>817264</v>
          </cell>
          <cell r="AC173">
            <v>5316728</v>
          </cell>
          <cell r="AM173">
            <v>170152</v>
          </cell>
          <cell r="AO173">
            <v>170152</v>
          </cell>
          <cell r="BF173">
            <v>21690794</v>
          </cell>
          <cell r="BI173">
            <v>21690794</v>
          </cell>
          <cell r="BJ173">
            <v>0.42661599280951201</v>
          </cell>
          <cell r="BK173">
            <v>147933</v>
          </cell>
          <cell r="BL173">
            <v>179060</v>
          </cell>
          <cell r="BN173">
            <v>326993</v>
          </cell>
          <cell r="BP173">
            <v>592683</v>
          </cell>
          <cell r="BR173">
            <v>592683</v>
          </cell>
          <cell r="CI173">
            <v>163941</v>
          </cell>
          <cell r="CJ173">
            <v>325803</v>
          </cell>
          <cell r="CL173">
            <v>489744</v>
          </cell>
          <cell r="CU173">
            <v>368798</v>
          </cell>
          <cell r="CV173">
            <v>333115</v>
          </cell>
          <cell r="CX173">
            <v>701913</v>
          </cell>
          <cell r="CZ173">
            <v>595775</v>
          </cell>
          <cell r="DB173">
            <v>595775</v>
          </cell>
          <cell r="DL173">
            <v>166521</v>
          </cell>
          <cell r="DN173">
            <v>166521</v>
          </cell>
          <cell r="EI173">
            <v>2000</v>
          </cell>
          <cell r="EL173">
            <v>2000</v>
          </cell>
          <cell r="ER173">
            <v>727569</v>
          </cell>
          <cell r="ET173">
            <v>727569</v>
          </cell>
          <cell r="FC173">
            <v>557191</v>
          </cell>
          <cell r="FF173">
            <v>557191</v>
          </cell>
          <cell r="FK173">
            <v>29462696</v>
          </cell>
          <cell r="FL173">
            <v>3907942</v>
          </cell>
          <cell r="FN173">
            <v>17473199</v>
          </cell>
          <cell r="FO173">
            <v>50843837</v>
          </cell>
        </row>
        <row r="174">
          <cell r="E174" t="str">
            <v>Penn State2010</v>
          </cell>
          <cell r="F174" t="str">
            <v>PA</v>
          </cell>
          <cell r="G174" t="str">
            <v>NCAA Division I-A</v>
          </cell>
          <cell r="I174">
            <v>1</v>
          </cell>
          <cell r="J174" t="str">
            <v>NCAA</v>
          </cell>
          <cell r="K174">
            <v>20070</v>
          </cell>
          <cell r="L174">
            <v>16884</v>
          </cell>
          <cell r="M174">
            <v>36954</v>
          </cell>
          <cell r="V174">
            <v>580985</v>
          </cell>
          <cell r="Y174">
            <v>580985</v>
          </cell>
          <cell r="Z174">
            <v>9485900</v>
          </cell>
          <cell r="AA174">
            <v>724885</v>
          </cell>
          <cell r="AC174">
            <v>10210785</v>
          </cell>
          <cell r="AL174">
            <v>493227</v>
          </cell>
          <cell r="AM174">
            <v>706727</v>
          </cell>
          <cell r="AO174">
            <v>1199954</v>
          </cell>
          <cell r="AX174">
            <v>128314</v>
          </cell>
          <cell r="AY174">
            <v>213110</v>
          </cell>
          <cell r="BA174">
            <v>341424</v>
          </cell>
          <cell r="BC174">
            <v>257797</v>
          </cell>
          <cell r="BE174">
            <v>257797</v>
          </cell>
          <cell r="BF174">
            <v>72747734</v>
          </cell>
          <cell r="BI174">
            <v>72747734</v>
          </cell>
          <cell r="BJ174">
            <v>0.62649819761834391</v>
          </cell>
          <cell r="BK174">
            <v>168476</v>
          </cell>
          <cell r="BL174">
            <v>225508</v>
          </cell>
          <cell r="BN174">
            <v>393984</v>
          </cell>
          <cell r="BO174">
            <v>307518</v>
          </cell>
          <cell r="BP174">
            <v>632633</v>
          </cell>
          <cell r="BR174">
            <v>940151</v>
          </cell>
          <cell r="BW174">
            <v>407092</v>
          </cell>
          <cell r="BX174">
            <v>467657</v>
          </cell>
          <cell r="BZ174">
            <v>874749</v>
          </cell>
          <cell r="CU174">
            <v>348522</v>
          </cell>
          <cell r="CV174">
            <v>559303</v>
          </cell>
          <cell r="CX174">
            <v>907825</v>
          </cell>
          <cell r="CZ174">
            <v>474405</v>
          </cell>
          <cell r="DB174">
            <v>474405</v>
          </cell>
          <cell r="DG174">
            <v>354098</v>
          </cell>
          <cell r="DH174">
            <v>458451</v>
          </cell>
          <cell r="DJ174">
            <v>812549</v>
          </cell>
          <cell r="EA174">
            <v>163020</v>
          </cell>
          <cell r="EB174">
            <v>355581</v>
          </cell>
          <cell r="ED174">
            <v>518601</v>
          </cell>
          <cell r="EQ174">
            <v>198760</v>
          </cell>
          <cell r="ER174">
            <v>760425</v>
          </cell>
          <cell r="ET174">
            <v>959185</v>
          </cell>
          <cell r="FC174">
            <v>768168</v>
          </cell>
          <cell r="FF174">
            <v>768168</v>
          </cell>
          <cell r="FK174">
            <v>86151814</v>
          </cell>
          <cell r="FL174">
            <v>5836482</v>
          </cell>
          <cell r="FN174">
            <v>24129730</v>
          </cell>
          <cell r="FO174">
            <v>116118026</v>
          </cell>
        </row>
        <row r="175">
          <cell r="E175" t="str">
            <v>Purdue2010</v>
          </cell>
          <cell r="F175" t="str">
            <v>IN</v>
          </cell>
          <cell r="G175" t="str">
            <v>NCAA Division I-A</v>
          </cell>
          <cell r="I175">
            <v>1</v>
          </cell>
          <cell r="J175" t="str">
            <v>NCAA</v>
          </cell>
          <cell r="K175">
            <v>17637</v>
          </cell>
          <cell r="L175">
            <v>12481</v>
          </cell>
          <cell r="M175">
            <v>30118</v>
          </cell>
          <cell r="V175">
            <v>363892</v>
          </cell>
          <cell r="Y175">
            <v>363892</v>
          </cell>
          <cell r="Z175">
            <v>9396189</v>
          </cell>
          <cell r="AA175">
            <v>899678</v>
          </cell>
          <cell r="AC175">
            <v>10295867</v>
          </cell>
          <cell r="AL175">
            <v>399442</v>
          </cell>
          <cell r="AM175">
            <v>638240</v>
          </cell>
          <cell r="AO175">
            <v>1037682</v>
          </cell>
          <cell r="BF175">
            <v>18359413</v>
          </cell>
          <cell r="BI175">
            <v>18359413</v>
          </cell>
          <cell r="BJ175">
            <v>0.27789375470275673</v>
          </cell>
          <cell r="BK175">
            <v>168553</v>
          </cell>
          <cell r="BL175">
            <v>228192</v>
          </cell>
          <cell r="BN175">
            <v>396745</v>
          </cell>
          <cell r="CV175">
            <v>455392</v>
          </cell>
          <cell r="CX175">
            <v>455392</v>
          </cell>
          <cell r="CZ175">
            <v>367143</v>
          </cell>
          <cell r="DB175">
            <v>367143</v>
          </cell>
          <cell r="DG175">
            <v>336396</v>
          </cell>
          <cell r="DH175">
            <v>492751</v>
          </cell>
          <cell r="DJ175">
            <v>829147</v>
          </cell>
          <cell r="EA175">
            <v>195520</v>
          </cell>
          <cell r="EB175">
            <v>309624</v>
          </cell>
          <cell r="ED175">
            <v>505144</v>
          </cell>
          <cell r="ER175">
            <v>527485</v>
          </cell>
          <cell r="ET175">
            <v>527485</v>
          </cell>
          <cell r="FC175">
            <v>279753</v>
          </cell>
          <cell r="FF175">
            <v>279753</v>
          </cell>
          <cell r="FK175">
            <v>29499158</v>
          </cell>
          <cell r="FL175">
            <v>3918505</v>
          </cell>
          <cell r="FN175">
            <v>32648640</v>
          </cell>
          <cell r="FO175">
            <v>66066303</v>
          </cell>
        </row>
        <row r="176">
          <cell r="E176" t="str">
            <v>Rice2010</v>
          </cell>
          <cell r="F176" t="str">
            <v>TX</v>
          </cell>
          <cell r="G176" t="str">
            <v>NCAA Division I-A</v>
          </cell>
          <cell r="I176">
            <v>1</v>
          </cell>
          <cell r="J176" t="str">
            <v>NCAA</v>
          </cell>
          <cell r="K176">
            <v>1802</v>
          </cell>
          <cell r="L176">
            <v>1645</v>
          </cell>
          <cell r="M176">
            <v>3447</v>
          </cell>
          <cell r="V176">
            <v>2838150</v>
          </cell>
          <cell r="Y176">
            <v>2838150</v>
          </cell>
          <cell r="Z176">
            <v>3678909</v>
          </cell>
          <cell r="AA176">
            <v>1888486</v>
          </cell>
          <cell r="AC176">
            <v>5567395</v>
          </cell>
          <cell r="AL176">
            <v>1339815</v>
          </cell>
          <cell r="AM176">
            <v>1456411</v>
          </cell>
          <cell r="AO176">
            <v>2796226</v>
          </cell>
          <cell r="BF176">
            <v>12261854</v>
          </cell>
          <cell r="BI176">
            <v>12261854</v>
          </cell>
          <cell r="BJ176">
            <v>0.41216202362064075</v>
          </cell>
          <cell r="BK176">
            <v>563431</v>
          </cell>
          <cell r="BN176">
            <v>563431</v>
          </cell>
          <cell r="CV176">
            <v>1348003</v>
          </cell>
          <cell r="CX176">
            <v>1348003</v>
          </cell>
          <cell r="DL176">
            <v>1141046</v>
          </cell>
          <cell r="DN176">
            <v>1141046</v>
          </cell>
          <cell r="EA176">
            <v>797796</v>
          </cell>
          <cell r="EB176">
            <v>798485</v>
          </cell>
          <cell r="ED176">
            <v>1596281</v>
          </cell>
          <cell r="ER176">
            <v>1262663</v>
          </cell>
          <cell r="ET176">
            <v>1262663</v>
          </cell>
          <cell r="FK176">
            <v>21479955</v>
          </cell>
          <cell r="FL176">
            <v>7895094</v>
          </cell>
          <cell r="FN176">
            <v>375033</v>
          </cell>
          <cell r="FO176">
            <v>29750082</v>
          </cell>
        </row>
        <row r="177">
          <cell r="E177" t="str">
            <v>Rutgers2010</v>
          </cell>
          <cell r="F177" t="str">
            <v>NJ</v>
          </cell>
          <cell r="G177" t="str">
            <v>NCAA Division I-A</v>
          </cell>
          <cell r="I177">
            <v>1</v>
          </cell>
          <cell r="J177" t="str">
            <v>NCAA</v>
          </cell>
          <cell r="K177">
            <v>14841</v>
          </cell>
          <cell r="L177">
            <v>13988</v>
          </cell>
          <cell r="M177">
            <v>28829</v>
          </cell>
          <cell r="V177">
            <v>876867</v>
          </cell>
          <cell r="Y177">
            <v>876867</v>
          </cell>
          <cell r="Z177">
            <v>4172922</v>
          </cell>
          <cell r="AA177">
            <v>882521</v>
          </cell>
          <cell r="AC177">
            <v>5055443</v>
          </cell>
          <cell r="AL177">
            <v>567736</v>
          </cell>
          <cell r="AM177">
            <v>871854</v>
          </cell>
          <cell r="AO177">
            <v>1439590</v>
          </cell>
          <cell r="BC177">
            <v>653482</v>
          </cell>
          <cell r="BE177">
            <v>653482</v>
          </cell>
          <cell r="BF177">
            <v>19217487</v>
          </cell>
          <cell r="BI177">
            <v>19217487</v>
          </cell>
          <cell r="BJ177">
            <v>0.3596354010375809</v>
          </cell>
          <cell r="BK177">
            <v>187000</v>
          </cell>
          <cell r="BL177">
            <v>235014</v>
          </cell>
          <cell r="BN177">
            <v>422014</v>
          </cell>
          <cell r="BP177">
            <v>563842</v>
          </cell>
          <cell r="BR177">
            <v>563842</v>
          </cell>
          <cell r="BW177">
            <v>683572</v>
          </cell>
          <cell r="BX177">
            <v>670615</v>
          </cell>
          <cell r="BZ177">
            <v>1354187</v>
          </cell>
          <cell r="CJ177">
            <v>546063</v>
          </cell>
          <cell r="CL177">
            <v>546063</v>
          </cell>
          <cell r="CU177">
            <v>662782</v>
          </cell>
          <cell r="CV177">
            <v>901676</v>
          </cell>
          <cell r="CX177">
            <v>1564458</v>
          </cell>
          <cell r="CZ177">
            <v>876377</v>
          </cell>
          <cell r="DB177">
            <v>876377</v>
          </cell>
          <cell r="DH177">
            <v>801073</v>
          </cell>
          <cell r="DJ177">
            <v>801073</v>
          </cell>
          <cell r="EB177">
            <v>398697</v>
          </cell>
          <cell r="ED177">
            <v>398697</v>
          </cell>
          <cell r="ER177">
            <v>718475</v>
          </cell>
          <cell r="ET177">
            <v>718475</v>
          </cell>
          <cell r="FC177">
            <v>533150</v>
          </cell>
          <cell r="FF177">
            <v>533150</v>
          </cell>
          <cell r="FK177">
            <v>26901516</v>
          </cell>
          <cell r="FL177">
            <v>8119689</v>
          </cell>
          <cell r="FN177">
            <v>18414822</v>
          </cell>
          <cell r="FO177">
            <v>53436027</v>
          </cell>
        </row>
        <row r="178">
          <cell r="E178" t="str">
            <v>San Diego State2010</v>
          </cell>
          <cell r="F178" t="str">
            <v>CA</v>
          </cell>
          <cell r="G178" t="str">
            <v>NCAA Division I-A</v>
          </cell>
          <cell r="I178">
            <v>1</v>
          </cell>
          <cell r="J178" t="str">
            <v>NCAA</v>
          </cell>
          <cell r="K178">
            <v>8991</v>
          </cell>
          <cell r="L178">
            <v>11883</v>
          </cell>
          <cell r="M178">
            <v>20874</v>
          </cell>
          <cell r="V178">
            <v>1400136</v>
          </cell>
          <cell r="Y178">
            <v>1400136</v>
          </cell>
          <cell r="Z178">
            <v>4721603</v>
          </cell>
          <cell r="AA178">
            <v>1118827</v>
          </cell>
          <cell r="AC178">
            <v>5840430</v>
          </cell>
          <cell r="AM178">
            <v>1148080</v>
          </cell>
          <cell r="AO178">
            <v>1148080</v>
          </cell>
          <cell r="BF178">
            <v>14405832</v>
          </cell>
          <cell r="BI178">
            <v>14405832</v>
          </cell>
          <cell r="BJ178">
            <v>0.39457930565448379</v>
          </cell>
          <cell r="BK178">
            <v>449248</v>
          </cell>
          <cell r="BL178">
            <v>469869</v>
          </cell>
          <cell r="BN178">
            <v>919117</v>
          </cell>
          <cell r="CJ178">
            <v>1396154</v>
          </cell>
          <cell r="CL178">
            <v>1396154</v>
          </cell>
          <cell r="CU178">
            <v>1072807</v>
          </cell>
          <cell r="CV178">
            <v>733214</v>
          </cell>
          <cell r="CX178">
            <v>1806021</v>
          </cell>
          <cell r="CZ178">
            <v>886028</v>
          </cell>
          <cell r="DB178">
            <v>886028</v>
          </cell>
          <cell r="DH178">
            <v>927276</v>
          </cell>
          <cell r="DJ178">
            <v>927276</v>
          </cell>
          <cell r="EA178">
            <v>341694</v>
          </cell>
          <cell r="EB178">
            <v>329672</v>
          </cell>
          <cell r="ED178">
            <v>671366</v>
          </cell>
          <cell r="ER178">
            <v>647557</v>
          </cell>
          <cell r="ET178">
            <v>647557</v>
          </cell>
          <cell r="EV178">
            <v>754047</v>
          </cell>
          <cell r="EX178">
            <v>754047</v>
          </cell>
          <cell r="FK178">
            <v>22391320</v>
          </cell>
          <cell r="FL178">
            <v>8410724</v>
          </cell>
          <cell r="FN178">
            <v>5707301</v>
          </cell>
          <cell r="FO178">
            <v>36509345</v>
          </cell>
        </row>
        <row r="179">
          <cell r="E179" t="str">
            <v>San Jose State2010</v>
          </cell>
          <cell r="F179" t="str">
            <v>CA</v>
          </cell>
          <cell r="G179" t="str">
            <v>NCAA Division I-A</v>
          </cell>
          <cell r="I179">
            <v>1</v>
          </cell>
          <cell r="J179" t="str">
            <v>NCAA</v>
          </cell>
          <cell r="K179">
            <v>8731</v>
          </cell>
          <cell r="L179">
            <v>9369</v>
          </cell>
          <cell r="M179">
            <v>18100</v>
          </cell>
          <cell r="V179">
            <v>716584</v>
          </cell>
          <cell r="Y179">
            <v>716584</v>
          </cell>
          <cell r="Z179">
            <v>948465</v>
          </cell>
          <cell r="AA179">
            <v>1057197</v>
          </cell>
          <cell r="AC179">
            <v>2005662</v>
          </cell>
          <cell r="BF179">
            <v>7112923</v>
          </cell>
          <cell r="BI179">
            <v>7112923</v>
          </cell>
          <cell r="BJ179">
            <v>0.36197250638166012</v>
          </cell>
          <cell r="BK179">
            <v>260065</v>
          </cell>
          <cell r="BL179">
            <v>295023</v>
          </cell>
          <cell r="BN179">
            <v>555088</v>
          </cell>
          <cell r="BP179">
            <v>497726</v>
          </cell>
          <cell r="BR179">
            <v>497726</v>
          </cell>
          <cell r="CU179">
            <v>316179</v>
          </cell>
          <cell r="CV179">
            <v>518520</v>
          </cell>
          <cell r="CX179">
            <v>834699</v>
          </cell>
          <cell r="CZ179">
            <v>463080</v>
          </cell>
          <cell r="DB179">
            <v>463080</v>
          </cell>
          <cell r="DH179">
            <v>502949</v>
          </cell>
          <cell r="DJ179">
            <v>502949</v>
          </cell>
          <cell r="EB179">
            <v>271760</v>
          </cell>
          <cell r="ED179">
            <v>271760</v>
          </cell>
          <cell r="EM179">
            <v>67653</v>
          </cell>
          <cell r="EN179">
            <v>175404</v>
          </cell>
          <cell r="EP179">
            <v>243057</v>
          </cell>
          <cell r="ER179">
            <v>509868</v>
          </cell>
          <cell r="ET179">
            <v>509868</v>
          </cell>
          <cell r="EV179">
            <v>411075</v>
          </cell>
          <cell r="EX179">
            <v>411075</v>
          </cell>
          <cell r="FK179">
            <v>9421869</v>
          </cell>
          <cell r="FL179">
            <v>4702602</v>
          </cell>
          <cell r="FN179">
            <v>5525980</v>
          </cell>
          <cell r="FO179">
            <v>19650451</v>
          </cell>
        </row>
        <row r="180">
          <cell r="E180" t="str">
            <v>SMU2010</v>
          </cell>
          <cell r="F180" t="str">
            <v>TX</v>
          </cell>
          <cell r="G180" t="str">
            <v>NCAA Division I-A</v>
          </cell>
          <cell r="I180">
            <v>1</v>
          </cell>
          <cell r="J180" t="str">
            <v>NCAA</v>
          </cell>
          <cell r="K180">
            <v>2782</v>
          </cell>
          <cell r="L180">
            <v>3142</v>
          </cell>
          <cell r="M180">
            <v>5924</v>
          </cell>
          <cell r="Z180">
            <v>3235313</v>
          </cell>
          <cell r="AA180">
            <v>1983187</v>
          </cell>
          <cell r="AC180">
            <v>5218500</v>
          </cell>
          <cell r="AM180">
            <v>1404712</v>
          </cell>
          <cell r="AO180">
            <v>1404712</v>
          </cell>
          <cell r="AU180">
            <v>788443</v>
          </cell>
          <cell r="AW180">
            <v>788443</v>
          </cell>
          <cell r="BF180">
            <v>12569956</v>
          </cell>
          <cell r="BI180">
            <v>12569956</v>
          </cell>
          <cell r="BJ180">
            <v>0.33545483685269034</v>
          </cell>
          <cell r="BK180">
            <v>811716</v>
          </cell>
          <cell r="BL180">
            <v>564805</v>
          </cell>
          <cell r="BN180">
            <v>1376521</v>
          </cell>
          <cell r="CJ180">
            <v>1239448</v>
          </cell>
          <cell r="CL180">
            <v>1239448</v>
          </cell>
          <cell r="CU180">
            <v>1054207</v>
          </cell>
          <cell r="CV180">
            <v>1458851</v>
          </cell>
          <cell r="CX180">
            <v>2513058</v>
          </cell>
          <cell r="DG180">
            <v>1038055</v>
          </cell>
          <cell r="DH180">
            <v>966525</v>
          </cell>
          <cell r="DJ180">
            <v>2004580</v>
          </cell>
          <cell r="EA180">
            <v>545721</v>
          </cell>
          <cell r="EB180">
            <v>629750</v>
          </cell>
          <cell r="ED180">
            <v>1175471</v>
          </cell>
          <cell r="ER180">
            <v>1023402</v>
          </cell>
          <cell r="ET180">
            <v>1023402</v>
          </cell>
          <cell r="FK180">
            <v>19254968</v>
          </cell>
          <cell r="FL180">
            <v>10059123</v>
          </cell>
          <cell r="FN180">
            <v>8157290</v>
          </cell>
          <cell r="FO180">
            <v>37471381</v>
          </cell>
        </row>
        <row r="181">
          <cell r="E181" t="str">
            <v>Stanford2010</v>
          </cell>
          <cell r="F181" t="str">
            <v>CA</v>
          </cell>
          <cell r="G181" t="str">
            <v>NCAA Division I-A</v>
          </cell>
          <cell r="I181">
            <v>1</v>
          </cell>
          <cell r="J181" t="str">
            <v>NCAA</v>
          </cell>
          <cell r="K181">
            <v>3553</v>
          </cell>
          <cell r="L181">
            <v>3334</v>
          </cell>
          <cell r="M181">
            <v>6887</v>
          </cell>
          <cell r="V181">
            <v>1788415</v>
          </cell>
          <cell r="Y181">
            <v>1788415</v>
          </cell>
          <cell r="Z181">
            <v>5449501</v>
          </cell>
          <cell r="AA181">
            <v>2969909</v>
          </cell>
          <cell r="AC181">
            <v>8419410</v>
          </cell>
          <cell r="AL181">
            <v>1436097</v>
          </cell>
          <cell r="AM181">
            <v>1720929</v>
          </cell>
          <cell r="AO181">
            <v>3157026</v>
          </cell>
          <cell r="AX181">
            <v>186376</v>
          </cell>
          <cell r="AY181">
            <v>207106</v>
          </cell>
          <cell r="BA181">
            <v>393482</v>
          </cell>
          <cell r="BC181">
            <v>1003005</v>
          </cell>
          <cell r="BE181">
            <v>1003005</v>
          </cell>
          <cell r="BF181">
            <v>19521092</v>
          </cell>
          <cell r="BI181">
            <v>19521092</v>
          </cell>
          <cell r="BJ181">
            <v>0.24062838164425684</v>
          </cell>
          <cell r="BK181">
            <v>652738</v>
          </cell>
          <cell r="BL181">
            <v>694247</v>
          </cell>
          <cell r="BN181">
            <v>1346985</v>
          </cell>
          <cell r="BO181">
            <v>691106</v>
          </cell>
          <cell r="BP181">
            <v>1116582</v>
          </cell>
          <cell r="BR181">
            <v>1807688</v>
          </cell>
          <cell r="BX181">
            <v>989611</v>
          </cell>
          <cell r="BZ181">
            <v>989611</v>
          </cell>
          <cell r="CI181">
            <v>659517</v>
          </cell>
          <cell r="CJ181">
            <v>1327583</v>
          </cell>
          <cell r="CL181">
            <v>1987100</v>
          </cell>
          <cell r="CN181">
            <v>238064</v>
          </cell>
          <cell r="CO181">
            <v>238064</v>
          </cell>
          <cell r="CP181">
            <v>476128</v>
          </cell>
          <cell r="CU181">
            <v>966672</v>
          </cell>
          <cell r="CV181">
            <v>1237865</v>
          </cell>
          <cell r="CX181">
            <v>2204537</v>
          </cell>
          <cell r="CZ181">
            <v>1192130</v>
          </cell>
          <cell r="DB181">
            <v>1192130</v>
          </cell>
          <cell r="DD181">
            <v>265456</v>
          </cell>
          <cell r="DF181">
            <v>265456</v>
          </cell>
          <cell r="DG181">
            <v>973422</v>
          </cell>
          <cell r="DH181">
            <v>1174104</v>
          </cell>
          <cell r="DJ181">
            <v>2147526</v>
          </cell>
          <cell r="DP181">
            <v>401978</v>
          </cell>
          <cell r="DR181">
            <v>401978</v>
          </cell>
          <cell r="EA181">
            <v>660712</v>
          </cell>
          <cell r="EB181">
            <v>909396</v>
          </cell>
          <cell r="ED181">
            <v>1570108</v>
          </cell>
          <cell r="EQ181">
            <v>635958</v>
          </cell>
          <cell r="ER181">
            <v>1447504</v>
          </cell>
          <cell r="ET181">
            <v>2083462</v>
          </cell>
          <cell r="EU181">
            <v>549251</v>
          </cell>
          <cell r="EV181">
            <v>789912</v>
          </cell>
          <cell r="EX181">
            <v>1339163</v>
          </cell>
          <cell r="FC181">
            <v>540809</v>
          </cell>
          <cell r="FF181">
            <v>540809</v>
          </cell>
          <cell r="FH181">
            <v>291160</v>
          </cell>
          <cell r="FJ181">
            <v>291160</v>
          </cell>
          <cell r="FK181">
            <v>34711666</v>
          </cell>
          <cell r="FL181">
            <v>17976541</v>
          </cell>
          <cell r="FM181">
            <v>238064</v>
          </cell>
          <cell r="FN181">
            <v>28199205</v>
          </cell>
          <cell r="FO181">
            <v>81125476</v>
          </cell>
        </row>
        <row r="182">
          <cell r="E182" t="str">
            <v>Syracuse2010</v>
          </cell>
          <cell r="F182" t="str">
            <v>NY</v>
          </cell>
          <cell r="G182" t="str">
            <v>NCAA Division I-A</v>
          </cell>
          <cell r="I182">
            <v>1</v>
          </cell>
          <cell r="J182" t="str">
            <v>NCAA</v>
          </cell>
          <cell r="K182">
            <v>5793</v>
          </cell>
          <cell r="L182">
            <v>7431</v>
          </cell>
          <cell r="M182">
            <v>13224</v>
          </cell>
          <cell r="Z182">
            <v>19017231</v>
          </cell>
          <cell r="AA182">
            <v>1222694</v>
          </cell>
          <cell r="AC182">
            <v>20239925</v>
          </cell>
          <cell r="AL182">
            <v>887568</v>
          </cell>
          <cell r="AM182">
            <v>1064984</v>
          </cell>
          <cell r="AO182">
            <v>1952552</v>
          </cell>
          <cell r="BC182">
            <v>746766</v>
          </cell>
          <cell r="BE182">
            <v>746766</v>
          </cell>
          <cell r="BF182">
            <v>18783752</v>
          </cell>
          <cell r="BI182">
            <v>18783752</v>
          </cell>
          <cell r="BJ182">
            <v>0.36520220928478214</v>
          </cell>
          <cell r="BT182">
            <v>1137736</v>
          </cell>
          <cell r="BV182">
            <v>1137736</v>
          </cell>
          <cell r="BW182">
            <v>1940929</v>
          </cell>
          <cell r="BX182">
            <v>817239</v>
          </cell>
          <cell r="BZ182">
            <v>2758168</v>
          </cell>
          <cell r="CI182">
            <v>575977</v>
          </cell>
          <cell r="CJ182">
            <v>1190720</v>
          </cell>
          <cell r="CL182">
            <v>1766697</v>
          </cell>
          <cell r="CU182">
            <v>633888</v>
          </cell>
          <cell r="CV182">
            <v>815751</v>
          </cell>
          <cell r="CX182">
            <v>1449639</v>
          </cell>
          <cell r="CZ182">
            <v>704224</v>
          </cell>
          <cell r="DB182">
            <v>704224</v>
          </cell>
          <cell r="DG182">
            <v>71461</v>
          </cell>
          <cell r="DH182">
            <v>93066</v>
          </cell>
          <cell r="DJ182">
            <v>164527</v>
          </cell>
          <cell r="EB182">
            <v>429404</v>
          </cell>
          <cell r="ED182">
            <v>429404</v>
          </cell>
          <cell r="ER182">
            <v>630030</v>
          </cell>
          <cell r="ET182">
            <v>630030</v>
          </cell>
          <cell r="FK182">
            <v>41910806</v>
          </cell>
          <cell r="FL182">
            <v>8852614</v>
          </cell>
          <cell r="FN182">
            <v>670420</v>
          </cell>
          <cell r="FO182">
            <v>51433840</v>
          </cell>
        </row>
        <row r="183">
          <cell r="E183" t="str">
            <v>Temple2010</v>
          </cell>
          <cell r="F183" t="str">
            <v>PA</v>
          </cell>
          <cell r="G183" t="str">
            <v>NCAA Division I-A</v>
          </cell>
          <cell r="I183">
            <v>1</v>
          </cell>
          <cell r="J183" t="str">
            <v>NCAA</v>
          </cell>
          <cell r="K183">
            <v>11670</v>
          </cell>
          <cell r="L183">
            <v>12831</v>
          </cell>
          <cell r="M183">
            <v>24501</v>
          </cell>
          <cell r="V183">
            <v>655629</v>
          </cell>
          <cell r="Y183">
            <v>655629</v>
          </cell>
          <cell r="Z183">
            <v>3089270</v>
          </cell>
          <cell r="AA183">
            <v>2038397</v>
          </cell>
          <cell r="AC183">
            <v>5127667</v>
          </cell>
          <cell r="AL183">
            <v>404405</v>
          </cell>
          <cell r="AM183">
            <v>799091</v>
          </cell>
          <cell r="AO183">
            <v>1203496</v>
          </cell>
          <cell r="AY183">
            <v>358798</v>
          </cell>
          <cell r="BA183">
            <v>358798</v>
          </cell>
          <cell r="BC183">
            <v>535944</v>
          </cell>
          <cell r="BE183">
            <v>535944</v>
          </cell>
          <cell r="BF183">
            <v>10099156</v>
          </cell>
          <cell r="BI183">
            <v>10099156</v>
          </cell>
          <cell r="BJ183">
            <v>0.33938743580840713</v>
          </cell>
          <cell r="BK183">
            <v>202472</v>
          </cell>
          <cell r="BN183">
            <v>202472</v>
          </cell>
          <cell r="BO183">
            <v>294432</v>
          </cell>
          <cell r="BP183">
            <v>323587</v>
          </cell>
          <cell r="BR183">
            <v>618019</v>
          </cell>
          <cell r="BX183">
            <v>581799</v>
          </cell>
          <cell r="BZ183">
            <v>581799</v>
          </cell>
          <cell r="CI183">
            <v>391738</v>
          </cell>
          <cell r="CJ183">
            <v>402019</v>
          </cell>
          <cell r="CL183">
            <v>793757</v>
          </cell>
          <cell r="CU183">
            <v>453735</v>
          </cell>
          <cell r="CV183">
            <v>634269</v>
          </cell>
          <cell r="CX183">
            <v>1088004</v>
          </cell>
          <cell r="CZ183">
            <v>669175</v>
          </cell>
          <cell r="DB183">
            <v>669175</v>
          </cell>
          <cell r="EA183">
            <v>210738</v>
          </cell>
          <cell r="EB183">
            <v>343169</v>
          </cell>
          <cell r="ED183">
            <v>553907</v>
          </cell>
          <cell r="ER183">
            <v>668323</v>
          </cell>
          <cell r="ET183">
            <v>668323</v>
          </cell>
          <cell r="FK183">
            <v>15801575</v>
          </cell>
          <cell r="FL183">
            <v>7354571</v>
          </cell>
          <cell r="FN183">
            <v>6600866</v>
          </cell>
          <cell r="FO183">
            <v>29757012</v>
          </cell>
        </row>
        <row r="184">
          <cell r="E184" t="str">
            <v>Texas A&amp;M2010</v>
          </cell>
          <cell r="F184" t="str">
            <v>TX</v>
          </cell>
          <cell r="G184" t="str">
            <v>NCAA Division I-A</v>
          </cell>
          <cell r="I184">
            <v>1</v>
          </cell>
          <cell r="J184" t="str">
            <v>NCAA</v>
          </cell>
          <cell r="K184">
            <v>18707</v>
          </cell>
          <cell r="L184">
            <v>17105</v>
          </cell>
          <cell r="M184">
            <v>35812</v>
          </cell>
          <cell r="V184">
            <v>2277067</v>
          </cell>
          <cell r="Y184">
            <v>2277067</v>
          </cell>
          <cell r="Z184">
            <v>9786655</v>
          </cell>
          <cell r="AA184">
            <v>1684957</v>
          </cell>
          <cell r="AC184">
            <v>11471612</v>
          </cell>
          <cell r="AL184">
            <v>358749</v>
          </cell>
          <cell r="AM184">
            <v>345549</v>
          </cell>
          <cell r="AO184">
            <v>704298</v>
          </cell>
          <cell r="AU184">
            <v>42370</v>
          </cell>
          <cell r="AW184">
            <v>42370</v>
          </cell>
          <cell r="BF184">
            <v>45414074</v>
          </cell>
          <cell r="BI184">
            <v>45414074</v>
          </cell>
          <cell r="BJ184">
            <v>0.60597101305941858</v>
          </cell>
          <cell r="BK184">
            <v>121811</v>
          </cell>
          <cell r="BL184">
            <v>187849</v>
          </cell>
          <cell r="BN184">
            <v>309660</v>
          </cell>
          <cell r="CV184">
            <v>1967088</v>
          </cell>
          <cell r="CX184">
            <v>1967088</v>
          </cell>
          <cell r="CZ184">
            <v>509394</v>
          </cell>
          <cell r="DB184">
            <v>509394</v>
          </cell>
          <cell r="DG184">
            <v>249484</v>
          </cell>
          <cell r="DH184">
            <v>280356</v>
          </cell>
          <cell r="DJ184">
            <v>529840</v>
          </cell>
          <cell r="EA184">
            <v>558494</v>
          </cell>
          <cell r="EB184">
            <v>666311</v>
          </cell>
          <cell r="ED184">
            <v>1224805</v>
          </cell>
          <cell r="ER184">
            <v>659190</v>
          </cell>
          <cell r="ET184">
            <v>659190</v>
          </cell>
          <cell r="FK184">
            <v>58766334</v>
          </cell>
          <cell r="FL184">
            <v>6343064</v>
          </cell>
          <cell r="FN184">
            <v>9834903</v>
          </cell>
          <cell r="FO184">
            <v>74944301</v>
          </cell>
        </row>
        <row r="185">
          <cell r="E185" t="str">
            <v>TCU2010</v>
          </cell>
          <cell r="F185" t="str">
            <v>TX</v>
          </cell>
          <cell r="G185" t="str">
            <v>NCAA Division I-A</v>
          </cell>
          <cell r="I185">
            <v>1</v>
          </cell>
          <cell r="J185" t="str">
            <v>NCAA</v>
          </cell>
          <cell r="K185">
            <v>3030</v>
          </cell>
          <cell r="L185">
            <v>4488</v>
          </cell>
          <cell r="M185">
            <v>7518</v>
          </cell>
          <cell r="V185">
            <v>3076442</v>
          </cell>
          <cell r="Y185">
            <v>3076442</v>
          </cell>
          <cell r="Z185">
            <v>4341175</v>
          </cell>
          <cell r="AA185">
            <v>3490146</v>
          </cell>
          <cell r="AC185">
            <v>7831321</v>
          </cell>
          <cell r="AL185">
            <v>1068072</v>
          </cell>
          <cell r="AM185">
            <v>1322755</v>
          </cell>
          <cell r="AO185">
            <v>2390827</v>
          </cell>
          <cell r="AU185">
            <v>1624639</v>
          </cell>
          <cell r="AW185">
            <v>1624639</v>
          </cell>
          <cell r="BF185">
            <v>22608112</v>
          </cell>
          <cell r="BI185">
            <v>22608112</v>
          </cell>
          <cell r="BJ185">
            <v>0.40195721328185363</v>
          </cell>
          <cell r="BK185">
            <v>620546</v>
          </cell>
          <cell r="BL185">
            <v>680403</v>
          </cell>
          <cell r="BN185">
            <v>1300949</v>
          </cell>
          <cell r="CB185">
            <v>305206</v>
          </cell>
          <cell r="CD185">
            <v>305206</v>
          </cell>
          <cell r="CV185">
            <v>1403761</v>
          </cell>
          <cell r="CX185">
            <v>1403761</v>
          </cell>
          <cell r="DG185">
            <v>840634</v>
          </cell>
          <cell r="DH185">
            <v>1011738</v>
          </cell>
          <cell r="DJ185">
            <v>1852372</v>
          </cell>
          <cell r="EA185">
            <v>889296</v>
          </cell>
          <cell r="EB185">
            <v>961089</v>
          </cell>
          <cell r="ED185">
            <v>1850385</v>
          </cell>
          <cell r="ER185">
            <v>1206620</v>
          </cell>
          <cell r="ET185">
            <v>1206620</v>
          </cell>
          <cell r="FK185">
            <v>33444277</v>
          </cell>
          <cell r="FL185">
            <v>12006357</v>
          </cell>
          <cell r="FN185">
            <v>10794437</v>
          </cell>
          <cell r="FO185">
            <v>56245071</v>
          </cell>
        </row>
        <row r="186">
          <cell r="E186" t="str">
            <v>Texas State2010</v>
          </cell>
          <cell r="F186" t="str">
            <v>TX</v>
          </cell>
          <cell r="G186" t="str">
            <v>NCAA Division I-AA</v>
          </cell>
          <cell r="I186">
            <v>1</v>
          </cell>
          <cell r="J186" t="str">
            <v>NCAA</v>
          </cell>
          <cell r="K186">
            <v>9901</v>
          </cell>
          <cell r="L186">
            <v>12429</v>
          </cell>
          <cell r="M186">
            <v>22330</v>
          </cell>
          <cell r="V186">
            <v>834627</v>
          </cell>
          <cell r="Y186">
            <v>834627</v>
          </cell>
          <cell r="Z186">
            <v>1003948</v>
          </cell>
          <cell r="AA186">
            <v>943870</v>
          </cell>
          <cell r="AC186">
            <v>1947818</v>
          </cell>
          <cell r="AL186">
            <v>446863</v>
          </cell>
          <cell r="AM186">
            <v>533031</v>
          </cell>
          <cell r="AO186">
            <v>979894</v>
          </cell>
          <cell r="BF186">
            <v>3564171</v>
          </cell>
          <cell r="BI186">
            <v>3564171</v>
          </cell>
          <cell r="BJ186">
            <v>0.16733112339148704</v>
          </cell>
          <cell r="BK186">
            <v>215659</v>
          </cell>
          <cell r="BL186">
            <v>333184</v>
          </cell>
          <cell r="BN186">
            <v>548843</v>
          </cell>
          <cell r="CV186">
            <v>471498</v>
          </cell>
          <cell r="CX186">
            <v>471498</v>
          </cell>
          <cell r="CZ186">
            <v>557177</v>
          </cell>
          <cell r="DB186">
            <v>557177</v>
          </cell>
          <cell r="EB186">
            <v>368949</v>
          </cell>
          <cell r="ED186">
            <v>368949</v>
          </cell>
          <cell r="ER186">
            <v>557775</v>
          </cell>
          <cell r="ET186">
            <v>557775</v>
          </cell>
          <cell r="FK186">
            <v>6065268</v>
          </cell>
          <cell r="FL186">
            <v>3765484</v>
          </cell>
          <cell r="FN186">
            <v>11469356</v>
          </cell>
          <cell r="FO186">
            <v>21300108</v>
          </cell>
        </row>
        <row r="187">
          <cell r="E187" t="str">
            <v>Texas Tech2010</v>
          </cell>
          <cell r="F187" t="str">
            <v>TX</v>
          </cell>
          <cell r="G187" t="str">
            <v>NCAA Division I-A</v>
          </cell>
          <cell r="I187">
            <v>1</v>
          </cell>
          <cell r="J187" t="str">
            <v>NCAA</v>
          </cell>
          <cell r="K187">
            <v>12644</v>
          </cell>
          <cell r="L187">
            <v>10274</v>
          </cell>
          <cell r="M187">
            <v>22918</v>
          </cell>
          <cell r="V187">
            <v>642258</v>
          </cell>
          <cell r="Y187">
            <v>642258</v>
          </cell>
          <cell r="Z187">
            <v>5448009</v>
          </cell>
          <cell r="AA187">
            <v>1266964</v>
          </cell>
          <cell r="AC187">
            <v>6714973</v>
          </cell>
          <cell r="AL187">
            <v>165056</v>
          </cell>
          <cell r="AM187">
            <v>190266</v>
          </cell>
          <cell r="AO187">
            <v>355322</v>
          </cell>
          <cell r="BF187">
            <v>26569287</v>
          </cell>
          <cell r="BI187">
            <v>26569287</v>
          </cell>
          <cell r="BJ187">
            <v>0.51902292533233885</v>
          </cell>
          <cell r="BK187">
            <v>125761</v>
          </cell>
          <cell r="BL187">
            <v>109184</v>
          </cell>
          <cell r="BN187">
            <v>234945</v>
          </cell>
          <cell r="CV187">
            <v>147072</v>
          </cell>
          <cell r="CX187">
            <v>147072</v>
          </cell>
          <cell r="CZ187">
            <v>235900</v>
          </cell>
          <cell r="DB187">
            <v>235900</v>
          </cell>
          <cell r="EA187">
            <v>174898</v>
          </cell>
          <cell r="EB187">
            <v>78651</v>
          </cell>
          <cell r="ED187">
            <v>253549</v>
          </cell>
          <cell r="ER187">
            <v>172879</v>
          </cell>
          <cell r="ET187">
            <v>172879</v>
          </cell>
          <cell r="FK187">
            <v>33125269</v>
          </cell>
          <cell r="FL187">
            <v>2200916</v>
          </cell>
          <cell r="FN187">
            <v>15864785</v>
          </cell>
          <cell r="FO187">
            <v>51190970</v>
          </cell>
        </row>
        <row r="188">
          <cell r="E188" t="str">
            <v>Alabama2010</v>
          </cell>
          <cell r="F188" t="str">
            <v>AL</v>
          </cell>
          <cell r="G188" t="str">
            <v>NCAA Division I-A</v>
          </cell>
          <cell r="I188">
            <v>1</v>
          </cell>
          <cell r="J188" t="str">
            <v>NCAA</v>
          </cell>
          <cell r="K188">
            <v>10747</v>
          </cell>
          <cell r="L188">
            <v>11840</v>
          </cell>
          <cell r="M188">
            <v>22587</v>
          </cell>
          <cell r="V188">
            <v>430441</v>
          </cell>
          <cell r="Y188">
            <v>430441</v>
          </cell>
          <cell r="Z188">
            <v>11016184</v>
          </cell>
          <cell r="AA188">
            <v>475314</v>
          </cell>
          <cell r="AC188">
            <v>11491498</v>
          </cell>
          <cell r="AL188">
            <v>37066</v>
          </cell>
          <cell r="AM188">
            <v>886518</v>
          </cell>
          <cell r="AO188">
            <v>923584</v>
          </cell>
          <cell r="BF188">
            <v>76801800</v>
          </cell>
          <cell r="BI188">
            <v>76801800</v>
          </cell>
          <cell r="BJ188">
            <v>0.6198170626989663</v>
          </cell>
          <cell r="BK188">
            <v>123709</v>
          </cell>
          <cell r="BL188">
            <v>166254</v>
          </cell>
          <cell r="BN188">
            <v>289963</v>
          </cell>
          <cell r="BP188">
            <v>931614</v>
          </cell>
          <cell r="BR188">
            <v>931614</v>
          </cell>
          <cell r="CJ188">
            <v>1768328</v>
          </cell>
          <cell r="CL188">
            <v>1768328</v>
          </cell>
          <cell r="CV188">
            <v>574946</v>
          </cell>
          <cell r="CX188">
            <v>574946</v>
          </cell>
          <cell r="CZ188">
            <v>685804</v>
          </cell>
          <cell r="DB188">
            <v>685804</v>
          </cell>
          <cell r="DG188">
            <v>30936</v>
          </cell>
          <cell r="DH188">
            <v>540255</v>
          </cell>
          <cell r="DJ188">
            <v>571191</v>
          </cell>
          <cell r="EA188">
            <v>43102</v>
          </cell>
          <cell r="EB188">
            <v>195980</v>
          </cell>
          <cell r="ED188">
            <v>239082</v>
          </cell>
          <cell r="ER188">
            <v>258783</v>
          </cell>
          <cell r="ET188">
            <v>258783</v>
          </cell>
          <cell r="FK188">
            <v>88483238</v>
          </cell>
          <cell r="FL188">
            <v>6483796</v>
          </cell>
          <cell r="FN188">
            <v>28943398</v>
          </cell>
          <cell r="FO188">
            <v>123910432</v>
          </cell>
        </row>
        <row r="189">
          <cell r="E189" t="str">
            <v>Tennessee2010</v>
          </cell>
          <cell r="F189" t="str">
            <v>TN</v>
          </cell>
          <cell r="G189" t="str">
            <v>NCAA Division I-A</v>
          </cell>
          <cell r="I189">
            <v>1</v>
          </cell>
          <cell r="J189" t="str">
            <v>NCAA</v>
          </cell>
          <cell r="K189">
            <v>10466</v>
          </cell>
          <cell r="L189">
            <v>9656</v>
          </cell>
          <cell r="M189">
            <v>20122</v>
          </cell>
          <cell r="V189">
            <v>434369</v>
          </cell>
          <cell r="Y189">
            <v>434369</v>
          </cell>
          <cell r="Z189">
            <v>13785893</v>
          </cell>
          <cell r="AA189">
            <v>4958365</v>
          </cell>
          <cell r="AC189">
            <v>18744258</v>
          </cell>
          <cell r="AL189">
            <v>379361</v>
          </cell>
          <cell r="AM189">
            <v>632081</v>
          </cell>
          <cell r="AO189">
            <v>1011442</v>
          </cell>
          <cell r="BF189">
            <v>56831514</v>
          </cell>
          <cell r="BI189">
            <v>56831514</v>
          </cell>
          <cell r="BJ189">
            <v>0.55447973936419503</v>
          </cell>
          <cell r="BK189">
            <v>136808</v>
          </cell>
          <cell r="BL189">
            <v>216905</v>
          </cell>
          <cell r="BN189">
            <v>353713</v>
          </cell>
          <cell r="CJ189">
            <v>505375</v>
          </cell>
          <cell r="CL189">
            <v>505375</v>
          </cell>
          <cell r="CV189">
            <v>491451</v>
          </cell>
          <cell r="CX189">
            <v>491451</v>
          </cell>
          <cell r="CZ189">
            <v>445985</v>
          </cell>
          <cell r="DB189">
            <v>445985</v>
          </cell>
          <cell r="DK189">
            <v>400402</v>
          </cell>
          <cell r="DL189">
            <v>553739</v>
          </cell>
          <cell r="DN189">
            <v>954141</v>
          </cell>
          <cell r="EA189">
            <v>163831</v>
          </cell>
          <cell r="EB189">
            <v>301892</v>
          </cell>
          <cell r="ED189">
            <v>465723</v>
          </cell>
          <cell r="ER189">
            <v>429206</v>
          </cell>
          <cell r="ET189">
            <v>429206</v>
          </cell>
          <cell r="FK189">
            <v>72132178</v>
          </cell>
          <cell r="FL189">
            <v>8534999</v>
          </cell>
          <cell r="FN189">
            <v>21828027</v>
          </cell>
          <cell r="FO189">
            <v>102495204</v>
          </cell>
        </row>
        <row r="190">
          <cell r="E190" t="str">
            <v>Texas2010</v>
          </cell>
          <cell r="F190" t="str">
            <v>TX</v>
          </cell>
          <cell r="G190" t="str">
            <v>NCAA Division I-A</v>
          </cell>
          <cell r="I190">
            <v>1</v>
          </cell>
          <cell r="J190" t="str">
            <v>NCAA</v>
          </cell>
          <cell r="K190">
            <v>17012</v>
          </cell>
          <cell r="L190">
            <v>18255</v>
          </cell>
          <cell r="M190">
            <v>35267</v>
          </cell>
          <cell r="V190">
            <v>5812088</v>
          </cell>
          <cell r="Y190">
            <v>5812088</v>
          </cell>
          <cell r="Z190">
            <v>16437705</v>
          </cell>
          <cell r="AA190">
            <v>1754321</v>
          </cell>
          <cell r="AC190">
            <v>18192026</v>
          </cell>
          <cell r="AL190">
            <v>340011</v>
          </cell>
          <cell r="AM190">
            <v>296544</v>
          </cell>
          <cell r="AO190">
            <v>636555</v>
          </cell>
          <cell r="BF190">
            <v>95749684</v>
          </cell>
          <cell r="BI190">
            <v>95749684</v>
          </cell>
          <cell r="BJ190">
            <v>0.63707435541236068</v>
          </cell>
          <cell r="BK190">
            <v>347670</v>
          </cell>
          <cell r="BL190">
            <v>265280</v>
          </cell>
          <cell r="BN190">
            <v>612950</v>
          </cell>
          <cell r="CJ190">
            <v>131498</v>
          </cell>
          <cell r="CL190">
            <v>131498</v>
          </cell>
          <cell r="CV190">
            <v>638014</v>
          </cell>
          <cell r="CX190">
            <v>638014</v>
          </cell>
          <cell r="CZ190">
            <v>641812</v>
          </cell>
          <cell r="DB190">
            <v>641812</v>
          </cell>
          <cell r="DG190">
            <v>681459</v>
          </cell>
          <cell r="DH190">
            <v>757608</v>
          </cell>
          <cell r="DJ190">
            <v>1439067</v>
          </cell>
          <cell r="EA190">
            <v>195452</v>
          </cell>
          <cell r="EB190">
            <v>201291</v>
          </cell>
          <cell r="ED190">
            <v>396743</v>
          </cell>
          <cell r="ER190">
            <v>1438415</v>
          </cell>
          <cell r="ET190">
            <v>1438415</v>
          </cell>
          <cell r="FK190">
            <v>119564069</v>
          </cell>
          <cell r="FL190">
            <v>6124783</v>
          </cell>
          <cell r="FN190">
            <v>24607080</v>
          </cell>
          <cell r="FO190">
            <v>150295932</v>
          </cell>
        </row>
        <row r="191">
          <cell r="E191" t="str">
            <v>UTEP2010</v>
          </cell>
          <cell r="F191" t="str">
            <v>TX</v>
          </cell>
          <cell r="G191" t="str">
            <v>NCAA Division I-A</v>
          </cell>
          <cell r="I191">
            <v>1</v>
          </cell>
          <cell r="J191" t="str">
            <v>NCAA</v>
          </cell>
          <cell r="K191">
            <v>5451</v>
          </cell>
          <cell r="L191">
            <v>6470</v>
          </cell>
          <cell r="M191">
            <v>11921</v>
          </cell>
          <cell r="Z191">
            <v>3860428</v>
          </cell>
          <cell r="AA191">
            <v>1222818</v>
          </cell>
          <cell r="AC191">
            <v>5083246</v>
          </cell>
          <cell r="AL191">
            <v>1062122</v>
          </cell>
          <cell r="AM191">
            <v>1477083</v>
          </cell>
          <cell r="AO191">
            <v>2539205</v>
          </cell>
          <cell r="BF191">
            <v>10675462</v>
          </cell>
          <cell r="BI191">
            <v>10675462</v>
          </cell>
          <cell r="BJ191">
            <v>0.43825370987776185</v>
          </cell>
          <cell r="BK191">
            <v>605158</v>
          </cell>
          <cell r="BL191">
            <v>488368</v>
          </cell>
          <cell r="BN191">
            <v>1093526</v>
          </cell>
          <cell r="CB191">
            <v>288489</v>
          </cell>
          <cell r="CD191">
            <v>288489</v>
          </cell>
          <cell r="CV191">
            <v>1080757</v>
          </cell>
          <cell r="CX191">
            <v>1080757</v>
          </cell>
          <cell r="CZ191">
            <v>961414</v>
          </cell>
          <cell r="DB191">
            <v>961414</v>
          </cell>
          <cell r="EB191">
            <v>648624</v>
          </cell>
          <cell r="ED191">
            <v>648624</v>
          </cell>
          <cell r="ER191">
            <v>955681</v>
          </cell>
          <cell r="ET191">
            <v>955681</v>
          </cell>
          <cell r="FK191">
            <v>16203170</v>
          </cell>
          <cell r="FL191">
            <v>7123234</v>
          </cell>
          <cell r="FN191">
            <v>1032687</v>
          </cell>
          <cell r="FO191">
            <v>24359091</v>
          </cell>
        </row>
        <row r="192">
          <cell r="E192" t="str">
            <v>UTSA2010</v>
          </cell>
          <cell r="F192" t="str">
            <v>TX</v>
          </cell>
          <cell r="G192" t="str">
            <v>NCAA Division I-AAA</v>
          </cell>
          <cell r="I192">
            <v>1</v>
          </cell>
          <cell r="J192" t="str">
            <v>NCAA</v>
          </cell>
          <cell r="K192">
            <v>10638</v>
          </cell>
          <cell r="L192">
            <v>9952</v>
          </cell>
          <cell r="M192">
            <v>20590</v>
          </cell>
          <cell r="V192">
            <v>146997</v>
          </cell>
          <cell r="Y192">
            <v>146997</v>
          </cell>
          <cell r="Z192">
            <v>431431</v>
          </cell>
          <cell r="AA192">
            <v>145973</v>
          </cell>
          <cell r="AC192">
            <v>577404</v>
          </cell>
          <cell r="AL192">
            <v>49183</v>
          </cell>
          <cell r="AM192">
            <v>28408</v>
          </cell>
          <cell r="AO192">
            <v>77591</v>
          </cell>
          <cell r="BJ192">
            <v>0</v>
          </cell>
          <cell r="BK192">
            <v>95220</v>
          </cell>
          <cell r="BL192">
            <v>91229</v>
          </cell>
          <cell r="BN192">
            <v>186449</v>
          </cell>
          <cell r="CV192">
            <v>85651</v>
          </cell>
          <cell r="CX192">
            <v>85651</v>
          </cell>
          <cell r="CZ192">
            <v>13394</v>
          </cell>
          <cell r="DB192">
            <v>13394</v>
          </cell>
          <cell r="EA192">
            <v>50540</v>
          </cell>
          <cell r="EB192">
            <v>52840</v>
          </cell>
          <cell r="ED192">
            <v>103380</v>
          </cell>
          <cell r="ER192">
            <v>127307</v>
          </cell>
          <cell r="ET192">
            <v>127307</v>
          </cell>
          <cell r="FK192">
            <v>773371</v>
          </cell>
          <cell r="FL192">
            <v>544802</v>
          </cell>
          <cell r="FN192">
            <v>13156945</v>
          </cell>
          <cell r="FO192">
            <v>14475118</v>
          </cell>
        </row>
        <row r="193">
          <cell r="E193" t="str">
            <v>Troy2010</v>
          </cell>
          <cell r="F193" t="str">
            <v>AL</v>
          </cell>
          <cell r="G193" t="str">
            <v>NCAA Division I-A</v>
          </cell>
          <cell r="I193">
            <v>1</v>
          </cell>
          <cell r="J193" t="str">
            <v>NCAA</v>
          </cell>
          <cell r="K193">
            <v>4399</v>
          </cell>
          <cell r="L193">
            <v>6635</v>
          </cell>
          <cell r="M193">
            <v>11034</v>
          </cell>
          <cell r="V193">
            <v>1412331</v>
          </cell>
          <cell r="Y193">
            <v>1412331</v>
          </cell>
          <cell r="Z193">
            <v>889851</v>
          </cell>
          <cell r="AA193">
            <v>729902</v>
          </cell>
          <cell r="AC193">
            <v>1619753</v>
          </cell>
          <cell r="AL193">
            <v>327475</v>
          </cell>
          <cell r="AM193">
            <v>468191</v>
          </cell>
          <cell r="AO193">
            <v>795666</v>
          </cell>
          <cell r="BF193">
            <v>4817763</v>
          </cell>
          <cell r="BI193">
            <v>4817763</v>
          </cell>
          <cell r="BJ193">
            <v>0.32158644031955169</v>
          </cell>
          <cell r="BK193">
            <v>143141</v>
          </cell>
          <cell r="BL193">
            <v>142922</v>
          </cell>
          <cell r="BN193">
            <v>286063</v>
          </cell>
          <cell r="CE193">
            <v>61344</v>
          </cell>
          <cell r="CF193">
            <v>61346</v>
          </cell>
          <cell r="CH193">
            <v>122690</v>
          </cell>
          <cell r="CV193">
            <v>469113</v>
          </cell>
          <cell r="CX193">
            <v>469113</v>
          </cell>
          <cell r="CZ193">
            <v>542193</v>
          </cell>
          <cell r="DB193">
            <v>542193</v>
          </cell>
          <cell r="EA193">
            <v>235169</v>
          </cell>
          <cell r="EB193">
            <v>235636</v>
          </cell>
          <cell r="ED193">
            <v>470805</v>
          </cell>
          <cell r="ER193">
            <v>440566</v>
          </cell>
          <cell r="ET193">
            <v>440566</v>
          </cell>
          <cell r="FK193">
            <v>7887074</v>
          </cell>
          <cell r="FL193">
            <v>3089869</v>
          </cell>
          <cell r="FN193">
            <v>4004295</v>
          </cell>
          <cell r="FO193">
            <v>14981238</v>
          </cell>
        </row>
        <row r="194">
          <cell r="E194" t="str">
            <v>Tulane2010</v>
          </cell>
          <cell r="F194" t="str">
            <v>LA</v>
          </cell>
          <cell r="G194" t="str">
            <v>NCAA Division I-A</v>
          </cell>
          <cell r="I194">
            <v>1</v>
          </cell>
          <cell r="J194" t="str">
            <v>NCAA</v>
          </cell>
          <cell r="K194">
            <v>2622</v>
          </cell>
          <cell r="L194">
            <v>3371</v>
          </cell>
          <cell r="M194">
            <v>5993</v>
          </cell>
          <cell r="V194">
            <v>1746694</v>
          </cell>
          <cell r="Y194">
            <v>1746694</v>
          </cell>
          <cell r="Z194">
            <v>1405994</v>
          </cell>
          <cell r="AA194">
            <v>1076112</v>
          </cell>
          <cell r="AC194">
            <v>2482106</v>
          </cell>
          <cell r="AL194">
            <v>687000</v>
          </cell>
          <cell r="AM194">
            <v>1217494</v>
          </cell>
          <cell r="AO194">
            <v>1904494</v>
          </cell>
          <cell r="BF194">
            <v>6677054</v>
          </cell>
          <cell r="BI194">
            <v>6677054</v>
          </cell>
          <cell r="BJ194">
            <v>0.22109432760715686</v>
          </cell>
          <cell r="BL194">
            <v>668475</v>
          </cell>
          <cell r="BN194">
            <v>668475</v>
          </cell>
          <cell r="DH194">
            <v>907518</v>
          </cell>
          <cell r="DJ194">
            <v>907518</v>
          </cell>
          <cell r="EA194">
            <v>896986</v>
          </cell>
          <cell r="EB194">
            <v>728909</v>
          </cell>
          <cell r="ED194">
            <v>1625895</v>
          </cell>
          <cell r="ER194">
            <v>905411</v>
          </cell>
          <cell r="ET194">
            <v>905411</v>
          </cell>
          <cell r="FK194">
            <v>11413728</v>
          </cell>
          <cell r="FL194">
            <v>5503919</v>
          </cell>
          <cell r="FN194">
            <v>13282377</v>
          </cell>
          <cell r="FO194">
            <v>30200024</v>
          </cell>
        </row>
        <row r="195">
          <cell r="E195" t="str">
            <v>Buffalo2010</v>
          </cell>
          <cell r="F195" t="str">
            <v>NY</v>
          </cell>
          <cell r="G195" t="str">
            <v>NCAA Division I-A</v>
          </cell>
          <cell r="I195">
            <v>1</v>
          </cell>
          <cell r="J195" t="str">
            <v>NCAA</v>
          </cell>
          <cell r="K195">
            <v>9819</v>
          </cell>
          <cell r="L195">
            <v>8133</v>
          </cell>
          <cell r="M195">
            <v>17952</v>
          </cell>
          <cell r="V195">
            <v>563270</v>
          </cell>
          <cell r="Y195">
            <v>563270</v>
          </cell>
          <cell r="Z195">
            <v>1325333</v>
          </cell>
          <cell r="AA195">
            <v>1325346</v>
          </cell>
          <cell r="AC195">
            <v>2650679</v>
          </cell>
          <cell r="AL195">
            <v>410864</v>
          </cell>
          <cell r="AM195">
            <v>764822</v>
          </cell>
          <cell r="AO195">
            <v>1175686</v>
          </cell>
          <cell r="BF195">
            <v>5940401</v>
          </cell>
          <cell r="BI195">
            <v>5940401</v>
          </cell>
          <cell r="BJ195">
            <v>0.2505530669948437</v>
          </cell>
          <cell r="CJ195">
            <v>1011195</v>
          </cell>
          <cell r="CL195">
            <v>1011195</v>
          </cell>
          <cell r="CU195">
            <v>525848</v>
          </cell>
          <cell r="CV195">
            <v>646247</v>
          </cell>
          <cell r="CX195">
            <v>1172095</v>
          </cell>
          <cell r="CZ195">
            <v>685946</v>
          </cell>
          <cell r="DB195">
            <v>685946</v>
          </cell>
          <cell r="DG195">
            <v>419978</v>
          </cell>
          <cell r="DH195">
            <v>655690</v>
          </cell>
          <cell r="DJ195">
            <v>1075668</v>
          </cell>
          <cell r="EA195">
            <v>261525</v>
          </cell>
          <cell r="EB195">
            <v>424202</v>
          </cell>
          <cell r="ED195">
            <v>685727</v>
          </cell>
          <cell r="ER195">
            <v>761226</v>
          </cell>
          <cell r="ET195">
            <v>761226</v>
          </cell>
          <cell r="FC195">
            <v>501757</v>
          </cell>
          <cell r="FF195">
            <v>501757</v>
          </cell>
          <cell r="FK195">
            <v>9948976</v>
          </cell>
          <cell r="FL195">
            <v>6274674</v>
          </cell>
          <cell r="FN195">
            <v>7485503</v>
          </cell>
          <cell r="FO195">
            <v>23709153</v>
          </cell>
        </row>
        <row r="196">
          <cell r="E196" t="str">
            <v>Akron2010</v>
          </cell>
          <cell r="F196" t="str">
            <v>OH</v>
          </cell>
          <cell r="G196" t="str">
            <v>NCAA Division I-A</v>
          </cell>
          <cell r="I196">
            <v>1</v>
          </cell>
          <cell r="J196" t="str">
            <v>NCAA</v>
          </cell>
          <cell r="K196">
            <v>9139</v>
          </cell>
          <cell r="L196">
            <v>8219</v>
          </cell>
          <cell r="M196">
            <v>17358</v>
          </cell>
          <cell r="V196">
            <v>602290</v>
          </cell>
          <cell r="Y196">
            <v>602290</v>
          </cell>
          <cell r="Z196">
            <v>1924397</v>
          </cell>
          <cell r="AA196">
            <v>1110861</v>
          </cell>
          <cell r="AC196">
            <v>3035258</v>
          </cell>
          <cell r="AL196">
            <v>551077</v>
          </cell>
          <cell r="AM196">
            <v>686001</v>
          </cell>
          <cell r="AO196">
            <v>1237078</v>
          </cell>
          <cell r="BF196">
            <v>5495951</v>
          </cell>
          <cell r="BI196">
            <v>5495951</v>
          </cell>
          <cell r="BJ196">
            <v>0.2291703995101981</v>
          </cell>
          <cell r="BK196">
            <v>304850</v>
          </cell>
          <cell r="BL196">
            <v>283255</v>
          </cell>
          <cell r="BN196">
            <v>588105</v>
          </cell>
          <cell r="CC196">
            <v>154352</v>
          </cell>
          <cell r="CD196">
            <v>154352</v>
          </cell>
          <cell r="CU196">
            <v>908532</v>
          </cell>
          <cell r="CV196">
            <v>648257</v>
          </cell>
          <cell r="CX196">
            <v>1556789</v>
          </cell>
          <cell r="CZ196">
            <v>652496</v>
          </cell>
          <cell r="DB196">
            <v>652496</v>
          </cell>
          <cell r="DH196">
            <v>566368</v>
          </cell>
          <cell r="DJ196">
            <v>566368</v>
          </cell>
          <cell r="EB196">
            <v>419724</v>
          </cell>
          <cell r="ED196">
            <v>419724</v>
          </cell>
          <cell r="ER196">
            <v>562504</v>
          </cell>
          <cell r="ET196">
            <v>562504</v>
          </cell>
          <cell r="FK196">
            <v>9787097</v>
          </cell>
          <cell r="FL196">
            <v>4929466</v>
          </cell>
          <cell r="FM196">
            <v>154352</v>
          </cell>
          <cell r="FN196">
            <v>9111026</v>
          </cell>
          <cell r="FO196">
            <v>23981941</v>
          </cell>
        </row>
        <row r="197">
          <cell r="E197" t="str">
            <v>UAB2010</v>
          </cell>
          <cell r="F197" t="str">
            <v>AL</v>
          </cell>
          <cell r="G197" t="str">
            <v>NCAA Division I-A</v>
          </cell>
          <cell r="I197">
            <v>1</v>
          </cell>
          <cell r="J197" t="str">
            <v>NCAA</v>
          </cell>
          <cell r="K197">
            <v>3473</v>
          </cell>
          <cell r="L197">
            <v>4671</v>
          </cell>
          <cell r="M197">
            <v>8144</v>
          </cell>
          <cell r="V197">
            <v>1045918</v>
          </cell>
          <cell r="Y197">
            <v>1045918</v>
          </cell>
          <cell r="Z197">
            <v>2732944</v>
          </cell>
          <cell r="AA197">
            <v>1624719</v>
          </cell>
          <cell r="AC197">
            <v>4357663</v>
          </cell>
          <cell r="AM197">
            <v>791551</v>
          </cell>
          <cell r="AO197">
            <v>791551</v>
          </cell>
          <cell r="BF197">
            <v>6625462</v>
          </cell>
          <cell r="BI197">
            <v>6625462</v>
          </cell>
          <cell r="BJ197">
            <v>0.26392067555794918</v>
          </cell>
          <cell r="BK197">
            <v>289485</v>
          </cell>
          <cell r="BL197">
            <v>278914</v>
          </cell>
          <cell r="BN197">
            <v>568399</v>
          </cell>
          <cell r="CB197">
            <v>97456</v>
          </cell>
          <cell r="CD197">
            <v>97456</v>
          </cell>
          <cell r="CU197">
            <v>740559</v>
          </cell>
          <cell r="CV197">
            <v>721971</v>
          </cell>
          <cell r="CX197">
            <v>1462530</v>
          </cell>
          <cell r="CZ197">
            <v>825409</v>
          </cell>
          <cell r="DB197">
            <v>825409</v>
          </cell>
          <cell r="EA197">
            <v>285186</v>
          </cell>
          <cell r="EB197">
            <v>372002</v>
          </cell>
          <cell r="ED197">
            <v>657188</v>
          </cell>
          <cell r="ER197">
            <v>791493</v>
          </cell>
          <cell r="ET197">
            <v>791493</v>
          </cell>
          <cell r="FK197">
            <v>11719554</v>
          </cell>
          <cell r="FL197">
            <v>5503515</v>
          </cell>
          <cell r="FN197">
            <v>7880921</v>
          </cell>
          <cell r="FO197">
            <v>25103990</v>
          </cell>
        </row>
        <row r="198">
          <cell r="E198" t="str">
            <v>Arizona2010</v>
          </cell>
          <cell r="F198" t="str">
            <v>AZ</v>
          </cell>
          <cell r="G198" t="str">
            <v>NCAA Division I-A</v>
          </cell>
          <cell r="I198">
            <v>1</v>
          </cell>
          <cell r="J198" t="str">
            <v>NCAA</v>
          </cell>
          <cell r="K198">
            <v>12715</v>
          </cell>
          <cell r="L198">
            <v>14138</v>
          </cell>
          <cell r="M198">
            <v>26853</v>
          </cell>
          <cell r="V198">
            <v>542304</v>
          </cell>
          <cell r="Y198">
            <v>542304</v>
          </cell>
          <cell r="Z198">
            <v>21209980</v>
          </cell>
          <cell r="AA198">
            <v>385154</v>
          </cell>
          <cell r="AC198">
            <v>21595134</v>
          </cell>
          <cell r="BF198">
            <v>25448212</v>
          </cell>
          <cell r="BI198">
            <v>25448212</v>
          </cell>
          <cell r="BJ198">
            <v>0.43669601853341133</v>
          </cell>
          <cell r="BK198">
            <v>258064</v>
          </cell>
          <cell r="BL198">
            <v>210066</v>
          </cell>
          <cell r="BN198">
            <v>468130</v>
          </cell>
          <cell r="BP198">
            <v>285123</v>
          </cell>
          <cell r="BR198">
            <v>285123</v>
          </cell>
          <cell r="CV198">
            <v>370419</v>
          </cell>
          <cell r="CX198">
            <v>370419</v>
          </cell>
          <cell r="CZ198">
            <v>705805</v>
          </cell>
          <cell r="DB198">
            <v>705805</v>
          </cell>
          <cell r="DG198">
            <v>428595</v>
          </cell>
          <cell r="DH198">
            <v>501130</v>
          </cell>
          <cell r="DJ198">
            <v>929725</v>
          </cell>
          <cell r="EA198">
            <v>218514</v>
          </cell>
          <cell r="EB198">
            <v>212090</v>
          </cell>
          <cell r="ED198">
            <v>430604</v>
          </cell>
          <cell r="EF198">
            <v>168592</v>
          </cell>
          <cell r="EH198">
            <v>168592</v>
          </cell>
          <cell r="EI198">
            <v>276806</v>
          </cell>
          <cell r="EJ198">
            <v>168593</v>
          </cell>
          <cell r="EL198">
            <v>445399</v>
          </cell>
          <cell r="EM198">
            <v>80128</v>
          </cell>
          <cell r="EN198">
            <v>66550</v>
          </cell>
          <cell r="EP198">
            <v>146678</v>
          </cell>
          <cell r="ER198">
            <v>368724</v>
          </cell>
          <cell r="ET198">
            <v>368724</v>
          </cell>
          <cell r="FK198">
            <v>48462603</v>
          </cell>
          <cell r="FL198">
            <v>3442246</v>
          </cell>
          <cell r="FN198">
            <v>6369582</v>
          </cell>
          <cell r="FO198">
            <v>58274431</v>
          </cell>
        </row>
        <row r="199">
          <cell r="E199" t="str">
            <v>Arkansas2010</v>
          </cell>
          <cell r="F199" t="str">
            <v>AR</v>
          </cell>
          <cell r="G199" t="str">
            <v>NCAA Division I-A</v>
          </cell>
          <cell r="I199">
            <v>1</v>
          </cell>
          <cell r="J199" t="str">
            <v>NCAA</v>
          </cell>
          <cell r="K199">
            <v>7573</v>
          </cell>
          <cell r="L199">
            <v>7212</v>
          </cell>
          <cell r="M199">
            <v>14785</v>
          </cell>
          <cell r="V199">
            <v>2281575</v>
          </cell>
          <cell r="Y199">
            <v>2281575</v>
          </cell>
          <cell r="Z199">
            <v>14608513</v>
          </cell>
          <cell r="AA199">
            <v>293658</v>
          </cell>
          <cell r="AC199">
            <v>14902171</v>
          </cell>
          <cell r="AL199">
            <v>184475</v>
          </cell>
          <cell r="AM199">
            <v>215388</v>
          </cell>
          <cell r="AO199">
            <v>399863</v>
          </cell>
          <cell r="BF199">
            <v>61131707</v>
          </cell>
          <cell r="BI199">
            <v>61131707</v>
          </cell>
          <cell r="BJ199">
            <v>0.6661541247993189</v>
          </cell>
          <cell r="BK199">
            <v>27471</v>
          </cell>
          <cell r="BL199">
            <v>32978</v>
          </cell>
          <cell r="BN199">
            <v>60449</v>
          </cell>
          <cell r="BP199">
            <v>170407</v>
          </cell>
          <cell r="BR199">
            <v>170407</v>
          </cell>
          <cell r="CV199">
            <v>118120</v>
          </cell>
          <cell r="CX199">
            <v>118120</v>
          </cell>
          <cell r="CZ199">
            <v>77917</v>
          </cell>
          <cell r="DB199">
            <v>77917</v>
          </cell>
          <cell r="DH199">
            <v>117242</v>
          </cell>
          <cell r="DJ199">
            <v>117242</v>
          </cell>
          <cell r="EA199">
            <v>38238</v>
          </cell>
          <cell r="EB199">
            <v>85810</v>
          </cell>
          <cell r="ED199">
            <v>124048</v>
          </cell>
          <cell r="ER199">
            <v>126278</v>
          </cell>
          <cell r="ET199">
            <v>126278</v>
          </cell>
          <cell r="FK199">
            <v>78271979</v>
          </cell>
          <cell r="FL199">
            <v>1237798</v>
          </cell>
          <cell r="FN199">
            <v>12258336</v>
          </cell>
          <cell r="FO199">
            <v>91768113</v>
          </cell>
        </row>
        <row r="200">
          <cell r="E200" t="str">
            <v>California2010</v>
          </cell>
          <cell r="F200" t="str">
            <v>CA</v>
          </cell>
          <cell r="G200" t="str">
            <v>NCAA Division I-A</v>
          </cell>
          <cell r="I200">
            <v>1</v>
          </cell>
          <cell r="J200" t="str">
            <v>NCAA</v>
          </cell>
          <cell r="K200">
            <v>11701</v>
          </cell>
          <cell r="L200">
            <v>13228</v>
          </cell>
          <cell r="M200">
            <v>24929</v>
          </cell>
          <cell r="V200">
            <v>531825</v>
          </cell>
          <cell r="Y200">
            <v>531825</v>
          </cell>
          <cell r="Z200">
            <v>6417866</v>
          </cell>
          <cell r="AA200">
            <v>629850</v>
          </cell>
          <cell r="AC200">
            <v>7047716</v>
          </cell>
          <cell r="AL200">
            <v>152181</v>
          </cell>
          <cell r="AM200">
            <v>171608</v>
          </cell>
          <cell r="AO200">
            <v>323789</v>
          </cell>
          <cell r="BC200">
            <v>99210</v>
          </cell>
          <cell r="BE200">
            <v>99210</v>
          </cell>
          <cell r="BF200">
            <v>24328784</v>
          </cell>
          <cell r="BI200">
            <v>24328784</v>
          </cell>
          <cell r="BJ200">
            <v>0.37425249211853773</v>
          </cell>
          <cell r="BK200">
            <v>734496</v>
          </cell>
          <cell r="BL200">
            <v>208694</v>
          </cell>
          <cell r="BN200">
            <v>943190</v>
          </cell>
          <cell r="BO200">
            <v>171641</v>
          </cell>
          <cell r="BP200">
            <v>22403</v>
          </cell>
          <cell r="BR200">
            <v>194044</v>
          </cell>
          <cell r="BX200">
            <v>114510</v>
          </cell>
          <cell r="BZ200">
            <v>114510</v>
          </cell>
          <cell r="CI200">
            <v>937887</v>
          </cell>
          <cell r="CJ200">
            <v>140886</v>
          </cell>
          <cell r="CL200">
            <v>1078773</v>
          </cell>
          <cell r="CU200">
            <v>332834</v>
          </cell>
          <cell r="CV200">
            <v>250838</v>
          </cell>
          <cell r="CX200">
            <v>583672</v>
          </cell>
          <cell r="CZ200">
            <v>599008</v>
          </cell>
          <cell r="DB200">
            <v>599008</v>
          </cell>
          <cell r="DG200">
            <v>480534</v>
          </cell>
          <cell r="DH200">
            <v>459769</v>
          </cell>
          <cell r="DJ200">
            <v>940303</v>
          </cell>
          <cell r="EA200">
            <v>357376</v>
          </cell>
          <cell r="EB200">
            <v>310110</v>
          </cell>
          <cell r="ED200">
            <v>667486</v>
          </cell>
          <cell r="ER200">
            <v>447408</v>
          </cell>
          <cell r="ET200">
            <v>447408</v>
          </cell>
          <cell r="EU200">
            <v>421668</v>
          </cell>
          <cell r="EV200">
            <v>311439</v>
          </cell>
          <cell r="EX200">
            <v>733107</v>
          </cell>
          <cell r="FG200">
            <v>774449</v>
          </cell>
          <cell r="FJ200">
            <v>774449</v>
          </cell>
          <cell r="FK200">
            <v>35641541</v>
          </cell>
          <cell r="FL200">
            <v>3765733</v>
          </cell>
          <cell r="FN200">
            <v>25599064</v>
          </cell>
          <cell r="FO200">
            <v>65006338</v>
          </cell>
        </row>
        <row r="201">
          <cell r="E201" t="str">
            <v>UCLA2010</v>
          </cell>
          <cell r="F201" t="str">
            <v>CA</v>
          </cell>
          <cell r="G201" t="str">
            <v>NCAA Division I-A</v>
          </cell>
          <cell r="I201">
            <v>1</v>
          </cell>
          <cell r="J201" t="str">
            <v>NCAA</v>
          </cell>
          <cell r="K201">
            <v>11378</v>
          </cell>
          <cell r="L201">
            <v>14056</v>
          </cell>
          <cell r="M201">
            <v>25434</v>
          </cell>
          <cell r="V201">
            <v>1015124</v>
          </cell>
          <cell r="Y201">
            <v>1015124</v>
          </cell>
          <cell r="Z201">
            <v>11621364</v>
          </cell>
          <cell r="AA201">
            <v>1099231</v>
          </cell>
          <cell r="AC201">
            <v>12720595</v>
          </cell>
          <cell r="AL201">
            <v>215151</v>
          </cell>
          <cell r="AM201">
            <v>234341</v>
          </cell>
          <cell r="AO201">
            <v>449492</v>
          </cell>
          <cell r="BF201">
            <v>23017910</v>
          </cell>
          <cell r="BI201">
            <v>23017910</v>
          </cell>
          <cell r="BJ201">
            <v>0.34873564200220736</v>
          </cell>
          <cell r="BK201">
            <v>296276</v>
          </cell>
          <cell r="BL201">
            <v>338455</v>
          </cell>
          <cell r="BN201">
            <v>634731</v>
          </cell>
          <cell r="BP201">
            <v>489466</v>
          </cell>
          <cell r="BR201">
            <v>489466</v>
          </cell>
          <cell r="CJ201">
            <v>160354</v>
          </cell>
          <cell r="CL201">
            <v>160354</v>
          </cell>
          <cell r="CU201">
            <v>186033</v>
          </cell>
          <cell r="CV201">
            <v>384436</v>
          </cell>
          <cell r="CX201">
            <v>570469</v>
          </cell>
          <cell r="CZ201">
            <v>666849</v>
          </cell>
          <cell r="DB201">
            <v>666849</v>
          </cell>
          <cell r="DH201">
            <v>394128</v>
          </cell>
          <cell r="DJ201">
            <v>394128</v>
          </cell>
          <cell r="EA201">
            <v>594357</v>
          </cell>
          <cell r="EB201">
            <v>391513</v>
          </cell>
          <cell r="ED201">
            <v>985870</v>
          </cell>
          <cell r="EQ201">
            <v>192448</v>
          </cell>
          <cell r="ER201">
            <v>375451</v>
          </cell>
          <cell r="ET201">
            <v>567899</v>
          </cell>
          <cell r="EU201">
            <v>127559</v>
          </cell>
          <cell r="EV201">
            <v>147039</v>
          </cell>
          <cell r="EX201">
            <v>274598</v>
          </cell>
          <cell r="FK201">
            <v>37266222</v>
          </cell>
          <cell r="FL201">
            <v>4681263</v>
          </cell>
          <cell r="FN201">
            <v>24056408</v>
          </cell>
          <cell r="FO201">
            <v>66003893</v>
          </cell>
        </row>
        <row r="202">
          <cell r="E202" t="str">
            <v>UCF2010</v>
          </cell>
          <cell r="F202" t="str">
            <v>FL</v>
          </cell>
          <cell r="G202" t="str">
            <v>NCAA Division I-A</v>
          </cell>
          <cell r="I202">
            <v>1</v>
          </cell>
          <cell r="J202" t="str">
            <v>NCAA</v>
          </cell>
          <cell r="K202">
            <v>16415</v>
          </cell>
          <cell r="L202">
            <v>19502</v>
          </cell>
          <cell r="M202">
            <v>35917</v>
          </cell>
          <cell r="V202">
            <v>693261</v>
          </cell>
          <cell r="Y202">
            <v>693261</v>
          </cell>
          <cell r="Z202">
            <v>3087868</v>
          </cell>
          <cell r="AA202">
            <v>441082</v>
          </cell>
          <cell r="AC202">
            <v>3528950</v>
          </cell>
          <cell r="BF202">
            <v>13421192</v>
          </cell>
          <cell r="BI202">
            <v>13421192</v>
          </cell>
          <cell r="BJ202">
            <v>0.35485555277407355</v>
          </cell>
          <cell r="BK202">
            <v>237094</v>
          </cell>
          <cell r="BL202">
            <v>272804</v>
          </cell>
          <cell r="BN202">
            <v>509898</v>
          </cell>
          <cell r="CJ202">
            <v>370840</v>
          </cell>
          <cell r="CL202">
            <v>370840</v>
          </cell>
          <cell r="CU202">
            <v>322458</v>
          </cell>
          <cell r="CV202">
            <v>305426</v>
          </cell>
          <cell r="CX202">
            <v>627884</v>
          </cell>
          <cell r="CZ202">
            <v>551353</v>
          </cell>
          <cell r="DB202">
            <v>551353</v>
          </cell>
          <cell r="EA202">
            <v>255363</v>
          </cell>
          <cell r="EB202">
            <v>252474</v>
          </cell>
          <cell r="ED202">
            <v>507837</v>
          </cell>
          <cell r="EF202">
            <v>144750</v>
          </cell>
          <cell r="EH202">
            <v>144750</v>
          </cell>
          <cell r="EJ202">
            <v>162753</v>
          </cell>
          <cell r="EL202">
            <v>162753</v>
          </cell>
          <cell r="EN202">
            <v>52770</v>
          </cell>
          <cell r="EP202">
            <v>52770</v>
          </cell>
          <cell r="ER202">
            <v>441082</v>
          </cell>
          <cell r="ET202">
            <v>441082</v>
          </cell>
          <cell r="FK202">
            <v>18017236</v>
          </cell>
          <cell r="FL202">
            <v>2995334</v>
          </cell>
          <cell r="FN202">
            <v>16808994</v>
          </cell>
          <cell r="FO202">
            <v>37821564</v>
          </cell>
        </row>
        <row r="203">
          <cell r="E203" t="str">
            <v>Cincinnati2010</v>
          </cell>
          <cell r="F203" t="str">
            <v>OH</v>
          </cell>
          <cell r="G203" t="str">
            <v>NCAA Division I-A</v>
          </cell>
          <cell r="I203">
            <v>1</v>
          </cell>
          <cell r="J203" t="str">
            <v>NCAA</v>
          </cell>
          <cell r="K203">
            <v>9777</v>
          </cell>
          <cell r="L203">
            <v>8851</v>
          </cell>
          <cell r="M203">
            <v>18628</v>
          </cell>
          <cell r="V203">
            <v>872765</v>
          </cell>
          <cell r="Y203">
            <v>872765</v>
          </cell>
          <cell r="Z203">
            <v>5943205</v>
          </cell>
          <cell r="AA203">
            <v>2149535</v>
          </cell>
          <cell r="AC203">
            <v>8092740</v>
          </cell>
          <cell r="AL203">
            <v>291596</v>
          </cell>
          <cell r="AM203">
            <v>889513</v>
          </cell>
          <cell r="AO203">
            <v>1181109</v>
          </cell>
          <cell r="BF203">
            <v>13357060</v>
          </cell>
          <cell r="BI203">
            <v>13357060</v>
          </cell>
          <cell r="BJ203">
            <v>0.35745229423557306</v>
          </cell>
          <cell r="BK203">
            <v>148199</v>
          </cell>
          <cell r="BL203">
            <v>357846</v>
          </cell>
          <cell r="BN203">
            <v>506045</v>
          </cell>
          <cell r="BX203">
            <v>649199</v>
          </cell>
          <cell r="BZ203">
            <v>649199</v>
          </cell>
          <cell r="CU203">
            <v>599027</v>
          </cell>
          <cell r="CV203">
            <v>831912</v>
          </cell>
          <cell r="CX203">
            <v>1430939</v>
          </cell>
          <cell r="DG203">
            <v>210573</v>
          </cell>
          <cell r="DH203">
            <v>533283</v>
          </cell>
          <cell r="DJ203">
            <v>743856</v>
          </cell>
          <cell r="EB203">
            <v>385125</v>
          </cell>
          <cell r="ED203">
            <v>385125</v>
          </cell>
          <cell r="ER203">
            <v>879687</v>
          </cell>
          <cell r="ET203">
            <v>879687</v>
          </cell>
          <cell r="FK203">
            <v>21422425</v>
          </cell>
          <cell r="FL203">
            <v>6676100</v>
          </cell>
          <cell r="FN203">
            <v>9268867</v>
          </cell>
          <cell r="FO203">
            <v>37367392</v>
          </cell>
        </row>
        <row r="204">
          <cell r="E204" t="str">
            <v>Colorado2010</v>
          </cell>
          <cell r="F204" t="str">
            <v>CO</v>
          </cell>
          <cell r="G204" t="str">
            <v>NCAA Division I-A</v>
          </cell>
          <cell r="I204">
            <v>1</v>
          </cell>
          <cell r="J204" t="str">
            <v>NCAA</v>
          </cell>
          <cell r="K204">
            <v>12609</v>
          </cell>
          <cell r="L204">
            <v>11405</v>
          </cell>
          <cell r="M204">
            <v>24014</v>
          </cell>
          <cell r="Z204">
            <v>4386631</v>
          </cell>
          <cell r="AA204">
            <v>396315</v>
          </cell>
          <cell r="AC204">
            <v>4782946</v>
          </cell>
          <cell r="AL204">
            <v>81133</v>
          </cell>
          <cell r="AM204">
            <v>76475</v>
          </cell>
          <cell r="AO204">
            <v>157608</v>
          </cell>
          <cell r="BF204">
            <v>25955136</v>
          </cell>
          <cell r="BI204">
            <v>25955136</v>
          </cell>
          <cell r="BJ204">
            <v>0.42603004143590295</v>
          </cell>
          <cell r="BK204">
            <v>195905</v>
          </cell>
          <cell r="BL204">
            <v>76330</v>
          </cell>
          <cell r="BN204">
            <v>272235</v>
          </cell>
          <cell r="CQ204">
            <v>171799</v>
          </cell>
          <cell r="CR204">
            <v>171799</v>
          </cell>
          <cell r="CT204">
            <v>343598</v>
          </cell>
          <cell r="CV204">
            <v>210991</v>
          </cell>
          <cell r="CX204">
            <v>210991</v>
          </cell>
          <cell r="EB204">
            <v>53811</v>
          </cell>
          <cell r="ED204">
            <v>53811</v>
          </cell>
          <cell r="ER204">
            <v>178323</v>
          </cell>
          <cell r="ET204">
            <v>178323</v>
          </cell>
          <cell r="FK204">
            <v>30790604</v>
          </cell>
          <cell r="FL204">
            <v>1164044</v>
          </cell>
          <cell r="FN204">
            <v>28968605</v>
          </cell>
          <cell r="FO204">
            <v>60923253</v>
          </cell>
        </row>
        <row r="205">
          <cell r="E205" t="str">
            <v>UConn2010</v>
          </cell>
          <cell r="F205" t="str">
            <v>CT</v>
          </cell>
          <cell r="G205" t="str">
            <v>NCAA Division I-A</v>
          </cell>
          <cell r="I205">
            <v>1</v>
          </cell>
          <cell r="J205" t="str">
            <v>NCAA</v>
          </cell>
          <cell r="K205">
            <v>8299</v>
          </cell>
          <cell r="L205">
            <v>8197</v>
          </cell>
          <cell r="M205">
            <v>16496</v>
          </cell>
          <cell r="V205">
            <v>419415</v>
          </cell>
          <cell r="Y205">
            <v>419415</v>
          </cell>
          <cell r="Z205">
            <v>7924225</v>
          </cell>
          <cell r="AA205">
            <v>4878112</v>
          </cell>
          <cell r="AC205">
            <v>12802337</v>
          </cell>
          <cell r="AL205">
            <v>26036</v>
          </cell>
          <cell r="AM205">
            <v>17379</v>
          </cell>
          <cell r="AO205">
            <v>43415</v>
          </cell>
          <cell r="BC205">
            <v>66898</v>
          </cell>
          <cell r="BE205">
            <v>66898</v>
          </cell>
          <cell r="BF205">
            <v>17528602</v>
          </cell>
          <cell r="BI205">
            <v>17528602</v>
          </cell>
          <cell r="BJ205">
            <v>0.27804058295024492</v>
          </cell>
          <cell r="BK205">
            <v>191723</v>
          </cell>
          <cell r="BN205">
            <v>191723</v>
          </cell>
          <cell r="BS205">
            <v>189223</v>
          </cell>
          <cell r="BT205">
            <v>24222</v>
          </cell>
          <cell r="BV205">
            <v>213445</v>
          </cell>
          <cell r="BX205">
            <v>10712</v>
          </cell>
          <cell r="BZ205">
            <v>10712</v>
          </cell>
          <cell r="CJ205">
            <v>10000</v>
          </cell>
          <cell r="CL205">
            <v>10000</v>
          </cell>
          <cell r="CU205">
            <v>255485</v>
          </cell>
          <cell r="CV205">
            <v>85632</v>
          </cell>
          <cell r="CX205">
            <v>341117</v>
          </cell>
          <cell r="CZ205">
            <v>20648</v>
          </cell>
          <cell r="DB205">
            <v>20648</v>
          </cell>
          <cell r="DG205">
            <v>34260</v>
          </cell>
          <cell r="DH205">
            <v>29638</v>
          </cell>
          <cell r="DJ205">
            <v>63898</v>
          </cell>
          <cell r="EA205">
            <v>11804</v>
          </cell>
          <cell r="EB205">
            <v>11805</v>
          </cell>
          <cell r="ED205">
            <v>23609</v>
          </cell>
          <cell r="ER205">
            <v>26161</v>
          </cell>
          <cell r="ET205">
            <v>26161</v>
          </cell>
          <cell r="FK205">
            <v>26580773</v>
          </cell>
          <cell r="FL205">
            <v>5181207</v>
          </cell>
          <cell r="FN205">
            <v>31281342</v>
          </cell>
          <cell r="FO205">
            <v>63043322</v>
          </cell>
        </row>
        <row r="206">
          <cell r="E206" t="str">
            <v>Florida2010</v>
          </cell>
          <cell r="F206" t="str">
            <v>FL</v>
          </cell>
          <cell r="G206" t="str">
            <v>NCAA Division I-A</v>
          </cell>
          <cell r="I206">
            <v>1</v>
          </cell>
          <cell r="J206" t="str">
            <v>NCAA</v>
          </cell>
          <cell r="K206">
            <v>13404</v>
          </cell>
          <cell r="L206">
            <v>16806</v>
          </cell>
          <cell r="M206">
            <v>30210</v>
          </cell>
          <cell r="V206">
            <v>1164619</v>
          </cell>
          <cell r="Y206">
            <v>1164619</v>
          </cell>
          <cell r="Z206">
            <v>9930796</v>
          </cell>
          <cell r="AA206">
            <v>153990</v>
          </cell>
          <cell r="AC206">
            <v>10084786</v>
          </cell>
          <cell r="AL206">
            <v>54822</v>
          </cell>
          <cell r="AM206">
            <v>54821</v>
          </cell>
          <cell r="AO206">
            <v>109643</v>
          </cell>
          <cell r="BF206">
            <v>72807236</v>
          </cell>
          <cell r="BI206">
            <v>72807236</v>
          </cell>
          <cell r="BJ206">
            <v>0.59188901440982133</v>
          </cell>
          <cell r="BK206">
            <v>134903</v>
          </cell>
          <cell r="BL206">
            <v>38438</v>
          </cell>
          <cell r="BN206">
            <v>173341</v>
          </cell>
          <cell r="BP206">
            <v>167987</v>
          </cell>
          <cell r="BR206">
            <v>167987</v>
          </cell>
          <cell r="BX206">
            <v>459792</v>
          </cell>
          <cell r="BZ206">
            <v>459792</v>
          </cell>
          <cell r="CV206">
            <v>234947</v>
          </cell>
          <cell r="CX206">
            <v>234947</v>
          </cell>
          <cell r="CZ206">
            <v>235584</v>
          </cell>
          <cell r="DB206">
            <v>235584</v>
          </cell>
          <cell r="DG206">
            <v>143966</v>
          </cell>
          <cell r="DH206">
            <v>143963</v>
          </cell>
          <cell r="DJ206">
            <v>287929</v>
          </cell>
          <cell r="EA206">
            <v>160858</v>
          </cell>
          <cell r="EB206">
            <v>147274</v>
          </cell>
          <cell r="ED206">
            <v>308132</v>
          </cell>
          <cell r="ER206">
            <v>546468</v>
          </cell>
          <cell r="ET206">
            <v>546468</v>
          </cell>
          <cell r="FK206">
            <v>84397200</v>
          </cell>
          <cell r="FL206">
            <v>2183264</v>
          </cell>
          <cell r="FN206">
            <v>36427793</v>
          </cell>
          <cell r="FO206">
            <v>123008257</v>
          </cell>
        </row>
        <row r="207">
          <cell r="E207" t="str">
            <v>Georgia2010</v>
          </cell>
          <cell r="F207" t="str">
            <v>GA</v>
          </cell>
          <cell r="G207" t="str">
            <v>NCAA Division I-A</v>
          </cell>
          <cell r="I207">
            <v>1</v>
          </cell>
          <cell r="J207" t="str">
            <v>NCAA</v>
          </cell>
          <cell r="K207">
            <v>10218</v>
          </cell>
          <cell r="L207">
            <v>14081</v>
          </cell>
          <cell r="M207">
            <v>24299</v>
          </cell>
          <cell r="V207">
            <v>490115</v>
          </cell>
          <cell r="Y207">
            <v>490115</v>
          </cell>
          <cell r="Z207">
            <v>8718363</v>
          </cell>
          <cell r="AA207">
            <v>445194</v>
          </cell>
          <cell r="AC207">
            <v>9163557</v>
          </cell>
          <cell r="AL207">
            <v>805547</v>
          </cell>
          <cell r="AM207">
            <v>805547</v>
          </cell>
          <cell r="AO207">
            <v>1611094</v>
          </cell>
          <cell r="AU207">
            <v>659334</v>
          </cell>
          <cell r="AW207">
            <v>659334</v>
          </cell>
          <cell r="BF207">
            <v>74888175</v>
          </cell>
          <cell r="BI207">
            <v>74888175</v>
          </cell>
          <cell r="BJ207">
            <v>0.81099533970080717</v>
          </cell>
          <cell r="BK207">
            <v>268580</v>
          </cell>
          <cell r="BL207">
            <v>265332</v>
          </cell>
          <cell r="BN207">
            <v>533912</v>
          </cell>
          <cell r="BP207">
            <v>1124641</v>
          </cell>
          <cell r="BR207">
            <v>1124641</v>
          </cell>
          <cell r="CV207">
            <v>267374</v>
          </cell>
          <cell r="CX207">
            <v>267374</v>
          </cell>
          <cell r="CZ207">
            <v>311215</v>
          </cell>
          <cell r="DB207">
            <v>311215</v>
          </cell>
          <cell r="DG207">
            <v>266671</v>
          </cell>
          <cell r="DH207">
            <v>266672</v>
          </cell>
          <cell r="DJ207">
            <v>533343</v>
          </cell>
          <cell r="EA207">
            <v>276955</v>
          </cell>
          <cell r="EB207">
            <v>276955</v>
          </cell>
          <cell r="ED207">
            <v>553910</v>
          </cell>
          <cell r="ER207">
            <v>265782</v>
          </cell>
          <cell r="ET207">
            <v>265782</v>
          </cell>
          <cell r="FK207">
            <v>85714406</v>
          </cell>
          <cell r="FL207">
            <v>4688046</v>
          </cell>
          <cell r="FN207">
            <v>1938615</v>
          </cell>
          <cell r="FO207">
            <v>92341067</v>
          </cell>
        </row>
        <row r="208">
          <cell r="E208" t="str">
            <v>Hawaii2010</v>
          </cell>
          <cell r="F208" t="str">
            <v>HI</v>
          </cell>
          <cell r="G208" t="str">
            <v>NCAA Division I-A</v>
          </cell>
          <cell r="I208">
            <v>1</v>
          </cell>
          <cell r="J208" t="str">
            <v>NCAA</v>
          </cell>
          <cell r="K208">
            <v>5190</v>
          </cell>
          <cell r="L208">
            <v>5965</v>
          </cell>
          <cell r="M208">
            <v>11155</v>
          </cell>
          <cell r="V208">
            <v>866917</v>
          </cell>
          <cell r="Y208">
            <v>866917</v>
          </cell>
          <cell r="Z208">
            <v>1520646</v>
          </cell>
          <cell r="AA208">
            <v>307156</v>
          </cell>
          <cell r="AC208">
            <v>1827802</v>
          </cell>
          <cell r="AM208">
            <v>328991</v>
          </cell>
          <cell r="AO208">
            <v>328991</v>
          </cell>
          <cell r="BF208">
            <v>7684363</v>
          </cell>
          <cell r="BI208">
            <v>7684363</v>
          </cell>
          <cell r="BJ208">
            <v>0.24311684227527505</v>
          </cell>
          <cell r="BK208">
            <v>168980</v>
          </cell>
          <cell r="BL208">
            <v>167399</v>
          </cell>
          <cell r="BN208">
            <v>336379</v>
          </cell>
          <cell r="CN208">
            <v>6703</v>
          </cell>
          <cell r="CO208">
            <v>6796</v>
          </cell>
          <cell r="CP208">
            <v>13499</v>
          </cell>
          <cell r="CV208">
            <v>265283</v>
          </cell>
          <cell r="CX208">
            <v>265283</v>
          </cell>
          <cell r="CZ208">
            <v>223598</v>
          </cell>
          <cell r="DB208">
            <v>223598</v>
          </cell>
          <cell r="DG208">
            <v>295289</v>
          </cell>
          <cell r="DH208">
            <v>361206</v>
          </cell>
          <cell r="DJ208">
            <v>656495</v>
          </cell>
          <cell r="EA208">
            <v>158719</v>
          </cell>
          <cell r="EB208">
            <v>178642</v>
          </cell>
          <cell r="ED208">
            <v>337361</v>
          </cell>
          <cell r="EQ208">
            <v>536592</v>
          </cell>
          <cell r="ER208">
            <v>1222918</v>
          </cell>
          <cell r="ET208">
            <v>1759510</v>
          </cell>
          <cell r="EV208">
            <v>213401</v>
          </cell>
          <cell r="EX208">
            <v>213401</v>
          </cell>
          <cell r="FK208">
            <v>11231506</v>
          </cell>
          <cell r="FL208">
            <v>3275297</v>
          </cell>
          <cell r="FM208">
            <v>6796</v>
          </cell>
          <cell r="FN208">
            <v>17094096</v>
          </cell>
          <cell r="FO208">
            <v>31607695</v>
          </cell>
        </row>
        <row r="209">
          <cell r="E209" t="str">
            <v>Houston2010</v>
          </cell>
          <cell r="F209" t="str">
            <v>TX</v>
          </cell>
          <cell r="G209" t="str">
            <v>NCAA Division I-A</v>
          </cell>
          <cell r="I209">
            <v>1</v>
          </cell>
          <cell r="J209" t="str">
            <v>NCAA</v>
          </cell>
          <cell r="K209">
            <v>10909</v>
          </cell>
          <cell r="L209">
            <v>11097</v>
          </cell>
          <cell r="M209">
            <v>22006</v>
          </cell>
          <cell r="V209">
            <v>1574403</v>
          </cell>
          <cell r="Y209">
            <v>1574403</v>
          </cell>
          <cell r="Z209">
            <v>2612741</v>
          </cell>
          <cell r="AA209">
            <v>1503788</v>
          </cell>
          <cell r="AC209">
            <v>4116529</v>
          </cell>
          <cell r="AL209">
            <v>906701</v>
          </cell>
          <cell r="AM209">
            <v>906701</v>
          </cell>
          <cell r="AO209">
            <v>1813402</v>
          </cell>
          <cell r="BF209">
            <v>7877545</v>
          </cell>
          <cell r="BI209">
            <v>7877545</v>
          </cell>
          <cell r="BJ209">
            <v>0.23533743386241807</v>
          </cell>
          <cell r="BK209">
            <v>421040</v>
          </cell>
          <cell r="BN209">
            <v>421040</v>
          </cell>
          <cell r="CV209">
            <v>659349</v>
          </cell>
          <cell r="CX209">
            <v>659349</v>
          </cell>
          <cell r="CZ209">
            <v>749353</v>
          </cell>
          <cell r="DB209">
            <v>749353</v>
          </cell>
          <cell r="DH209">
            <v>602720</v>
          </cell>
          <cell r="DJ209">
            <v>602720</v>
          </cell>
          <cell r="EB209">
            <v>364311</v>
          </cell>
          <cell r="ED209">
            <v>364311</v>
          </cell>
          <cell r="ER209">
            <v>648925</v>
          </cell>
          <cell r="ET209">
            <v>648925</v>
          </cell>
          <cell r="FK209">
            <v>13392430</v>
          </cell>
          <cell r="FL209">
            <v>5435147</v>
          </cell>
          <cell r="FN209">
            <v>14645827</v>
          </cell>
          <cell r="FO209">
            <v>33473404</v>
          </cell>
        </row>
        <row r="210">
          <cell r="E210" t="str">
            <v>Illinois2010</v>
          </cell>
          <cell r="F210" t="str">
            <v>IL</v>
          </cell>
          <cell r="G210" t="str">
            <v>NCAA Division I-A</v>
          </cell>
          <cell r="I210">
            <v>1</v>
          </cell>
          <cell r="J210" t="str">
            <v>NCAA</v>
          </cell>
          <cell r="K210">
            <v>16440</v>
          </cell>
          <cell r="L210">
            <v>13852</v>
          </cell>
          <cell r="M210">
            <v>30292</v>
          </cell>
          <cell r="V210">
            <v>538691</v>
          </cell>
          <cell r="Y210">
            <v>538691</v>
          </cell>
          <cell r="Z210">
            <v>15408818</v>
          </cell>
          <cell r="AA210">
            <v>763287</v>
          </cell>
          <cell r="AC210">
            <v>16172105</v>
          </cell>
          <cell r="AL210">
            <v>545116</v>
          </cell>
          <cell r="AM210">
            <v>838631</v>
          </cell>
          <cell r="AO210">
            <v>1383747</v>
          </cell>
          <cell r="BF210">
            <v>28079694</v>
          </cell>
          <cell r="BI210">
            <v>28079694</v>
          </cell>
          <cell r="BJ210">
            <v>0.48800839258450651</v>
          </cell>
          <cell r="BK210">
            <v>405418</v>
          </cell>
          <cell r="BL210">
            <v>248509</v>
          </cell>
          <cell r="BN210">
            <v>653927</v>
          </cell>
          <cell r="BO210">
            <v>384745</v>
          </cell>
          <cell r="BP210">
            <v>612345</v>
          </cell>
          <cell r="BR210">
            <v>997090</v>
          </cell>
          <cell r="CV210">
            <v>613497</v>
          </cell>
          <cell r="CX210">
            <v>613497</v>
          </cell>
          <cell r="CZ210">
            <v>538446</v>
          </cell>
          <cell r="DB210">
            <v>538446</v>
          </cell>
          <cell r="DH210">
            <v>573862</v>
          </cell>
          <cell r="DJ210">
            <v>573862</v>
          </cell>
          <cell r="EA210">
            <v>293852</v>
          </cell>
          <cell r="EB210">
            <v>386916</v>
          </cell>
          <cell r="ED210">
            <v>680768</v>
          </cell>
          <cell r="ER210">
            <v>947948</v>
          </cell>
          <cell r="ET210">
            <v>947948</v>
          </cell>
          <cell r="FC210">
            <v>589295</v>
          </cell>
          <cell r="FF210">
            <v>589295</v>
          </cell>
          <cell r="FK210">
            <v>46245629</v>
          </cell>
          <cell r="FL210">
            <v>5523441</v>
          </cell>
          <cell r="FN210">
            <v>5770297</v>
          </cell>
          <cell r="FO210">
            <v>57539367</v>
          </cell>
        </row>
        <row r="211">
          <cell r="E211" t="str">
            <v>Iowa2010</v>
          </cell>
          <cell r="F211" t="str">
            <v>IA</v>
          </cell>
          <cell r="G211" t="str">
            <v>NCAA Division I-A</v>
          </cell>
          <cell r="I211">
            <v>1</v>
          </cell>
          <cell r="J211" t="str">
            <v>NCAA</v>
          </cell>
          <cell r="K211">
            <v>9119</v>
          </cell>
          <cell r="L211">
            <v>9776</v>
          </cell>
          <cell r="M211">
            <v>18895</v>
          </cell>
          <cell r="V211">
            <v>249026</v>
          </cell>
          <cell r="Y211">
            <v>249026</v>
          </cell>
          <cell r="Z211">
            <v>8026024</v>
          </cell>
          <cell r="AA211">
            <v>711337</v>
          </cell>
          <cell r="AC211">
            <v>8737361</v>
          </cell>
          <cell r="AL211">
            <v>178591</v>
          </cell>
          <cell r="AM211">
            <v>130756</v>
          </cell>
          <cell r="AO211">
            <v>309347</v>
          </cell>
          <cell r="BC211">
            <v>33247</v>
          </cell>
          <cell r="BE211">
            <v>33247</v>
          </cell>
          <cell r="BF211">
            <v>44506832</v>
          </cell>
          <cell r="BI211">
            <v>44506832</v>
          </cell>
          <cell r="BJ211">
            <v>0.47906489692455795</v>
          </cell>
          <cell r="BK211">
            <v>146062</v>
          </cell>
          <cell r="BL211">
            <v>57392</v>
          </cell>
          <cell r="BN211">
            <v>203454</v>
          </cell>
          <cell r="BO211">
            <v>44829</v>
          </cell>
          <cell r="BP211">
            <v>64875</v>
          </cell>
          <cell r="BR211">
            <v>109704</v>
          </cell>
          <cell r="CJ211">
            <v>399993</v>
          </cell>
          <cell r="CL211">
            <v>399993</v>
          </cell>
          <cell r="CV211">
            <v>91601</v>
          </cell>
          <cell r="CX211">
            <v>91601</v>
          </cell>
          <cell r="CZ211">
            <v>143618</v>
          </cell>
          <cell r="DB211">
            <v>143618</v>
          </cell>
          <cell r="DG211">
            <v>68834</v>
          </cell>
          <cell r="DH211">
            <v>53052</v>
          </cell>
          <cell r="DJ211">
            <v>121886</v>
          </cell>
          <cell r="EA211">
            <v>35137</v>
          </cell>
          <cell r="EB211">
            <v>31402</v>
          </cell>
          <cell r="ED211">
            <v>66539</v>
          </cell>
          <cell r="ER211">
            <v>137045</v>
          </cell>
          <cell r="ET211">
            <v>137045</v>
          </cell>
          <cell r="FC211">
            <v>1259383</v>
          </cell>
          <cell r="FF211">
            <v>1259383</v>
          </cell>
          <cell r="FK211">
            <v>54514718</v>
          </cell>
          <cell r="FL211">
            <v>1854318</v>
          </cell>
          <cell r="FN211">
            <v>36534519</v>
          </cell>
          <cell r="FO211">
            <v>92903555</v>
          </cell>
        </row>
        <row r="212">
          <cell r="E212" t="str">
            <v>Kansas2010</v>
          </cell>
          <cell r="F212" t="str">
            <v>KS</v>
          </cell>
          <cell r="G212" t="str">
            <v>NCAA Division I-A</v>
          </cell>
          <cell r="I212">
            <v>1</v>
          </cell>
          <cell r="J212" t="str">
            <v>NCAA</v>
          </cell>
          <cell r="K212">
            <v>9231</v>
          </cell>
          <cell r="L212">
            <v>8906</v>
          </cell>
          <cell r="M212">
            <v>18137</v>
          </cell>
          <cell r="V212">
            <v>762740</v>
          </cell>
          <cell r="Y212">
            <v>762740</v>
          </cell>
          <cell r="Z212">
            <v>11535922</v>
          </cell>
          <cell r="AA212">
            <v>206467</v>
          </cell>
          <cell r="AC212">
            <v>11742389</v>
          </cell>
          <cell r="AL212">
            <v>28346</v>
          </cell>
          <cell r="AM212">
            <v>28346</v>
          </cell>
          <cell r="AO212">
            <v>56692</v>
          </cell>
          <cell r="BF212">
            <v>9525773</v>
          </cell>
          <cell r="BI212">
            <v>9525773</v>
          </cell>
          <cell r="BJ212">
            <v>0.13602673350289909</v>
          </cell>
          <cell r="BK212">
            <v>43516</v>
          </cell>
          <cell r="BL212">
            <v>30158</v>
          </cell>
          <cell r="BN212">
            <v>73674</v>
          </cell>
          <cell r="CJ212">
            <v>12225</v>
          </cell>
          <cell r="CL212">
            <v>12225</v>
          </cell>
          <cell r="CV212">
            <v>34440</v>
          </cell>
          <cell r="CX212">
            <v>34440</v>
          </cell>
          <cell r="CZ212">
            <v>28726</v>
          </cell>
          <cell r="DB212">
            <v>28726</v>
          </cell>
          <cell r="DH212">
            <v>125266</v>
          </cell>
          <cell r="DJ212">
            <v>125266</v>
          </cell>
          <cell r="EB212">
            <v>5800</v>
          </cell>
          <cell r="ED212">
            <v>5800</v>
          </cell>
          <cell r="ER212">
            <v>83646</v>
          </cell>
          <cell r="ET212">
            <v>83646</v>
          </cell>
          <cell r="FK212">
            <v>21896297</v>
          </cell>
          <cell r="FL212">
            <v>555074</v>
          </cell>
          <cell r="FN212">
            <v>47577312</v>
          </cell>
          <cell r="FO212">
            <v>70028683</v>
          </cell>
        </row>
        <row r="213">
          <cell r="E213" t="str">
            <v>Kentucky2010</v>
          </cell>
          <cell r="F213" t="str">
            <v>KY</v>
          </cell>
          <cell r="G213" t="str">
            <v>NCAA Division I-A</v>
          </cell>
          <cell r="I213">
            <v>1</v>
          </cell>
          <cell r="J213" t="str">
            <v>NCAA</v>
          </cell>
          <cell r="K213">
            <v>9177</v>
          </cell>
          <cell r="L213">
            <v>9039</v>
          </cell>
          <cell r="M213">
            <v>18216</v>
          </cell>
          <cell r="V213">
            <v>305377</v>
          </cell>
          <cell r="Y213">
            <v>305377</v>
          </cell>
          <cell r="Z213">
            <v>18557243</v>
          </cell>
          <cell r="AA213">
            <v>486603</v>
          </cell>
          <cell r="AC213">
            <v>19043846</v>
          </cell>
          <cell r="AL213">
            <v>50573</v>
          </cell>
          <cell r="AM213">
            <v>50658</v>
          </cell>
          <cell r="AO213">
            <v>101231</v>
          </cell>
          <cell r="BF213">
            <v>34020276</v>
          </cell>
          <cell r="BI213">
            <v>34020276</v>
          </cell>
          <cell r="BJ213">
            <v>0.4008123394061251</v>
          </cell>
          <cell r="BK213">
            <v>49883</v>
          </cell>
          <cell r="BL213">
            <v>12500</v>
          </cell>
          <cell r="BN213">
            <v>62383</v>
          </cell>
          <cell r="BP213">
            <v>53875</v>
          </cell>
          <cell r="BR213">
            <v>53875</v>
          </cell>
          <cell r="CC213">
            <v>8112</v>
          </cell>
          <cell r="CD213">
            <v>8112</v>
          </cell>
          <cell r="CU213">
            <v>192400</v>
          </cell>
          <cell r="CV213">
            <v>149895</v>
          </cell>
          <cell r="CX213">
            <v>342295</v>
          </cell>
          <cell r="CZ213">
            <v>142919</v>
          </cell>
          <cell r="DB213">
            <v>142919</v>
          </cell>
          <cell r="DG213">
            <v>11960</v>
          </cell>
          <cell r="DH213">
            <v>14914</v>
          </cell>
          <cell r="DJ213">
            <v>26874</v>
          </cell>
          <cell r="EA213">
            <v>124703</v>
          </cell>
          <cell r="EB213">
            <v>18125</v>
          </cell>
          <cell r="ED213">
            <v>142828</v>
          </cell>
          <cell r="ER213">
            <v>267180</v>
          </cell>
          <cell r="ET213">
            <v>267180</v>
          </cell>
          <cell r="FK213">
            <v>53312415</v>
          </cell>
          <cell r="FL213">
            <v>1196669</v>
          </cell>
          <cell r="FM213">
            <v>8112</v>
          </cell>
          <cell r="FN213">
            <v>30361119</v>
          </cell>
          <cell r="FO213">
            <v>84878315</v>
          </cell>
        </row>
        <row r="214">
          <cell r="E214" t="str">
            <v>Louisiana2010</v>
          </cell>
          <cell r="F214" t="str">
            <v>LA</v>
          </cell>
          <cell r="G214" t="str">
            <v>NCAA Division I-A</v>
          </cell>
          <cell r="I214">
            <v>1</v>
          </cell>
          <cell r="J214" t="str">
            <v>NCAA</v>
          </cell>
          <cell r="K214">
            <v>5672</v>
          </cell>
          <cell r="L214">
            <v>7203</v>
          </cell>
          <cell r="M214">
            <v>12875</v>
          </cell>
          <cell r="V214">
            <v>1082816</v>
          </cell>
          <cell r="Y214">
            <v>1082816</v>
          </cell>
          <cell r="Z214">
            <v>1519485</v>
          </cell>
          <cell r="AA214">
            <v>786980</v>
          </cell>
          <cell r="AC214">
            <v>2306465</v>
          </cell>
          <cell r="AL214">
            <v>406150</v>
          </cell>
          <cell r="AM214">
            <v>432935</v>
          </cell>
          <cell r="AO214">
            <v>839085</v>
          </cell>
          <cell r="BF214">
            <v>4837472</v>
          </cell>
          <cell r="BI214">
            <v>4837472</v>
          </cell>
          <cell r="BJ214">
            <v>0.34903014873135557</v>
          </cell>
          <cell r="BK214">
            <v>223986</v>
          </cell>
          <cell r="BN214">
            <v>223986</v>
          </cell>
          <cell r="CV214">
            <v>435735</v>
          </cell>
          <cell r="CX214">
            <v>435735</v>
          </cell>
          <cell r="CZ214">
            <v>746983</v>
          </cell>
          <cell r="DB214">
            <v>746983</v>
          </cell>
          <cell r="EA214">
            <v>207276</v>
          </cell>
          <cell r="EB214">
            <v>230534</v>
          </cell>
          <cell r="ED214">
            <v>437810</v>
          </cell>
          <cell r="ER214">
            <v>393972</v>
          </cell>
          <cell r="ET214">
            <v>393972</v>
          </cell>
          <cell r="FK214">
            <v>8277185</v>
          </cell>
          <cell r="FL214">
            <v>3027139</v>
          </cell>
          <cell r="FN214">
            <v>2555430</v>
          </cell>
          <cell r="FO214">
            <v>13859754</v>
          </cell>
        </row>
        <row r="215">
          <cell r="E215" t="str">
            <v>Louisiana-Monroe2010</v>
          </cell>
          <cell r="F215" t="str">
            <v>LA</v>
          </cell>
          <cell r="G215" t="str">
            <v>NCAA Division I-A</v>
          </cell>
          <cell r="I215">
            <v>1</v>
          </cell>
          <cell r="J215" t="str">
            <v>NCAA</v>
          </cell>
          <cell r="K215">
            <v>1882</v>
          </cell>
          <cell r="L215">
            <v>3123</v>
          </cell>
          <cell r="M215">
            <v>5005</v>
          </cell>
          <cell r="V215">
            <v>487640</v>
          </cell>
          <cell r="Y215">
            <v>487640</v>
          </cell>
          <cell r="Z215">
            <v>693069</v>
          </cell>
          <cell r="AA215">
            <v>564787</v>
          </cell>
          <cell r="AC215">
            <v>1257856</v>
          </cell>
          <cell r="AL215">
            <v>284970</v>
          </cell>
          <cell r="AM215">
            <v>339459</v>
          </cell>
          <cell r="AO215">
            <v>624429</v>
          </cell>
          <cell r="BF215">
            <v>2953497</v>
          </cell>
          <cell r="BI215">
            <v>2953497</v>
          </cell>
          <cell r="BJ215">
            <v>0.31211178844304932</v>
          </cell>
          <cell r="BK215">
            <v>140968</v>
          </cell>
          <cell r="BL215">
            <v>116379</v>
          </cell>
          <cell r="BN215">
            <v>257347</v>
          </cell>
          <cell r="CV215">
            <v>321682</v>
          </cell>
          <cell r="CX215">
            <v>321682</v>
          </cell>
          <cell r="CZ215">
            <v>311016</v>
          </cell>
          <cell r="DB215">
            <v>311016</v>
          </cell>
          <cell r="EB215">
            <v>178743</v>
          </cell>
          <cell r="ED215">
            <v>178743</v>
          </cell>
          <cell r="ER215">
            <v>314328</v>
          </cell>
          <cell r="ET215">
            <v>314328</v>
          </cell>
          <cell r="FK215">
            <v>4560144</v>
          </cell>
          <cell r="FL215">
            <v>2146394</v>
          </cell>
          <cell r="FN215">
            <v>2756408</v>
          </cell>
          <cell r="FO215">
            <v>9462946</v>
          </cell>
        </row>
        <row r="216">
          <cell r="E216" t="str">
            <v>Louisville2010</v>
          </cell>
          <cell r="F216" t="str">
            <v>KY</v>
          </cell>
          <cell r="G216" t="str">
            <v>NCAA Division I-A</v>
          </cell>
          <cell r="I216">
            <v>1</v>
          </cell>
          <cell r="J216" t="str">
            <v>NCAA</v>
          </cell>
          <cell r="K216">
            <v>5812</v>
          </cell>
          <cell r="L216">
            <v>6226</v>
          </cell>
          <cell r="M216">
            <v>12038</v>
          </cell>
          <cell r="V216">
            <v>112893</v>
          </cell>
          <cell r="Y216">
            <v>112893</v>
          </cell>
          <cell r="Z216">
            <v>40887938</v>
          </cell>
          <cell r="AA216">
            <v>875611</v>
          </cell>
          <cell r="AC216">
            <v>41763549</v>
          </cell>
          <cell r="AL216">
            <v>8711</v>
          </cell>
          <cell r="AM216">
            <v>13644</v>
          </cell>
          <cell r="AO216">
            <v>22355</v>
          </cell>
          <cell r="BC216">
            <v>7874</v>
          </cell>
          <cell r="BE216">
            <v>7874</v>
          </cell>
          <cell r="BF216">
            <v>25658653</v>
          </cell>
          <cell r="BI216">
            <v>25658653</v>
          </cell>
          <cell r="BJ216">
            <v>0.2924518944947771</v>
          </cell>
          <cell r="BK216">
            <v>101203</v>
          </cell>
          <cell r="BL216">
            <v>58156</v>
          </cell>
          <cell r="BN216">
            <v>159359</v>
          </cell>
          <cell r="BX216">
            <v>53794</v>
          </cell>
          <cell r="BZ216">
            <v>53794</v>
          </cell>
          <cell r="CJ216">
            <v>71054</v>
          </cell>
          <cell r="CL216">
            <v>71054</v>
          </cell>
          <cell r="CU216">
            <v>332075</v>
          </cell>
          <cell r="CV216">
            <v>37976</v>
          </cell>
          <cell r="CX216">
            <v>370051</v>
          </cell>
          <cell r="CZ216">
            <v>52687</v>
          </cell>
          <cell r="DB216">
            <v>52687</v>
          </cell>
          <cell r="DG216">
            <v>30363</v>
          </cell>
          <cell r="DH216">
            <v>123991</v>
          </cell>
          <cell r="DJ216">
            <v>154354</v>
          </cell>
          <cell r="EA216">
            <v>60744</v>
          </cell>
          <cell r="EB216">
            <v>6280</v>
          </cell>
          <cell r="ED216">
            <v>67024</v>
          </cell>
          <cell r="ER216">
            <v>37273</v>
          </cell>
          <cell r="ET216">
            <v>37273</v>
          </cell>
          <cell r="FK216">
            <v>67192580</v>
          </cell>
          <cell r="FL216">
            <v>1338340</v>
          </cell>
          <cell r="FN216">
            <v>19205400</v>
          </cell>
          <cell r="FO216">
            <v>87736320</v>
          </cell>
        </row>
        <row r="217">
          <cell r="E217" t="str">
            <v>Maryland2010</v>
          </cell>
          <cell r="F217" t="str">
            <v>MD</v>
          </cell>
          <cell r="G217" t="str">
            <v>NCAA Division I-A</v>
          </cell>
          <cell r="I217">
            <v>1</v>
          </cell>
          <cell r="J217" t="str">
            <v>NCAA</v>
          </cell>
          <cell r="K217">
            <v>13098</v>
          </cell>
          <cell r="L217">
            <v>11651</v>
          </cell>
          <cell r="M217">
            <v>24749</v>
          </cell>
          <cell r="V217">
            <v>458766</v>
          </cell>
          <cell r="Y217">
            <v>458766</v>
          </cell>
          <cell r="Z217">
            <v>10965638</v>
          </cell>
          <cell r="AA217">
            <v>885420</v>
          </cell>
          <cell r="AC217">
            <v>11851058</v>
          </cell>
          <cell r="AL217">
            <v>257431</v>
          </cell>
          <cell r="AM217">
            <v>479902</v>
          </cell>
          <cell r="AO217">
            <v>737333</v>
          </cell>
          <cell r="BC217">
            <v>362077</v>
          </cell>
          <cell r="BE217">
            <v>362077</v>
          </cell>
          <cell r="BF217">
            <v>13886493</v>
          </cell>
          <cell r="BI217">
            <v>13886493</v>
          </cell>
          <cell r="BJ217">
            <v>0.24039623773682542</v>
          </cell>
          <cell r="BK217">
            <v>117878</v>
          </cell>
          <cell r="BL217">
            <v>162519</v>
          </cell>
          <cell r="BN217">
            <v>280397</v>
          </cell>
          <cell r="BP217">
            <v>290964</v>
          </cell>
          <cell r="BR217">
            <v>290964</v>
          </cell>
          <cell r="BW217">
            <v>568600</v>
          </cell>
          <cell r="BX217">
            <v>361420</v>
          </cell>
          <cell r="BZ217">
            <v>930020</v>
          </cell>
          <cell r="CU217">
            <v>420684</v>
          </cell>
          <cell r="CV217">
            <v>434520</v>
          </cell>
          <cell r="CX217">
            <v>855204</v>
          </cell>
          <cell r="CZ217">
            <v>337967</v>
          </cell>
          <cell r="DB217">
            <v>337967</v>
          </cell>
          <cell r="DG217">
            <v>300933</v>
          </cell>
          <cell r="DH217">
            <v>410340</v>
          </cell>
          <cell r="DJ217">
            <v>711273</v>
          </cell>
          <cell r="EA217">
            <v>136446</v>
          </cell>
          <cell r="EB217">
            <v>181194</v>
          </cell>
          <cell r="ED217">
            <v>317640</v>
          </cell>
          <cell r="ER217">
            <v>260074</v>
          </cell>
          <cell r="ET217">
            <v>260074</v>
          </cell>
          <cell r="EV217">
            <v>265349</v>
          </cell>
          <cell r="EX217">
            <v>265349</v>
          </cell>
          <cell r="FC217">
            <v>316685</v>
          </cell>
          <cell r="FF217">
            <v>316685</v>
          </cell>
          <cell r="FK217">
            <v>27429554</v>
          </cell>
          <cell r="FL217">
            <v>4431746</v>
          </cell>
          <cell r="FN217">
            <v>25903718</v>
          </cell>
          <cell r="FO217">
            <v>57765018</v>
          </cell>
        </row>
        <row r="218">
          <cell r="E218" t="str">
            <v>UMass2010</v>
          </cell>
          <cell r="F218" t="str">
            <v>MA</v>
          </cell>
          <cell r="G218" t="str">
            <v>NCAA Division I-AA</v>
          </cell>
          <cell r="I218">
            <v>1</v>
          </cell>
          <cell r="J218" t="str">
            <v>NCAA</v>
          </cell>
          <cell r="K218">
            <v>10038</v>
          </cell>
          <cell r="L218">
            <v>9656</v>
          </cell>
          <cell r="M218">
            <v>19694</v>
          </cell>
          <cell r="V218">
            <v>409325</v>
          </cell>
          <cell r="Y218">
            <v>409325</v>
          </cell>
          <cell r="Z218">
            <v>2806835</v>
          </cell>
          <cell r="AA218">
            <v>1716756</v>
          </cell>
          <cell r="AC218">
            <v>4523591</v>
          </cell>
          <cell r="AL218">
            <v>368921</v>
          </cell>
          <cell r="AM218">
            <v>572024</v>
          </cell>
          <cell r="AO218">
            <v>940945</v>
          </cell>
          <cell r="BC218">
            <v>727846</v>
          </cell>
          <cell r="BE218">
            <v>727846</v>
          </cell>
          <cell r="BF218">
            <v>4766305</v>
          </cell>
          <cell r="BI218">
            <v>4766305</v>
          </cell>
          <cell r="BJ218">
            <v>0.19016813082634415</v>
          </cell>
          <cell r="BS218">
            <v>1884303</v>
          </cell>
          <cell r="BV218">
            <v>1884303</v>
          </cell>
          <cell r="BW218">
            <v>634246</v>
          </cell>
          <cell r="BX218">
            <v>716087</v>
          </cell>
          <cell r="BZ218">
            <v>1350333</v>
          </cell>
          <cell r="CJ218">
            <v>620890</v>
          </cell>
          <cell r="CL218">
            <v>620890</v>
          </cell>
          <cell r="CU218">
            <v>321040</v>
          </cell>
          <cell r="CV218">
            <v>709277</v>
          </cell>
          <cell r="CX218">
            <v>1030317</v>
          </cell>
          <cell r="CZ218">
            <v>786923</v>
          </cell>
          <cell r="DB218">
            <v>786923</v>
          </cell>
          <cell r="DG218">
            <v>327234</v>
          </cell>
          <cell r="DH218">
            <v>462324</v>
          </cell>
          <cell r="DJ218">
            <v>789558</v>
          </cell>
          <cell r="EB218">
            <v>448054</v>
          </cell>
          <cell r="ED218">
            <v>448054</v>
          </cell>
          <cell r="FK218">
            <v>11518209</v>
          </cell>
          <cell r="FL218">
            <v>6760181</v>
          </cell>
          <cell r="FN218">
            <v>6785247</v>
          </cell>
          <cell r="FO218">
            <v>25063637</v>
          </cell>
        </row>
        <row r="219">
          <cell r="E219" t="str">
            <v>Memphis2010</v>
          </cell>
          <cell r="F219" t="str">
            <v>TN</v>
          </cell>
          <cell r="G219" t="str">
            <v>NCAA Division I-A</v>
          </cell>
          <cell r="I219">
            <v>1</v>
          </cell>
          <cell r="J219" t="str">
            <v>NCAA</v>
          </cell>
          <cell r="K219">
            <v>5157</v>
          </cell>
          <cell r="L219">
            <v>7676</v>
          </cell>
          <cell r="M219">
            <v>12833</v>
          </cell>
          <cell r="V219">
            <v>1134645</v>
          </cell>
          <cell r="Y219">
            <v>1134645</v>
          </cell>
          <cell r="Z219">
            <v>6739131</v>
          </cell>
          <cell r="AA219">
            <v>2358204</v>
          </cell>
          <cell r="AC219">
            <v>9097335</v>
          </cell>
          <cell r="AL219">
            <v>627692</v>
          </cell>
          <cell r="AM219">
            <v>883377</v>
          </cell>
          <cell r="AO219">
            <v>1511069</v>
          </cell>
          <cell r="BF219">
            <v>8609583</v>
          </cell>
          <cell r="BI219">
            <v>8609583</v>
          </cell>
          <cell r="BJ219">
            <v>0.20634593123875439</v>
          </cell>
          <cell r="BK219">
            <v>361738</v>
          </cell>
          <cell r="BL219">
            <v>421415</v>
          </cell>
          <cell r="BN219">
            <v>783153</v>
          </cell>
          <cell r="CC219">
            <v>128868</v>
          </cell>
          <cell r="CD219">
            <v>128868</v>
          </cell>
          <cell r="CU219">
            <v>673669</v>
          </cell>
          <cell r="CV219">
            <v>990496</v>
          </cell>
          <cell r="CX219">
            <v>1664165</v>
          </cell>
          <cell r="CZ219">
            <v>1043454</v>
          </cell>
          <cell r="DB219">
            <v>1043454</v>
          </cell>
          <cell r="EA219">
            <v>376100</v>
          </cell>
          <cell r="EB219">
            <v>398116</v>
          </cell>
          <cell r="ED219">
            <v>774216</v>
          </cell>
          <cell r="ER219">
            <v>1128059</v>
          </cell>
          <cell r="ET219">
            <v>1128059</v>
          </cell>
          <cell r="FK219">
            <v>18522558</v>
          </cell>
          <cell r="FL219">
            <v>7223121</v>
          </cell>
          <cell r="FM219">
            <v>128868</v>
          </cell>
          <cell r="FN219">
            <v>15849479</v>
          </cell>
          <cell r="FO219">
            <v>41724026</v>
          </cell>
        </row>
        <row r="220">
          <cell r="E220" t="str">
            <v>Miami (FL)2010</v>
          </cell>
          <cell r="F220" t="str">
            <v>FL</v>
          </cell>
          <cell r="G220" t="str">
            <v>NCAA Division I-A</v>
          </cell>
          <cell r="I220">
            <v>1</v>
          </cell>
          <cell r="J220" t="str">
            <v>NCAA</v>
          </cell>
          <cell r="K220">
            <v>4579</v>
          </cell>
          <cell r="L220">
            <v>4823</v>
          </cell>
          <cell r="M220">
            <v>9402</v>
          </cell>
          <cell r="V220">
            <v>1747873</v>
          </cell>
          <cell r="Y220">
            <v>1747873</v>
          </cell>
          <cell r="Z220">
            <v>7394396</v>
          </cell>
          <cell r="AA220">
            <v>1198177</v>
          </cell>
          <cell r="AC220">
            <v>8592573</v>
          </cell>
          <cell r="AL220">
            <v>240373</v>
          </cell>
          <cell r="AM220">
            <v>841864</v>
          </cell>
          <cell r="AO220">
            <v>1082237</v>
          </cell>
          <cell r="AP220">
            <v>92434</v>
          </cell>
          <cell r="AS220">
            <v>92434</v>
          </cell>
          <cell r="BF220">
            <v>26205317</v>
          </cell>
          <cell r="BI220">
            <v>26205317</v>
          </cell>
          <cell r="BJ220">
            <v>0.43440224942881478</v>
          </cell>
          <cell r="BL220">
            <v>347277</v>
          </cell>
          <cell r="BN220">
            <v>347277</v>
          </cell>
          <cell r="CJ220">
            <v>931343</v>
          </cell>
          <cell r="CL220">
            <v>931343</v>
          </cell>
          <cell r="CV220">
            <v>651817</v>
          </cell>
          <cell r="CX220">
            <v>651817</v>
          </cell>
          <cell r="DH220">
            <v>646737</v>
          </cell>
          <cell r="DJ220">
            <v>646737</v>
          </cell>
          <cell r="EA220">
            <v>223266</v>
          </cell>
          <cell r="EB220">
            <v>389052</v>
          </cell>
          <cell r="ED220">
            <v>612318</v>
          </cell>
          <cell r="ER220">
            <v>560685</v>
          </cell>
          <cell r="ET220">
            <v>560685</v>
          </cell>
          <cell r="FK220">
            <v>35903659</v>
          </cell>
          <cell r="FL220">
            <v>5566952</v>
          </cell>
          <cell r="FN220">
            <v>18854392</v>
          </cell>
          <cell r="FO220">
            <v>60325003</v>
          </cell>
        </row>
        <row r="221">
          <cell r="E221" t="str">
            <v>Michigan2010</v>
          </cell>
          <cell r="F221" t="str">
            <v>MI</v>
          </cell>
          <cell r="G221" t="str">
            <v>NCAA Division I-A</v>
          </cell>
          <cell r="I221">
            <v>1</v>
          </cell>
          <cell r="J221" t="str">
            <v>NCAA</v>
          </cell>
          <cell r="K221">
            <v>13255</v>
          </cell>
          <cell r="L221">
            <v>12841</v>
          </cell>
          <cell r="M221">
            <v>26096</v>
          </cell>
          <cell r="V221">
            <v>306713</v>
          </cell>
          <cell r="Y221">
            <v>306713</v>
          </cell>
          <cell r="Z221">
            <v>9154689</v>
          </cell>
          <cell r="AA221">
            <v>141596</v>
          </cell>
          <cell r="AC221">
            <v>9296285</v>
          </cell>
          <cell r="AL221">
            <v>36842</v>
          </cell>
          <cell r="AM221">
            <v>126181</v>
          </cell>
          <cell r="AO221">
            <v>163023</v>
          </cell>
          <cell r="BC221">
            <v>27955</v>
          </cell>
          <cell r="BE221">
            <v>27955</v>
          </cell>
          <cell r="BF221">
            <v>70300676</v>
          </cell>
          <cell r="BI221">
            <v>70300676</v>
          </cell>
          <cell r="BJ221">
            <v>0.57394636747285355</v>
          </cell>
          <cell r="BK221">
            <v>34015</v>
          </cell>
          <cell r="BL221">
            <v>41310</v>
          </cell>
          <cell r="BN221">
            <v>75325</v>
          </cell>
          <cell r="BO221">
            <v>38792</v>
          </cell>
          <cell r="BP221">
            <v>81385</v>
          </cell>
          <cell r="BR221">
            <v>120177</v>
          </cell>
          <cell r="BS221">
            <v>4102771</v>
          </cell>
          <cell r="BV221">
            <v>4102771</v>
          </cell>
          <cell r="CJ221">
            <v>23868</v>
          </cell>
          <cell r="CL221">
            <v>23868</v>
          </cell>
          <cell r="CU221">
            <v>106428</v>
          </cell>
          <cell r="CV221">
            <v>27390</v>
          </cell>
          <cell r="CX221">
            <v>133818</v>
          </cell>
          <cell r="CZ221">
            <v>220627</v>
          </cell>
          <cell r="DB221">
            <v>220627</v>
          </cell>
          <cell r="DG221">
            <v>59925</v>
          </cell>
          <cell r="DH221">
            <v>56921</v>
          </cell>
          <cell r="DJ221">
            <v>116846</v>
          </cell>
          <cell r="EA221">
            <v>23892</v>
          </cell>
          <cell r="EB221">
            <v>57907</v>
          </cell>
          <cell r="ED221">
            <v>81799</v>
          </cell>
          <cell r="ER221">
            <v>125187</v>
          </cell>
          <cell r="ET221">
            <v>125187</v>
          </cell>
          <cell r="EV221">
            <v>1317</v>
          </cell>
          <cell r="EX221">
            <v>1317</v>
          </cell>
          <cell r="FC221">
            <v>49804</v>
          </cell>
          <cell r="FF221">
            <v>49804</v>
          </cell>
          <cell r="FK221">
            <v>84214547</v>
          </cell>
          <cell r="FL221">
            <v>931644</v>
          </cell>
          <cell r="FN221">
            <v>37340299</v>
          </cell>
          <cell r="FO221">
            <v>122486490</v>
          </cell>
        </row>
        <row r="222">
          <cell r="E222" t="str">
            <v>Minnesota2010</v>
          </cell>
          <cell r="F222" t="str">
            <v>MN</v>
          </cell>
          <cell r="G222" t="str">
            <v>NCAA Division I-A</v>
          </cell>
          <cell r="I222">
            <v>1</v>
          </cell>
          <cell r="J222" t="str">
            <v>NCAA</v>
          </cell>
          <cell r="K222">
            <v>13528</v>
          </cell>
          <cell r="L222">
            <v>14683</v>
          </cell>
          <cell r="M222">
            <v>28211</v>
          </cell>
          <cell r="V222">
            <v>168647</v>
          </cell>
          <cell r="Y222">
            <v>168647</v>
          </cell>
          <cell r="Z222">
            <v>15141713</v>
          </cell>
          <cell r="AA222">
            <v>690806</v>
          </cell>
          <cell r="AC222">
            <v>15832519</v>
          </cell>
          <cell r="AL222">
            <v>71178</v>
          </cell>
          <cell r="AM222">
            <v>406220</v>
          </cell>
          <cell r="AO222">
            <v>477398</v>
          </cell>
          <cell r="BF222">
            <v>30524945</v>
          </cell>
          <cell r="BI222">
            <v>30524945</v>
          </cell>
          <cell r="BJ222">
            <v>0.38676043842963548</v>
          </cell>
          <cell r="BK222">
            <v>112934</v>
          </cell>
          <cell r="BL222">
            <v>18598</v>
          </cell>
          <cell r="BN222">
            <v>131532</v>
          </cell>
          <cell r="BO222">
            <v>167306</v>
          </cell>
          <cell r="BP222">
            <v>218960</v>
          </cell>
          <cell r="BR222">
            <v>386266</v>
          </cell>
          <cell r="BS222">
            <v>6681561</v>
          </cell>
          <cell r="BT222">
            <v>478353</v>
          </cell>
          <cell r="BV222">
            <v>7159914</v>
          </cell>
          <cell r="CJ222">
            <v>5053</v>
          </cell>
          <cell r="CL222">
            <v>5053</v>
          </cell>
          <cell r="CV222">
            <v>29654</v>
          </cell>
          <cell r="CX222">
            <v>29654</v>
          </cell>
          <cell r="CZ222">
            <v>11466</v>
          </cell>
          <cell r="DB222">
            <v>11466</v>
          </cell>
          <cell r="DG222">
            <v>16384</v>
          </cell>
          <cell r="DH222">
            <v>81330</v>
          </cell>
          <cell r="DJ222">
            <v>97714</v>
          </cell>
          <cell r="EA222">
            <v>54507</v>
          </cell>
          <cell r="EB222">
            <v>26532</v>
          </cell>
          <cell r="ED222">
            <v>81039</v>
          </cell>
          <cell r="ER222">
            <v>172023</v>
          </cell>
          <cell r="ET222">
            <v>172023</v>
          </cell>
          <cell r="FC222">
            <v>152965</v>
          </cell>
          <cell r="FF222">
            <v>152965</v>
          </cell>
          <cell r="FK222">
            <v>53092140</v>
          </cell>
          <cell r="FL222">
            <v>2138995</v>
          </cell>
          <cell r="FN222">
            <v>23693548</v>
          </cell>
          <cell r="FO222">
            <v>78924683</v>
          </cell>
        </row>
        <row r="223">
          <cell r="E223" t="str">
            <v>Ole Miss2010</v>
          </cell>
          <cell r="F223" t="str">
            <v>MS</v>
          </cell>
          <cell r="G223" t="str">
            <v>NCAA Division I-A</v>
          </cell>
          <cell r="I223">
            <v>1</v>
          </cell>
          <cell r="J223" t="str">
            <v>NCAA</v>
          </cell>
          <cell r="K223">
            <v>6083</v>
          </cell>
          <cell r="L223">
            <v>6888</v>
          </cell>
          <cell r="M223">
            <v>12971</v>
          </cell>
          <cell r="V223">
            <v>1285789</v>
          </cell>
          <cell r="Y223">
            <v>1285789</v>
          </cell>
          <cell r="Z223">
            <v>7175223</v>
          </cell>
          <cell r="AA223">
            <v>133409</v>
          </cell>
          <cell r="AC223">
            <v>7308632</v>
          </cell>
          <cell r="AL223">
            <v>13910</v>
          </cell>
          <cell r="AM223">
            <v>13529</v>
          </cell>
          <cell r="AO223">
            <v>27439</v>
          </cell>
          <cell r="BF223">
            <v>28515471</v>
          </cell>
          <cell r="BI223">
            <v>28515471</v>
          </cell>
          <cell r="BJ223">
            <v>0.58294580803264595</v>
          </cell>
          <cell r="BK223">
            <v>4952</v>
          </cell>
          <cell r="BL223">
            <v>8052</v>
          </cell>
          <cell r="BN223">
            <v>13004</v>
          </cell>
          <cell r="CB223">
            <v>6149</v>
          </cell>
          <cell r="CD223">
            <v>6149</v>
          </cell>
          <cell r="CV223">
            <v>9913</v>
          </cell>
          <cell r="CX223">
            <v>9913</v>
          </cell>
          <cell r="CZ223">
            <v>17121</v>
          </cell>
          <cell r="DB223">
            <v>17121</v>
          </cell>
          <cell r="EA223">
            <v>20068</v>
          </cell>
          <cell r="EB223">
            <v>27420</v>
          </cell>
          <cell r="ED223">
            <v>47488</v>
          </cell>
          <cell r="ER223">
            <v>37895</v>
          </cell>
          <cell r="ET223">
            <v>37895</v>
          </cell>
          <cell r="FK223">
            <v>37015413</v>
          </cell>
          <cell r="FL223">
            <v>253488</v>
          </cell>
          <cell r="FN223">
            <v>11647260</v>
          </cell>
          <cell r="FO223">
            <v>48916161</v>
          </cell>
        </row>
        <row r="224">
          <cell r="E224" t="str">
            <v>Missouri2010</v>
          </cell>
          <cell r="F224" t="str">
            <v>MO</v>
          </cell>
          <cell r="G224" t="str">
            <v>NCAA Division I-A</v>
          </cell>
          <cell r="I224">
            <v>1</v>
          </cell>
          <cell r="J224" t="str">
            <v>NCAA</v>
          </cell>
          <cell r="K224">
            <v>11199</v>
          </cell>
          <cell r="L224">
            <v>12170</v>
          </cell>
          <cell r="M224">
            <v>23369</v>
          </cell>
          <cell r="V224">
            <v>14986</v>
          </cell>
          <cell r="Y224">
            <v>14986</v>
          </cell>
          <cell r="Z224">
            <v>11084210</v>
          </cell>
          <cell r="AA224">
            <v>228881</v>
          </cell>
          <cell r="AC224">
            <v>11313091</v>
          </cell>
          <cell r="AL224">
            <v>73059</v>
          </cell>
          <cell r="AM224">
            <v>67113</v>
          </cell>
          <cell r="AO224">
            <v>140172</v>
          </cell>
          <cell r="BF224">
            <v>24694807</v>
          </cell>
          <cell r="BI224">
            <v>24694807</v>
          </cell>
          <cell r="BJ224">
            <v>0.41851381641927188</v>
          </cell>
          <cell r="BK224">
            <v>60703</v>
          </cell>
          <cell r="BL224">
            <v>59990</v>
          </cell>
          <cell r="BN224">
            <v>120693</v>
          </cell>
          <cell r="BP224">
            <v>20079</v>
          </cell>
          <cell r="BR224">
            <v>20079</v>
          </cell>
          <cell r="CV224">
            <v>64622</v>
          </cell>
          <cell r="CX224">
            <v>64622</v>
          </cell>
          <cell r="CZ224">
            <v>248462</v>
          </cell>
          <cell r="DB224">
            <v>248462</v>
          </cell>
          <cell r="DG224">
            <v>78156</v>
          </cell>
          <cell r="DH224">
            <v>77388</v>
          </cell>
          <cell r="DJ224">
            <v>155544</v>
          </cell>
          <cell r="EB224">
            <v>2000</v>
          </cell>
          <cell r="ED224">
            <v>2000</v>
          </cell>
          <cell r="ER224">
            <v>180938</v>
          </cell>
          <cell r="ET224">
            <v>180938</v>
          </cell>
          <cell r="FC224">
            <v>37278</v>
          </cell>
          <cell r="FF224">
            <v>37278</v>
          </cell>
          <cell r="FK224">
            <v>36043199</v>
          </cell>
          <cell r="FL224">
            <v>949473</v>
          </cell>
          <cell r="FN224">
            <v>22013282</v>
          </cell>
          <cell r="FO224">
            <v>59005954</v>
          </cell>
        </row>
        <row r="225">
          <cell r="E225" t="str">
            <v>Nebraska2010</v>
          </cell>
          <cell r="F225" t="str">
            <v>NE</v>
          </cell>
          <cell r="G225" t="str">
            <v>NCAA Division I-A</v>
          </cell>
          <cell r="I225">
            <v>1</v>
          </cell>
          <cell r="J225" t="str">
            <v>NCAA</v>
          </cell>
          <cell r="K225">
            <v>9774</v>
          </cell>
          <cell r="L225">
            <v>8355</v>
          </cell>
          <cell r="M225">
            <v>18129</v>
          </cell>
          <cell r="V225">
            <v>1308210</v>
          </cell>
          <cell r="Y225">
            <v>1308210</v>
          </cell>
          <cell r="Z225">
            <v>6371843</v>
          </cell>
          <cell r="AA225">
            <v>986384</v>
          </cell>
          <cell r="AC225">
            <v>7358227</v>
          </cell>
          <cell r="AI225">
            <v>35192</v>
          </cell>
          <cell r="AK225">
            <v>35192</v>
          </cell>
          <cell r="AL225">
            <v>153221</v>
          </cell>
          <cell r="AM225">
            <v>153221</v>
          </cell>
          <cell r="AO225">
            <v>306442</v>
          </cell>
          <cell r="BF225">
            <v>54712406</v>
          </cell>
          <cell r="BI225">
            <v>54712406</v>
          </cell>
          <cell r="BJ225">
            <v>0.65383085008039454</v>
          </cell>
          <cell r="BK225">
            <v>47318</v>
          </cell>
          <cell r="BL225">
            <v>61648</v>
          </cell>
          <cell r="BN225">
            <v>108966</v>
          </cell>
          <cell r="BO225">
            <v>47177</v>
          </cell>
          <cell r="BP225">
            <v>91493</v>
          </cell>
          <cell r="BR225">
            <v>138670</v>
          </cell>
          <cell r="CB225">
            <v>27802</v>
          </cell>
          <cell r="CD225">
            <v>27802</v>
          </cell>
          <cell r="CV225">
            <v>100973</v>
          </cell>
          <cell r="CX225">
            <v>100973</v>
          </cell>
          <cell r="CZ225">
            <v>112242</v>
          </cell>
          <cell r="DB225">
            <v>112242</v>
          </cell>
          <cell r="DH225">
            <v>79123</v>
          </cell>
          <cell r="DJ225">
            <v>79123</v>
          </cell>
          <cell r="EA225">
            <v>34452</v>
          </cell>
          <cell r="EB225">
            <v>47761</v>
          </cell>
          <cell r="ED225">
            <v>82213</v>
          </cell>
          <cell r="ER225">
            <v>1701817</v>
          </cell>
          <cell r="ET225">
            <v>1701817</v>
          </cell>
          <cell r="FC225">
            <v>76707</v>
          </cell>
          <cell r="FF225">
            <v>76707</v>
          </cell>
          <cell r="FK225">
            <v>62751334</v>
          </cell>
          <cell r="FL225">
            <v>3397656</v>
          </cell>
          <cell r="FN225">
            <v>17530766</v>
          </cell>
          <cell r="FO225">
            <v>83679756</v>
          </cell>
        </row>
        <row r="226">
          <cell r="E226" t="str">
            <v>UNLV2010</v>
          </cell>
          <cell r="F226" t="str">
            <v>NV</v>
          </cell>
          <cell r="G226" t="str">
            <v>NCAA Division I-A</v>
          </cell>
          <cell r="I226">
            <v>1</v>
          </cell>
          <cell r="J226" t="str">
            <v>NCAA</v>
          </cell>
          <cell r="K226">
            <v>7384</v>
          </cell>
          <cell r="L226">
            <v>9059</v>
          </cell>
          <cell r="M226">
            <v>16443</v>
          </cell>
          <cell r="V226">
            <v>205960</v>
          </cell>
          <cell r="Y226">
            <v>205960</v>
          </cell>
          <cell r="Z226">
            <v>10123168</v>
          </cell>
          <cell r="AA226">
            <v>1395294</v>
          </cell>
          <cell r="AC226">
            <v>11518462</v>
          </cell>
          <cell r="BF226">
            <v>8161712</v>
          </cell>
          <cell r="BI226">
            <v>8161712</v>
          </cell>
          <cell r="BJ226">
            <v>0.14567280373231103</v>
          </cell>
          <cell r="BK226">
            <v>180719</v>
          </cell>
          <cell r="BL226">
            <v>423647</v>
          </cell>
          <cell r="BN226">
            <v>604366</v>
          </cell>
          <cell r="CU226">
            <v>76193</v>
          </cell>
          <cell r="CV226">
            <v>665744</v>
          </cell>
          <cell r="CX226">
            <v>741937</v>
          </cell>
          <cell r="CZ226">
            <v>742275</v>
          </cell>
          <cell r="DB226">
            <v>742275</v>
          </cell>
          <cell r="DG226">
            <v>34146</v>
          </cell>
          <cell r="DH226">
            <v>699515</v>
          </cell>
          <cell r="DJ226">
            <v>733661</v>
          </cell>
          <cell r="EA226">
            <v>11467</v>
          </cell>
          <cell r="EB226">
            <v>442268</v>
          </cell>
          <cell r="ED226">
            <v>453735</v>
          </cell>
          <cell r="EF226">
            <v>381112</v>
          </cell>
          <cell r="EH226">
            <v>381112</v>
          </cell>
          <cell r="EJ226">
            <v>381113</v>
          </cell>
          <cell r="EL226">
            <v>381113</v>
          </cell>
          <cell r="EN226">
            <v>225834</v>
          </cell>
          <cell r="EP226">
            <v>225834</v>
          </cell>
          <cell r="ER226">
            <v>785625</v>
          </cell>
          <cell r="ET226">
            <v>785625</v>
          </cell>
          <cell r="FK226">
            <v>18793365</v>
          </cell>
          <cell r="FL226">
            <v>6142427</v>
          </cell>
          <cell r="FN226">
            <v>31091907</v>
          </cell>
          <cell r="FO226">
            <v>56027699</v>
          </cell>
        </row>
        <row r="227">
          <cell r="E227" t="str">
            <v>Nevada2010</v>
          </cell>
          <cell r="F227" t="str">
            <v>NV</v>
          </cell>
          <cell r="G227" t="str">
            <v>NCAA Division I-A</v>
          </cell>
          <cell r="I227">
            <v>1</v>
          </cell>
          <cell r="J227" t="str">
            <v>NCAA</v>
          </cell>
          <cell r="K227">
            <v>5413</v>
          </cell>
          <cell r="L227">
            <v>6022</v>
          </cell>
          <cell r="M227">
            <v>11435</v>
          </cell>
          <cell r="V227">
            <v>825353</v>
          </cell>
          <cell r="Y227">
            <v>825353</v>
          </cell>
          <cell r="Z227">
            <v>3329403</v>
          </cell>
          <cell r="AA227">
            <v>1395036</v>
          </cell>
          <cell r="AC227">
            <v>4724439</v>
          </cell>
          <cell r="AM227">
            <v>815602</v>
          </cell>
          <cell r="AO227">
            <v>815602</v>
          </cell>
          <cell r="BF227">
            <v>6079274</v>
          </cell>
          <cell r="BI227">
            <v>6079274</v>
          </cell>
          <cell r="BJ227">
            <v>0.28995048027352466</v>
          </cell>
          <cell r="BK227">
            <v>277925</v>
          </cell>
          <cell r="BL227">
            <v>252539</v>
          </cell>
          <cell r="BN227">
            <v>530464</v>
          </cell>
          <cell r="CC227">
            <v>143983</v>
          </cell>
          <cell r="CD227">
            <v>143983</v>
          </cell>
          <cell r="CV227">
            <v>603509</v>
          </cell>
          <cell r="CX227">
            <v>603509</v>
          </cell>
          <cell r="CZ227">
            <v>620451</v>
          </cell>
          <cell r="DB227">
            <v>620451</v>
          </cell>
          <cell r="DH227">
            <v>631505</v>
          </cell>
          <cell r="DJ227">
            <v>631505</v>
          </cell>
          <cell r="EA227">
            <v>253059</v>
          </cell>
          <cell r="EB227">
            <v>316496</v>
          </cell>
          <cell r="ED227">
            <v>569555</v>
          </cell>
          <cell r="ER227">
            <v>649749</v>
          </cell>
          <cell r="ET227">
            <v>649749</v>
          </cell>
          <cell r="FK227">
            <v>10765014</v>
          </cell>
          <cell r="FL227">
            <v>5284887</v>
          </cell>
          <cell r="FM227">
            <v>143983</v>
          </cell>
          <cell r="FN227">
            <v>4772710</v>
          </cell>
          <cell r="FO227">
            <v>20966594</v>
          </cell>
        </row>
        <row r="228">
          <cell r="E228" t="str">
            <v>New Mexico2010</v>
          </cell>
          <cell r="F228" t="str">
            <v>NM</v>
          </cell>
          <cell r="G228" t="str">
            <v>NCAA Division I-A</v>
          </cell>
          <cell r="I228">
            <v>1</v>
          </cell>
          <cell r="J228" t="str">
            <v>NCAA</v>
          </cell>
          <cell r="K228">
            <v>7546</v>
          </cell>
          <cell r="L228">
            <v>9147</v>
          </cell>
          <cell r="M228">
            <v>16693</v>
          </cell>
          <cell r="V228">
            <v>935766</v>
          </cell>
          <cell r="Y228">
            <v>935766</v>
          </cell>
          <cell r="Z228">
            <v>4573517</v>
          </cell>
          <cell r="AA228">
            <v>1998365</v>
          </cell>
          <cell r="AC228">
            <v>6571882</v>
          </cell>
          <cell r="AL228">
            <v>685308</v>
          </cell>
          <cell r="AM228">
            <v>818437</v>
          </cell>
          <cell r="AO228">
            <v>1503745</v>
          </cell>
          <cell r="BF228">
            <v>6679522</v>
          </cell>
          <cell r="BI228">
            <v>6679522</v>
          </cell>
          <cell r="BJ228">
            <v>0.22826997152333367</v>
          </cell>
          <cell r="BK228">
            <v>497316</v>
          </cell>
          <cell r="BL228">
            <v>375560</v>
          </cell>
          <cell r="BN228">
            <v>872876</v>
          </cell>
          <cell r="CQ228">
            <v>362392</v>
          </cell>
          <cell r="CR228">
            <v>493381</v>
          </cell>
          <cell r="CT228">
            <v>855773</v>
          </cell>
          <cell r="CU228">
            <v>685772</v>
          </cell>
          <cell r="CV228">
            <v>640303</v>
          </cell>
          <cell r="CX228">
            <v>1326075</v>
          </cell>
          <cell r="CZ228">
            <v>678116</v>
          </cell>
          <cell r="DB228">
            <v>678116</v>
          </cell>
          <cell r="DH228">
            <v>644899</v>
          </cell>
          <cell r="DJ228">
            <v>644899</v>
          </cell>
          <cell r="EA228">
            <v>387128</v>
          </cell>
          <cell r="EB228">
            <v>421108</v>
          </cell>
          <cell r="ED228">
            <v>808236</v>
          </cell>
          <cell r="ER228">
            <v>725071</v>
          </cell>
          <cell r="ET228">
            <v>725071</v>
          </cell>
          <cell r="FK228">
            <v>14806721</v>
          </cell>
          <cell r="FL228">
            <v>6795240</v>
          </cell>
          <cell r="FN228">
            <v>7659540</v>
          </cell>
          <cell r="FO228">
            <v>29261501</v>
          </cell>
        </row>
        <row r="229">
          <cell r="E229" t="str">
            <v>North Carolina2010</v>
          </cell>
          <cell r="F229" t="str">
            <v>NC</v>
          </cell>
          <cell r="G229" t="str">
            <v>NCAA Division I-A</v>
          </cell>
          <cell r="I229">
            <v>1</v>
          </cell>
          <cell r="J229" t="str">
            <v>NCAA</v>
          </cell>
          <cell r="K229">
            <v>7126</v>
          </cell>
          <cell r="L229">
            <v>10331</v>
          </cell>
          <cell r="M229">
            <v>17457</v>
          </cell>
          <cell r="V229">
            <v>800975</v>
          </cell>
          <cell r="Y229">
            <v>800975</v>
          </cell>
          <cell r="Z229">
            <v>19672012</v>
          </cell>
          <cell r="AA229">
            <v>646898</v>
          </cell>
          <cell r="AC229">
            <v>20318910</v>
          </cell>
          <cell r="AL229">
            <v>485750</v>
          </cell>
          <cell r="AM229">
            <v>583986</v>
          </cell>
          <cell r="AO229">
            <v>1069736</v>
          </cell>
          <cell r="AX229">
            <v>3208</v>
          </cell>
          <cell r="AY229">
            <v>3208</v>
          </cell>
          <cell r="BA229">
            <v>6416</v>
          </cell>
          <cell r="BC229">
            <v>475891</v>
          </cell>
          <cell r="BE229">
            <v>475891</v>
          </cell>
          <cell r="BF229">
            <v>26385760</v>
          </cell>
          <cell r="BI229">
            <v>26385760</v>
          </cell>
          <cell r="BJ229">
            <v>0.36970491601880145</v>
          </cell>
          <cell r="BK229">
            <v>150052</v>
          </cell>
          <cell r="BL229">
            <v>247471</v>
          </cell>
          <cell r="BN229">
            <v>397523</v>
          </cell>
          <cell r="BP229">
            <v>445827</v>
          </cell>
          <cell r="BR229">
            <v>445827</v>
          </cell>
          <cell r="BW229">
            <v>570837</v>
          </cell>
          <cell r="BX229">
            <v>494147</v>
          </cell>
          <cell r="BZ229">
            <v>1064984</v>
          </cell>
          <cell r="CJ229">
            <v>114163</v>
          </cell>
          <cell r="CL229">
            <v>114163</v>
          </cell>
          <cell r="CU229">
            <v>384315</v>
          </cell>
          <cell r="CV229">
            <v>626583</v>
          </cell>
          <cell r="CX229">
            <v>1010898</v>
          </cell>
          <cell r="CZ229">
            <v>380217</v>
          </cell>
          <cell r="DB229">
            <v>380217</v>
          </cell>
          <cell r="DG229">
            <v>463294</v>
          </cell>
          <cell r="DH229">
            <v>620620</v>
          </cell>
          <cell r="DJ229">
            <v>1083914</v>
          </cell>
          <cell r="EA229">
            <v>173816</v>
          </cell>
          <cell r="EB229">
            <v>328405</v>
          </cell>
          <cell r="ED229">
            <v>502221</v>
          </cell>
          <cell r="ER229">
            <v>496949</v>
          </cell>
          <cell r="ET229">
            <v>496949</v>
          </cell>
          <cell r="FC229">
            <v>284618</v>
          </cell>
          <cell r="FF229">
            <v>284618</v>
          </cell>
          <cell r="FK229">
            <v>49374637</v>
          </cell>
          <cell r="FL229">
            <v>5464365</v>
          </cell>
          <cell r="FN229">
            <v>16530782</v>
          </cell>
          <cell r="FO229">
            <v>71369784</v>
          </cell>
        </row>
        <row r="230">
          <cell r="E230" t="str">
            <v>Charlotte2010</v>
          </cell>
          <cell r="F230" t="str">
            <v>NC</v>
          </cell>
          <cell r="G230" t="str">
            <v>NCAA Division I-AAA</v>
          </cell>
          <cell r="I230">
            <v>1</v>
          </cell>
          <cell r="J230" t="str">
            <v>NCAA</v>
          </cell>
          <cell r="K230">
            <v>8388</v>
          </cell>
          <cell r="L230">
            <v>8465</v>
          </cell>
          <cell r="M230">
            <v>16853</v>
          </cell>
          <cell r="V230">
            <v>753583</v>
          </cell>
          <cell r="Y230">
            <v>753583</v>
          </cell>
          <cell r="Z230">
            <v>2275714</v>
          </cell>
          <cell r="AA230">
            <v>1437072</v>
          </cell>
          <cell r="AC230">
            <v>3712786</v>
          </cell>
          <cell r="AL230">
            <v>466944</v>
          </cell>
          <cell r="AM230">
            <v>588740</v>
          </cell>
          <cell r="AO230">
            <v>1055684</v>
          </cell>
          <cell r="BJ230">
            <v>0</v>
          </cell>
          <cell r="BK230">
            <v>319906</v>
          </cell>
          <cell r="BN230">
            <v>319906</v>
          </cell>
          <cell r="CU230">
            <v>507866</v>
          </cell>
          <cell r="CV230">
            <v>584781</v>
          </cell>
          <cell r="CX230">
            <v>1092647</v>
          </cell>
          <cell r="CZ230">
            <v>521329</v>
          </cell>
          <cell r="DB230">
            <v>521329</v>
          </cell>
          <cell r="EA230">
            <v>230897</v>
          </cell>
          <cell r="EB230">
            <v>278045</v>
          </cell>
          <cell r="ED230">
            <v>508942</v>
          </cell>
          <cell r="ER230">
            <v>558288</v>
          </cell>
          <cell r="ET230">
            <v>558288</v>
          </cell>
          <cell r="FK230">
            <v>4554910</v>
          </cell>
          <cell r="FL230">
            <v>3968255</v>
          </cell>
          <cell r="FN230">
            <v>5200138</v>
          </cell>
          <cell r="FO230">
            <v>13723303</v>
          </cell>
        </row>
        <row r="231">
          <cell r="E231" t="str">
            <v>North Texas2010</v>
          </cell>
          <cell r="F231" t="str">
            <v>TX</v>
          </cell>
          <cell r="G231" t="str">
            <v>NCAA Division I-A</v>
          </cell>
          <cell r="I231">
            <v>1</v>
          </cell>
          <cell r="J231" t="str">
            <v>NCAA</v>
          </cell>
          <cell r="K231">
            <v>10372</v>
          </cell>
          <cell r="L231">
            <v>11723</v>
          </cell>
          <cell r="M231">
            <v>22095</v>
          </cell>
          <cell r="Z231">
            <v>1863022</v>
          </cell>
          <cell r="AA231">
            <v>1329115</v>
          </cell>
          <cell r="AC231">
            <v>3192137</v>
          </cell>
          <cell r="AL231">
            <v>586034</v>
          </cell>
          <cell r="AM231">
            <v>882117</v>
          </cell>
          <cell r="AO231">
            <v>1468151</v>
          </cell>
          <cell r="BF231">
            <v>6824909</v>
          </cell>
          <cell r="BI231">
            <v>6824909</v>
          </cell>
          <cell r="BJ231">
            <v>0.3044440140289672</v>
          </cell>
          <cell r="BK231">
            <v>286444</v>
          </cell>
          <cell r="BL231">
            <v>343373</v>
          </cell>
          <cell r="BN231">
            <v>629817</v>
          </cell>
          <cell r="CV231">
            <v>721572</v>
          </cell>
          <cell r="CX231">
            <v>721572</v>
          </cell>
          <cell r="CZ231">
            <v>766899</v>
          </cell>
          <cell r="DB231">
            <v>766899</v>
          </cell>
          <cell r="DH231">
            <v>786620</v>
          </cell>
          <cell r="DJ231">
            <v>786620</v>
          </cell>
          <cell r="EB231">
            <v>474057</v>
          </cell>
          <cell r="ED231">
            <v>474057</v>
          </cell>
          <cell r="ER231">
            <v>658054</v>
          </cell>
          <cell r="ET231">
            <v>658054</v>
          </cell>
          <cell r="FK231">
            <v>9560409</v>
          </cell>
          <cell r="FL231">
            <v>5961807</v>
          </cell>
          <cell r="FN231">
            <v>6895400</v>
          </cell>
          <cell r="FO231">
            <v>22417616</v>
          </cell>
        </row>
        <row r="232">
          <cell r="E232" t="str">
            <v>Notre Dame2010</v>
          </cell>
          <cell r="F232" t="str">
            <v>IN</v>
          </cell>
          <cell r="G232" t="str">
            <v>NCAA Division I-A</v>
          </cell>
          <cell r="I232">
            <v>1</v>
          </cell>
          <cell r="J232" t="str">
            <v>NCAA</v>
          </cell>
          <cell r="K232">
            <v>4507</v>
          </cell>
          <cell r="L232">
            <v>3904</v>
          </cell>
          <cell r="M232">
            <v>8411</v>
          </cell>
          <cell r="V232">
            <v>329345</v>
          </cell>
          <cell r="Y232">
            <v>329345</v>
          </cell>
          <cell r="Z232">
            <v>3977728</v>
          </cell>
          <cell r="AA232">
            <v>1552261</v>
          </cell>
          <cell r="AC232">
            <v>5529989</v>
          </cell>
          <cell r="AL232">
            <v>40869</v>
          </cell>
          <cell r="AM232">
            <v>40869</v>
          </cell>
          <cell r="AO232">
            <v>81738</v>
          </cell>
          <cell r="AX232">
            <v>40584</v>
          </cell>
          <cell r="AY232">
            <v>40584</v>
          </cell>
          <cell r="BA232">
            <v>81168</v>
          </cell>
          <cell r="BF232">
            <v>68782560</v>
          </cell>
          <cell r="BI232">
            <v>68782560</v>
          </cell>
          <cell r="BJ232">
            <v>0.72779678917700008</v>
          </cell>
          <cell r="BK232">
            <v>224954</v>
          </cell>
          <cell r="BL232">
            <v>243823</v>
          </cell>
          <cell r="BN232">
            <v>468777</v>
          </cell>
          <cell r="BS232">
            <v>485078</v>
          </cell>
          <cell r="BV232">
            <v>485078</v>
          </cell>
          <cell r="BW232">
            <v>126128</v>
          </cell>
          <cell r="BX232">
            <v>144751</v>
          </cell>
          <cell r="BZ232">
            <v>270879</v>
          </cell>
          <cell r="CJ232">
            <v>55432</v>
          </cell>
          <cell r="CL232">
            <v>55432</v>
          </cell>
          <cell r="CU232">
            <v>247875</v>
          </cell>
          <cell r="CV232">
            <v>272364</v>
          </cell>
          <cell r="CX232">
            <v>520239</v>
          </cell>
          <cell r="CZ232">
            <v>118722</v>
          </cell>
          <cell r="DB232">
            <v>118722</v>
          </cell>
          <cell r="DG232">
            <v>328924</v>
          </cell>
          <cell r="DH232">
            <v>298169</v>
          </cell>
          <cell r="DJ232">
            <v>627093</v>
          </cell>
          <cell r="EA232">
            <v>111992</v>
          </cell>
          <cell r="EB232">
            <v>55568</v>
          </cell>
          <cell r="ED232">
            <v>167560</v>
          </cell>
          <cell r="ER232">
            <v>75952</v>
          </cell>
          <cell r="ET232">
            <v>75952</v>
          </cell>
          <cell r="FK232">
            <v>74696037</v>
          </cell>
          <cell r="FL232">
            <v>2898495</v>
          </cell>
          <cell r="FN232">
            <v>16913387</v>
          </cell>
          <cell r="FO232">
            <v>94507919</v>
          </cell>
        </row>
        <row r="233">
          <cell r="E233" t="str">
            <v>Oklahoma2010</v>
          </cell>
          <cell r="F233" t="str">
            <v>OK</v>
          </cell>
          <cell r="G233" t="str">
            <v>NCAA Division I-A</v>
          </cell>
          <cell r="I233">
            <v>1</v>
          </cell>
          <cell r="J233" t="str">
            <v>NCAA</v>
          </cell>
          <cell r="K233">
            <v>8352</v>
          </cell>
          <cell r="L233">
            <v>8643</v>
          </cell>
          <cell r="M233">
            <v>16995</v>
          </cell>
          <cell r="V233">
            <v>940398</v>
          </cell>
          <cell r="Y233">
            <v>940398</v>
          </cell>
          <cell r="Z233">
            <v>8437785</v>
          </cell>
          <cell r="AA233">
            <v>2422812</v>
          </cell>
          <cell r="AC233">
            <v>10860597</v>
          </cell>
          <cell r="AL233">
            <v>195348</v>
          </cell>
          <cell r="AM233">
            <v>332620</v>
          </cell>
          <cell r="AO233">
            <v>527968</v>
          </cell>
          <cell r="BF233">
            <v>58811324</v>
          </cell>
          <cell r="BI233">
            <v>58811324</v>
          </cell>
          <cell r="BJ233">
            <v>0.56365704572744779</v>
          </cell>
          <cell r="BK233">
            <v>172212</v>
          </cell>
          <cell r="BL233">
            <v>52023</v>
          </cell>
          <cell r="BN233">
            <v>224235</v>
          </cell>
          <cell r="BO233">
            <v>52854</v>
          </cell>
          <cell r="BP233">
            <v>114788</v>
          </cell>
          <cell r="BR233">
            <v>167642</v>
          </cell>
          <cell r="CJ233">
            <v>1072116</v>
          </cell>
          <cell r="CL233">
            <v>1072116</v>
          </cell>
          <cell r="CV233">
            <v>222579</v>
          </cell>
          <cell r="CX233">
            <v>222579</v>
          </cell>
          <cell r="CZ233">
            <v>274926</v>
          </cell>
          <cell r="DB233">
            <v>274926</v>
          </cell>
          <cell r="EA233">
            <v>39759</v>
          </cell>
          <cell r="EB233">
            <v>27795</v>
          </cell>
          <cell r="ED233">
            <v>67554</v>
          </cell>
          <cell r="ER233">
            <v>99471</v>
          </cell>
          <cell r="ET233">
            <v>99471</v>
          </cell>
          <cell r="FC233">
            <v>116382</v>
          </cell>
          <cell r="FF233">
            <v>116382</v>
          </cell>
          <cell r="FK233">
            <v>68766062</v>
          </cell>
          <cell r="FL233">
            <v>4619130</v>
          </cell>
          <cell r="FN233">
            <v>30953651</v>
          </cell>
          <cell r="FO233">
            <v>104338843</v>
          </cell>
        </row>
        <row r="234">
          <cell r="E234" t="str">
            <v>Oregon2010</v>
          </cell>
          <cell r="F234" t="str">
            <v>OR</v>
          </cell>
          <cell r="G234" t="str">
            <v>NCAA Division I-A</v>
          </cell>
          <cell r="I234">
            <v>1</v>
          </cell>
          <cell r="J234" t="str">
            <v>NCAA</v>
          </cell>
          <cell r="K234">
            <v>8769</v>
          </cell>
          <cell r="L234">
            <v>9029</v>
          </cell>
          <cell r="M234">
            <v>17798</v>
          </cell>
          <cell r="V234">
            <v>836527</v>
          </cell>
          <cell r="Y234">
            <v>836527</v>
          </cell>
          <cell r="Z234">
            <v>4120198</v>
          </cell>
          <cell r="AA234">
            <v>317840</v>
          </cell>
          <cell r="AC234">
            <v>4438038</v>
          </cell>
          <cell r="AL234">
            <v>218670</v>
          </cell>
          <cell r="AM234">
            <v>194429</v>
          </cell>
          <cell r="AO234">
            <v>413099</v>
          </cell>
          <cell r="BF234">
            <v>27713278</v>
          </cell>
          <cell r="BI234">
            <v>27713278</v>
          </cell>
          <cell r="BJ234">
            <v>0.3232243529361325</v>
          </cell>
          <cell r="BK234">
            <v>156336</v>
          </cell>
          <cell r="BL234">
            <v>13471</v>
          </cell>
          <cell r="BN234">
            <v>169807</v>
          </cell>
          <cell r="BP234">
            <v>17772</v>
          </cell>
          <cell r="BR234">
            <v>17772</v>
          </cell>
          <cell r="BX234">
            <v>64565</v>
          </cell>
          <cell r="BZ234">
            <v>64565</v>
          </cell>
          <cell r="CV234">
            <v>115487</v>
          </cell>
          <cell r="CX234">
            <v>115487</v>
          </cell>
          <cell r="CZ234">
            <v>75753</v>
          </cell>
          <cell r="DB234">
            <v>75753</v>
          </cell>
          <cell r="EA234">
            <v>10490</v>
          </cell>
          <cell r="EB234">
            <v>10491</v>
          </cell>
          <cell r="ED234">
            <v>20981</v>
          </cell>
          <cell r="ER234">
            <v>225271</v>
          </cell>
          <cell r="ET234">
            <v>225271</v>
          </cell>
          <cell r="FK234">
            <v>33055499</v>
          </cell>
          <cell r="FL234">
            <v>1035079</v>
          </cell>
          <cell r="FN234">
            <v>51649490</v>
          </cell>
          <cell r="FO234">
            <v>85740068</v>
          </cell>
        </row>
        <row r="235">
          <cell r="E235" t="str">
            <v>Pittsburgh2010</v>
          </cell>
          <cell r="F235" t="str">
            <v>PA</v>
          </cell>
          <cell r="G235" t="str">
            <v>NCAA Division I-A</v>
          </cell>
          <cell r="I235">
            <v>1</v>
          </cell>
          <cell r="J235" t="str">
            <v>NCAA</v>
          </cell>
          <cell r="K235">
            <v>8458</v>
          </cell>
          <cell r="L235">
            <v>8577</v>
          </cell>
          <cell r="M235">
            <v>17035</v>
          </cell>
          <cell r="V235">
            <v>914422</v>
          </cell>
          <cell r="Y235">
            <v>914422</v>
          </cell>
          <cell r="Z235">
            <v>13574317</v>
          </cell>
          <cell r="AA235">
            <v>2436946</v>
          </cell>
          <cell r="AC235">
            <v>16011263</v>
          </cell>
          <cell r="AL235">
            <v>757463</v>
          </cell>
          <cell r="AM235">
            <v>1025510</v>
          </cell>
          <cell r="AO235">
            <v>1782973</v>
          </cell>
          <cell r="BF235">
            <v>21312076</v>
          </cell>
          <cell r="BI235">
            <v>21312076</v>
          </cell>
          <cell r="BJ235">
            <v>0.38027190236211139</v>
          </cell>
          <cell r="BP235">
            <v>795560</v>
          </cell>
          <cell r="BR235">
            <v>795560</v>
          </cell>
          <cell r="CU235">
            <v>561691</v>
          </cell>
          <cell r="CV235">
            <v>867354</v>
          </cell>
          <cell r="CX235">
            <v>1429045</v>
          </cell>
          <cell r="CZ235">
            <v>780556</v>
          </cell>
          <cell r="DB235">
            <v>780556</v>
          </cell>
          <cell r="DG235">
            <v>766926</v>
          </cell>
          <cell r="DH235">
            <v>976530</v>
          </cell>
          <cell r="DJ235">
            <v>1743456</v>
          </cell>
          <cell r="EB235">
            <v>280888</v>
          </cell>
          <cell r="ED235">
            <v>280888</v>
          </cell>
          <cell r="ER235">
            <v>1119913</v>
          </cell>
          <cell r="ET235">
            <v>1119913</v>
          </cell>
          <cell r="FC235">
            <v>815591</v>
          </cell>
          <cell r="FF235">
            <v>815591</v>
          </cell>
          <cell r="FK235">
            <v>38702486</v>
          </cell>
          <cell r="FL235">
            <v>8283257</v>
          </cell>
          <cell r="FN235">
            <v>9058566</v>
          </cell>
          <cell r="FO235">
            <v>56044309</v>
          </cell>
        </row>
        <row r="236">
          <cell r="E236" t="str">
            <v>South Alabama2010</v>
          </cell>
          <cell r="F236" t="str">
            <v>AL</v>
          </cell>
          <cell r="G236" t="str">
            <v>NCAA Division I-A</v>
          </cell>
          <cell r="I236">
            <v>1</v>
          </cell>
          <cell r="J236" t="str">
            <v>NCAA</v>
          </cell>
          <cell r="K236">
            <v>3799</v>
          </cell>
          <cell r="L236">
            <v>4866</v>
          </cell>
          <cell r="M236">
            <v>8665</v>
          </cell>
          <cell r="V236">
            <v>1172622</v>
          </cell>
          <cell r="Y236">
            <v>1172622</v>
          </cell>
          <cell r="Z236">
            <v>1619051</v>
          </cell>
          <cell r="AA236">
            <v>1014157</v>
          </cell>
          <cell r="AC236">
            <v>2633208</v>
          </cell>
          <cell r="BF236">
            <v>5963648</v>
          </cell>
          <cell r="BI236">
            <v>5963648</v>
          </cell>
          <cell r="BJ236">
            <v>0.37731988871569788</v>
          </cell>
          <cell r="BK236">
            <v>232342</v>
          </cell>
          <cell r="BL236">
            <v>231166</v>
          </cell>
          <cell r="BN236">
            <v>463508</v>
          </cell>
          <cell r="CV236">
            <v>557858</v>
          </cell>
          <cell r="CX236">
            <v>557858</v>
          </cell>
          <cell r="CZ236">
            <v>583831</v>
          </cell>
          <cell r="DB236">
            <v>583831</v>
          </cell>
          <cell r="EA236">
            <v>264569</v>
          </cell>
          <cell r="EB236">
            <v>243000</v>
          </cell>
          <cell r="ED236">
            <v>507569</v>
          </cell>
          <cell r="EE236">
            <v>130486</v>
          </cell>
          <cell r="EF236">
            <v>115429</v>
          </cell>
          <cell r="EH236">
            <v>245915</v>
          </cell>
          <cell r="EI236">
            <v>135504</v>
          </cell>
          <cell r="EJ236">
            <v>110411</v>
          </cell>
          <cell r="EL236">
            <v>245915</v>
          </cell>
          <cell r="EM236">
            <v>110662</v>
          </cell>
          <cell r="EN236">
            <v>135253</v>
          </cell>
          <cell r="EP236">
            <v>245915</v>
          </cell>
          <cell r="ER236">
            <v>494054</v>
          </cell>
          <cell r="ET236">
            <v>494054</v>
          </cell>
          <cell r="FK236">
            <v>9628884</v>
          </cell>
          <cell r="FL236">
            <v>3485159</v>
          </cell>
          <cell r="FN236">
            <v>2691241</v>
          </cell>
          <cell r="FO236">
            <v>15805284</v>
          </cell>
        </row>
        <row r="237">
          <cell r="E237" t="str">
            <v>South Carolina2010</v>
          </cell>
          <cell r="F237" t="str">
            <v>SC</v>
          </cell>
          <cell r="G237" t="str">
            <v>NCAA Division I-A</v>
          </cell>
          <cell r="I237">
            <v>1</v>
          </cell>
          <cell r="J237" t="str">
            <v>NCAA</v>
          </cell>
          <cell r="K237">
            <v>9064</v>
          </cell>
          <cell r="L237">
            <v>10661</v>
          </cell>
          <cell r="M237">
            <v>19725</v>
          </cell>
          <cell r="V237">
            <v>2567094</v>
          </cell>
          <cell r="Y237">
            <v>2567094</v>
          </cell>
          <cell r="Z237">
            <v>7849818</v>
          </cell>
          <cell r="AA237">
            <v>45550</v>
          </cell>
          <cell r="AC237">
            <v>7895368</v>
          </cell>
          <cell r="AL237">
            <v>5727</v>
          </cell>
          <cell r="AM237">
            <v>11823</v>
          </cell>
          <cell r="AO237">
            <v>17550</v>
          </cell>
          <cell r="AU237">
            <v>1001</v>
          </cell>
          <cell r="AW237">
            <v>1001</v>
          </cell>
          <cell r="BF237">
            <v>45464058</v>
          </cell>
          <cell r="BI237">
            <v>45464058</v>
          </cell>
          <cell r="BJ237">
            <v>0.54314842444806577</v>
          </cell>
          <cell r="BK237">
            <v>15350</v>
          </cell>
          <cell r="BL237">
            <v>15350</v>
          </cell>
          <cell r="BN237">
            <v>30700</v>
          </cell>
          <cell r="CU237">
            <v>24887</v>
          </cell>
          <cell r="CV237">
            <v>12582</v>
          </cell>
          <cell r="CX237">
            <v>37469</v>
          </cell>
          <cell r="CZ237">
            <v>12268</v>
          </cell>
          <cell r="DB237">
            <v>12268</v>
          </cell>
          <cell r="DG237">
            <v>2172</v>
          </cell>
          <cell r="DH237">
            <v>3398</v>
          </cell>
          <cell r="DJ237">
            <v>5570</v>
          </cell>
          <cell r="EA237">
            <v>1001</v>
          </cell>
          <cell r="EB237">
            <v>1001</v>
          </cell>
          <cell r="ED237">
            <v>2002</v>
          </cell>
          <cell r="ER237">
            <v>4386</v>
          </cell>
          <cell r="ET237">
            <v>4386</v>
          </cell>
          <cell r="FK237">
            <v>55930107</v>
          </cell>
          <cell r="FL237">
            <v>107359</v>
          </cell>
          <cell r="FN237">
            <v>27667201</v>
          </cell>
          <cell r="FO237">
            <v>83704667</v>
          </cell>
        </row>
        <row r="238">
          <cell r="E238" t="str">
            <v>South Florida2010</v>
          </cell>
          <cell r="F238" t="str">
            <v>FL</v>
          </cell>
          <cell r="G238" t="str">
            <v>NCAA Division I-A</v>
          </cell>
          <cell r="I238">
            <v>1</v>
          </cell>
          <cell r="J238" t="str">
            <v>NCAA</v>
          </cell>
          <cell r="K238">
            <v>9940</v>
          </cell>
          <cell r="L238">
            <v>13249</v>
          </cell>
          <cell r="M238">
            <v>23189</v>
          </cell>
          <cell r="V238">
            <v>300446</v>
          </cell>
          <cell r="Y238">
            <v>300446</v>
          </cell>
          <cell r="Z238">
            <v>4653209</v>
          </cell>
          <cell r="AA238">
            <v>396921</v>
          </cell>
          <cell r="AC238">
            <v>5050130</v>
          </cell>
          <cell r="AL238">
            <v>44348</v>
          </cell>
          <cell r="AM238">
            <v>85056</v>
          </cell>
          <cell r="AO238">
            <v>129404</v>
          </cell>
          <cell r="BF238">
            <v>17017821</v>
          </cell>
          <cell r="BI238">
            <v>17017821</v>
          </cell>
          <cell r="BJ238">
            <v>0.39126603091360634</v>
          </cell>
          <cell r="BK238">
            <v>9653</v>
          </cell>
          <cell r="BL238">
            <v>22235</v>
          </cell>
          <cell r="BN238">
            <v>31888</v>
          </cell>
          <cell r="CN238">
            <v>3291</v>
          </cell>
          <cell r="CP238">
            <v>3291</v>
          </cell>
          <cell r="CU238">
            <v>62925</v>
          </cell>
          <cell r="CV238">
            <v>162276</v>
          </cell>
          <cell r="CX238">
            <v>225201</v>
          </cell>
          <cell r="CZ238">
            <v>114870</v>
          </cell>
          <cell r="DB238">
            <v>114870</v>
          </cell>
          <cell r="EA238">
            <v>17145</v>
          </cell>
          <cell r="EB238">
            <v>58354</v>
          </cell>
          <cell r="ED238">
            <v>75499</v>
          </cell>
          <cell r="ER238">
            <v>91143</v>
          </cell>
          <cell r="ET238">
            <v>91143</v>
          </cell>
          <cell r="FK238">
            <v>22105547</v>
          </cell>
          <cell r="FL238">
            <v>934146</v>
          </cell>
          <cell r="FN238">
            <v>20454553</v>
          </cell>
          <cell r="FO238">
            <v>43494246</v>
          </cell>
        </row>
        <row r="239">
          <cell r="E239" t="str">
            <v>USC2010</v>
          </cell>
          <cell r="F239" t="str">
            <v>CA</v>
          </cell>
          <cell r="G239" t="str">
            <v>NCAA Division I-A</v>
          </cell>
          <cell r="I239">
            <v>1</v>
          </cell>
          <cell r="J239" t="str">
            <v>NCAA</v>
          </cell>
          <cell r="K239">
            <v>8122</v>
          </cell>
          <cell r="L239">
            <v>8441</v>
          </cell>
          <cell r="M239">
            <v>16563</v>
          </cell>
          <cell r="V239">
            <v>713931</v>
          </cell>
          <cell r="Y239">
            <v>713931</v>
          </cell>
          <cell r="Z239">
            <v>3717501</v>
          </cell>
          <cell r="AA239">
            <v>146798</v>
          </cell>
          <cell r="AC239">
            <v>3864299</v>
          </cell>
          <cell r="BF239">
            <v>31148724</v>
          </cell>
          <cell r="BI239">
            <v>31148724</v>
          </cell>
          <cell r="BJ239">
            <v>0.41143634905460141</v>
          </cell>
          <cell r="BK239">
            <v>210095</v>
          </cell>
          <cell r="BL239">
            <v>186303</v>
          </cell>
          <cell r="BN239">
            <v>396398</v>
          </cell>
          <cell r="CJ239">
            <v>67844</v>
          </cell>
          <cell r="CL239">
            <v>67844</v>
          </cell>
          <cell r="CV239">
            <v>28410</v>
          </cell>
          <cell r="CX239">
            <v>28410</v>
          </cell>
          <cell r="DG239">
            <v>136896</v>
          </cell>
          <cell r="DH239">
            <v>124270</v>
          </cell>
          <cell r="DJ239">
            <v>261166</v>
          </cell>
          <cell r="EA239">
            <v>98083</v>
          </cell>
          <cell r="EB239">
            <v>40702</v>
          </cell>
          <cell r="ED239">
            <v>138785</v>
          </cell>
          <cell r="EE239">
            <v>1061</v>
          </cell>
          <cell r="EF239">
            <v>19133</v>
          </cell>
          <cell r="EH239">
            <v>20194</v>
          </cell>
          <cell r="EI239">
            <v>43508</v>
          </cell>
          <cell r="EJ239">
            <v>42211</v>
          </cell>
          <cell r="EL239">
            <v>85719</v>
          </cell>
          <cell r="EN239">
            <v>8652</v>
          </cell>
          <cell r="EP239">
            <v>8652</v>
          </cell>
          <cell r="EQ239">
            <v>81555</v>
          </cell>
          <cell r="ER239">
            <v>102135</v>
          </cell>
          <cell r="ET239">
            <v>183690</v>
          </cell>
          <cell r="EU239">
            <v>85711</v>
          </cell>
          <cell r="EV239">
            <v>96774</v>
          </cell>
          <cell r="EX239">
            <v>182485</v>
          </cell>
          <cell r="FK239">
            <v>36237065</v>
          </cell>
          <cell r="FL239">
            <v>863232</v>
          </cell>
          <cell r="FN239">
            <v>38606976</v>
          </cell>
          <cell r="FO239">
            <v>75707273</v>
          </cell>
        </row>
        <row r="240">
          <cell r="E240" t="str">
            <v>Southern Mississippi2010</v>
          </cell>
          <cell r="F240" t="str">
            <v>MS</v>
          </cell>
          <cell r="G240" t="str">
            <v>NCAA Division I-A</v>
          </cell>
          <cell r="I240">
            <v>1</v>
          </cell>
          <cell r="J240" t="str">
            <v>NCAA</v>
          </cell>
          <cell r="K240">
            <v>4263</v>
          </cell>
          <cell r="L240">
            <v>6753</v>
          </cell>
          <cell r="M240">
            <v>11016</v>
          </cell>
          <cell r="V240">
            <v>826221</v>
          </cell>
          <cell r="Y240">
            <v>826221</v>
          </cell>
          <cell r="Z240">
            <v>1806789</v>
          </cell>
          <cell r="AA240">
            <v>1130203</v>
          </cell>
          <cell r="AC240">
            <v>2936992</v>
          </cell>
          <cell r="AL240">
            <v>339542</v>
          </cell>
          <cell r="AM240">
            <v>443642</v>
          </cell>
          <cell r="AO240">
            <v>783184</v>
          </cell>
          <cell r="BF240">
            <v>6404547</v>
          </cell>
          <cell r="BI240">
            <v>6404547</v>
          </cell>
          <cell r="BJ240">
            <v>0.31333214710421725</v>
          </cell>
          <cell r="BK240">
            <v>217213</v>
          </cell>
          <cell r="BL240">
            <v>243631</v>
          </cell>
          <cell r="BN240">
            <v>460844</v>
          </cell>
          <cell r="CV240">
            <v>474042</v>
          </cell>
          <cell r="CX240">
            <v>474042</v>
          </cell>
          <cell r="CZ240">
            <v>589033</v>
          </cell>
          <cell r="DB240">
            <v>589033</v>
          </cell>
          <cell r="EA240">
            <v>211365</v>
          </cell>
          <cell r="EB240">
            <v>271051</v>
          </cell>
          <cell r="ED240">
            <v>482416</v>
          </cell>
          <cell r="ER240">
            <v>418431</v>
          </cell>
          <cell r="ET240">
            <v>418431</v>
          </cell>
          <cell r="FK240">
            <v>9805677</v>
          </cell>
          <cell r="FL240">
            <v>3570033</v>
          </cell>
          <cell r="FN240">
            <v>7064411</v>
          </cell>
          <cell r="FO240">
            <v>20440121</v>
          </cell>
        </row>
        <row r="241">
          <cell r="E241" t="str">
            <v>Toledo2010</v>
          </cell>
          <cell r="F241" t="str">
            <v>OH</v>
          </cell>
          <cell r="G241" t="str">
            <v>NCAA Division I-A</v>
          </cell>
          <cell r="I241">
            <v>1</v>
          </cell>
          <cell r="J241" t="str">
            <v>NCAA</v>
          </cell>
          <cell r="K241">
            <v>7495</v>
          </cell>
          <cell r="L241">
            <v>7327</v>
          </cell>
          <cell r="M241">
            <v>14822</v>
          </cell>
          <cell r="V241">
            <v>612292</v>
          </cell>
          <cell r="Y241">
            <v>612292</v>
          </cell>
          <cell r="Z241">
            <v>1693113</v>
          </cell>
          <cell r="AA241">
            <v>1712131</v>
          </cell>
          <cell r="AC241">
            <v>3405244</v>
          </cell>
          <cell r="AM241">
            <v>666273</v>
          </cell>
          <cell r="AO241">
            <v>666273</v>
          </cell>
          <cell r="BF241">
            <v>6357720</v>
          </cell>
          <cell r="BI241">
            <v>6357720</v>
          </cell>
          <cell r="BJ241">
            <v>0.31128643192116107</v>
          </cell>
          <cell r="BK241">
            <v>247381</v>
          </cell>
          <cell r="BL241">
            <v>355489</v>
          </cell>
          <cell r="BN241">
            <v>602870</v>
          </cell>
          <cell r="CV241">
            <v>670589</v>
          </cell>
          <cell r="CX241">
            <v>670589</v>
          </cell>
          <cell r="CZ241">
            <v>633363</v>
          </cell>
          <cell r="DB241">
            <v>633363</v>
          </cell>
          <cell r="DH241">
            <v>579758</v>
          </cell>
          <cell r="DJ241">
            <v>579758</v>
          </cell>
          <cell r="EA241">
            <v>292233</v>
          </cell>
          <cell r="EB241">
            <v>430140</v>
          </cell>
          <cell r="ED241">
            <v>722373</v>
          </cell>
          <cell r="EM241">
            <v>182570</v>
          </cell>
          <cell r="EP241">
            <v>182570</v>
          </cell>
          <cell r="ER241">
            <v>668659</v>
          </cell>
          <cell r="ET241">
            <v>668659</v>
          </cell>
          <cell r="FK241">
            <v>9385309</v>
          </cell>
          <cell r="FL241">
            <v>5716402</v>
          </cell>
          <cell r="FN241">
            <v>5322308</v>
          </cell>
          <cell r="FO241">
            <v>20424019</v>
          </cell>
        </row>
        <row r="242">
          <cell r="E242" t="str">
            <v>Tulsa2010</v>
          </cell>
          <cell r="F242" t="str">
            <v>OK</v>
          </cell>
          <cell r="G242" t="str">
            <v>NCAA Division I-A</v>
          </cell>
          <cell r="I242">
            <v>1</v>
          </cell>
          <cell r="J242" t="str">
            <v>NCAA</v>
          </cell>
          <cell r="K242">
            <v>1605</v>
          </cell>
          <cell r="L242">
            <v>1338</v>
          </cell>
          <cell r="M242">
            <v>2943</v>
          </cell>
          <cell r="Z242">
            <v>4088024</v>
          </cell>
          <cell r="AA242">
            <v>1920577</v>
          </cell>
          <cell r="AC242">
            <v>6008601</v>
          </cell>
          <cell r="AL242">
            <v>750383</v>
          </cell>
          <cell r="AM242">
            <v>884807</v>
          </cell>
          <cell r="AO242">
            <v>1635190</v>
          </cell>
          <cell r="BF242">
            <v>9741665</v>
          </cell>
          <cell r="BI242">
            <v>9741665</v>
          </cell>
          <cell r="BJ242">
            <v>0.335898958174004</v>
          </cell>
          <cell r="BK242">
            <v>399125</v>
          </cell>
          <cell r="BL242">
            <v>465658</v>
          </cell>
          <cell r="BN242">
            <v>864783</v>
          </cell>
          <cell r="CJ242">
            <v>1223687</v>
          </cell>
          <cell r="CL242">
            <v>1223687</v>
          </cell>
          <cell r="CU242">
            <v>881982</v>
          </cell>
          <cell r="CV242">
            <v>914884</v>
          </cell>
          <cell r="CX242">
            <v>1796866</v>
          </cell>
          <cell r="CZ242">
            <v>910772</v>
          </cell>
          <cell r="DB242">
            <v>910772</v>
          </cell>
          <cell r="EA242">
            <v>696700</v>
          </cell>
          <cell r="EB242">
            <v>690538</v>
          </cell>
          <cell r="ED242">
            <v>1387238</v>
          </cell>
          <cell r="ER242">
            <v>891238</v>
          </cell>
          <cell r="ET242">
            <v>891238</v>
          </cell>
          <cell r="FK242">
            <v>16557879</v>
          </cell>
          <cell r="FL242">
            <v>7902161</v>
          </cell>
          <cell r="FN242">
            <v>4541732</v>
          </cell>
          <cell r="FO242">
            <v>29001772</v>
          </cell>
        </row>
        <row r="243">
          <cell r="E243" t="str">
            <v>Utah2010</v>
          </cell>
          <cell r="F243" t="str">
            <v>UT</v>
          </cell>
          <cell r="G243" t="str">
            <v>NCAA Division I-A</v>
          </cell>
          <cell r="I243">
            <v>1</v>
          </cell>
          <cell r="J243" t="str">
            <v>NCAA</v>
          </cell>
          <cell r="K243">
            <v>8959</v>
          </cell>
          <cell r="L243">
            <v>7180</v>
          </cell>
          <cell r="M243">
            <v>16139</v>
          </cell>
          <cell r="V243">
            <v>107137</v>
          </cell>
          <cell r="Y243">
            <v>107137</v>
          </cell>
          <cell r="Z243">
            <v>6220172</v>
          </cell>
          <cell r="AA243">
            <v>316948</v>
          </cell>
          <cell r="AC243">
            <v>6537120</v>
          </cell>
          <cell r="BF243">
            <v>21235202</v>
          </cell>
          <cell r="BI243">
            <v>21235202</v>
          </cell>
          <cell r="BJ243">
            <v>0.55747827213990053</v>
          </cell>
          <cell r="BK243">
            <v>26775</v>
          </cell>
          <cell r="BN243">
            <v>26775</v>
          </cell>
          <cell r="BP243">
            <v>692173</v>
          </cell>
          <cell r="BR243">
            <v>692173</v>
          </cell>
          <cell r="CQ243">
            <v>66550</v>
          </cell>
          <cell r="CR243">
            <v>82686</v>
          </cell>
          <cell r="CT243">
            <v>149236</v>
          </cell>
          <cell r="CV243">
            <v>67885</v>
          </cell>
          <cell r="CX243">
            <v>67885</v>
          </cell>
          <cell r="CZ243">
            <v>52049</v>
          </cell>
          <cell r="DB243">
            <v>52049</v>
          </cell>
          <cell r="DG243">
            <v>8636</v>
          </cell>
          <cell r="DH243">
            <v>33190</v>
          </cell>
          <cell r="DJ243">
            <v>41826</v>
          </cell>
          <cell r="EA243">
            <v>26138</v>
          </cell>
          <cell r="EB243">
            <v>103189</v>
          </cell>
          <cell r="ED243">
            <v>129327</v>
          </cell>
          <cell r="EF243">
            <v>6531</v>
          </cell>
          <cell r="EH243">
            <v>6531</v>
          </cell>
          <cell r="EJ243">
            <v>6531</v>
          </cell>
          <cell r="EL243">
            <v>6531</v>
          </cell>
          <cell r="EN243">
            <v>6531</v>
          </cell>
          <cell r="EP243">
            <v>6531</v>
          </cell>
          <cell r="ER243">
            <v>174373</v>
          </cell>
          <cell r="ET243">
            <v>174373</v>
          </cell>
          <cell r="FK243">
            <v>27690610</v>
          </cell>
          <cell r="FL243">
            <v>1542086</v>
          </cell>
          <cell r="FN243">
            <v>8858837</v>
          </cell>
          <cell r="FO243">
            <v>38091533</v>
          </cell>
        </row>
        <row r="244">
          <cell r="E244" t="str">
            <v>Virginia2010</v>
          </cell>
          <cell r="F244" t="str">
            <v>VA</v>
          </cell>
          <cell r="G244" t="str">
            <v>NCAA Division I-A</v>
          </cell>
          <cell r="I244">
            <v>1</v>
          </cell>
          <cell r="J244" t="str">
            <v>NCAA</v>
          </cell>
          <cell r="K244">
            <v>6128</v>
          </cell>
          <cell r="L244">
            <v>7698</v>
          </cell>
          <cell r="M244">
            <v>13826</v>
          </cell>
          <cell r="V244">
            <v>1726266</v>
          </cell>
          <cell r="Y244">
            <v>1726266</v>
          </cell>
          <cell r="Z244">
            <v>9170281</v>
          </cell>
          <cell r="AA244">
            <v>291072</v>
          </cell>
          <cell r="AC244">
            <v>9461353</v>
          </cell>
          <cell r="AL244">
            <v>214504</v>
          </cell>
          <cell r="AM244">
            <v>182726</v>
          </cell>
          <cell r="AO244">
            <v>397230</v>
          </cell>
          <cell r="BC244">
            <v>78950</v>
          </cell>
          <cell r="BE244">
            <v>78950</v>
          </cell>
          <cell r="BF244">
            <v>16775871</v>
          </cell>
          <cell r="BI244">
            <v>16775871</v>
          </cell>
          <cell r="BJ244">
            <v>0.2138715398815737</v>
          </cell>
          <cell r="BK244">
            <v>69519</v>
          </cell>
          <cell r="BL244">
            <v>48202</v>
          </cell>
          <cell r="BN244">
            <v>117721</v>
          </cell>
          <cell r="BW244">
            <v>638827</v>
          </cell>
          <cell r="BX244">
            <v>128648</v>
          </cell>
          <cell r="BZ244">
            <v>767475</v>
          </cell>
          <cell r="CJ244">
            <v>88269</v>
          </cell>
          <cell r="CL244">
            <v>88269</v>
          </cell>
          <cell r="CU244">
            <v>182696</v>
          </cell>
          <cell r="CV244">
            <v>118980</v>
          </cell>
          <cell r="CX244">
            <v>301676</v>
          </cell>
          <cell r="CZ244">
            <v>50502</v>
          </cell>
          <cell r="DB244">
            <v>50502</v>
          </cell>
          <cell r="DG244">
            <v>106982</v>
          </cell>
          <cell r="DH244">
            <v>100752</v>
          </cell>
          <cell r="DJ244">
            <v>207734</v>
          </cell>
          <cell r="EA244">
            <v>208024</v>
          </cell>
          <cell r="EB244">
            <v>40674</v>
          </cell>
          <cell r="ED244">
            <v>248698</v>
          </cell>
          <cell r="ER244">
            <v>55613</v>
          </cell>
          <cell r="ET244">
            <v>55613</v>
          </cell>
          <cell r="FC244">
            <v>116155</v>
          </cell>
          <cell r="FF244">
            <v>116155</v>
          </cell>
          <cell r="FK244">
            <v>29209125</v>
          </cell>
          <cell r="FL244">
            <v>1184388</v>
          </cell>
          <cell r="FN244">
            <v>48045493</v>
          </cell>
          <cell r="FO244">
            <v>78439006</v>
          </cell>
        </row>
        <row r="245">
          <cell r="E245" t="str">
            <v>Washington2010</v>
          </cell>
          <cell r="F245" t="str">
            <v>WA</v>
          </cell>
          <cell r="G245" t="str">
            <v>NCAA Division I-A</v>
          </cell>
          <cell r="I245">
            <v>1</v>
          </cell>
          <cell r="J245" t="str">
            <v>NCAA</v>
          </cell>
          <cell r="K245">
            <v>12257</v>
          </cell>
          <cell r="L245">
            <v>13307</v>
          </cell>
          <cell r="M245">
            <v>25564</v>
          </cell>
          <cell r="V245">
            <v>306225</v>
          </cell>
          <cell r="Y245">
            <v>306225</v>
          </cell>
          <cell r="Z245">
            <v>10474040</v>
          </cell>
          <cell r="AA245">
            <v>752017</v>
          </cell>
          <cell r="AC245">
            <v>11226057</v>
          </cell>
          <cell r="AL245">
            <v>189658</v>
          </cell>
          <cell r="AM245">
            <v>609290</v>
          </cell>
          <cell r="AO245">
            <v>798948</v>
          </cell>
          <cell r="BF245">
            <v>39405237</v>
          </cell>
          <cell r="BI245">
            <v>39405237</v>
          </cell>
          <cell r="BJ245">
            <v>0.56107770753499553</v>
          </cell>
          <cell r="BK245">
            <v>321084</v>
          </cell>
          <cell r="BL245">
            <v>296025</v>
          </cell>
          <cell r="BN245">
            <v>617109</v>
          </cell>
          <cell r="BP245">
            <v>372325</v>
          </cell>
          <cell r="BR245">
            <v>372325</v>
          </cell>
          <cell r="CI245">
            <v>345780</v>
          </cell>
          <cell r="CJ245">
            <v>837028</v>
          </cell>
          <cell r="CL245">
            <v>1182808</v>
          </cell>
          <cell r="CU245">
            <v>137078</v>
          </cell>
          <cell r="CV245">
            <v>465817</v>
          </cell>
          <cell r="CX245">
            <v>602895</v>
          </cell>
          <cell r="CZ245">
            <v>656688</v>
          </cell>
          <cell r="DB245">
            <v>656688</v>
          </cell>
          <cell r="EA245">
            <v>276277</v>
          </cell>
          <cell r="EB245">
            <v>416843</v>
          </cell>
          <cell r="ED245">
            <v>693120</v>
          </cell>
          <cell r="ER245">
            <v>583415</v>
          </cell>
          <cell r="ET245">
            <v>583415</v>
          </cell>
          <cell r="FK245">
            <v>51455379</v>
          </cell>
          <cell r="FL245">
            <v>4989448</v>
          </cell>
          <cell r="FN245">
            <v>13786509</v>
          </cell>
          <cell r="FO245">
            <v>70231336</v>
          </cell>
        </row>
        <row r="246">
          <cell r="E246" t="str">
            <v>Wisconsin2010</v>
          </cell>
          <cell r="F246" t="str">
            <v>WI</v>
          </cell>
          <cell r="G246" t="str">
            <v>NCAA Division I-A</v>
          </cell>
          <cell r="I246">
            <v>1</v>
          </cell>
          <cell r="J246" t="str">
            <v>NCAA</v>
          </cell>
          <cell r="K246">
            <v>13259</v>
          </cell>
          <cell r="L246">
            <v>14115</v>
          </cell>
          <cell r="M246">
            <v>27374</v>
          </cell>
          <cell r="Z246">
            <v>16353313</v>
          </cell>
          <cell r="AA246">
            <v>1507930</v>
          </cell>
          <cell r="AC246">
            <v>17861243</v>
          </cell>
          <cell r="AL246">
            <v>383828</v>
          </cell>
          <cell r="AM246">
            <v>468967</v>
          </cell>
          <cell r="AO246">
            <v>852795</v>
          </cell>
          <cell r="BF246">
            <v>43296599</v>
          </cell>
          <cell r="BI246">
            <v>43296599</v>
          </cell>
          <cell r="BJ246">
            <v>0.46259636997222686</v>
          </cell>
          <cell r="BK246">
            <v>70401</v>
          </cell>
          <cell r="BL246">
            <v>81155</v>
          </cell>
          <cell r="BN246">
            <v>151556</v>
          </cell>
          <cell r="BS246">
            <v>5297711</v>
          </cell>
          <cell r="BT246">
            <v>597907</v>
          </cell>
          <cell r="BV246">
            <v>5895618</v>
          </cell>
          <cell r="CI246">
            <v>147665</v>
          </cell>
          <cell r="CJ246">
            <v>435282</v>
          </cell>
          <cell r="CL246">
            <v>582947</v>
          </cell>
          <cell r="CU246">
            <v>272530</v>
          </cell>
          <cell r="CV246">
            <v>403414</v>
          </cell>
          <cell r="CX246">
            <v>675944</v>
          </cell>
          <cell r="CZ246">
            <v>264032</v>
          </cell>
          <cell r="DB246">
            <v>264032</v>
          </cell>
          <cell r="DG246">
            <v>204876</v>
          </cell>
          <cell r="DH246">
            <v>312792</v>
          </cell>
          <cell r="DJ246">
            <v>517668</v>
          </cell>
          <cell r="EA246">
            <v>86425</v>
          </cell>
          <cell r="EB246">
            <v>220618</v>
          </cell>
          <cell r="ED246">
            <v>307043</v>
          </cell>
          <cell r="ER246">
            <v>624662</v>
          </cell>
          <cell r="ET246">
            <v>624662</v>
          </cell>
          <cell r="FC246">
            <v>245733</v>
          </cell>
          <cell r="FF246">
            <v>245733</v>
          </cell>
          <cell r="FK246">
            <v>66359081</v>
          </cell>
          <cell r="FL246">
            <v>4916759</v>
          </cell>
          <cell r="FN246">
            <v>22318926</v>
          </cell>
          <cell r="FO246">
            <v>93594766</v>
          </cell>
        </row>
        <row r="247">
          <cell r="E247" t="str">
            <v>Wyoming2010</v>
          </cell>
          <cell r="F247" t="str">
            <v>WY</v>
          </cell>
          <cell r="G247" t="str">
            <v>NCAA Division I-A</v>
          </cell>
          <cell r="I247">
            <v>1</v>
          </cell>
          <cell r="J247" t="str">
            <v>NCAA</v>
          </cell>
          <cell r="K247">
            <v>4216</v>
          </cell>
          <cell r="L247">
            <v>4136</v>
          </cell>
          <cell r="M247">
            <v>8352</v>
          </cell>
          <cell r="Z247">
            <v>2496580</v>
          </cell>
          <cell r="AA247">
            <v>1338196</v>
          </cell>
          <cell r="AC247">
            <v>3834776</v>
          </cell>
          <cell r="AL247">
            <v>320459</v>
          </cell>
          <cell r="AM247">
            <v>410944</v>
          </cell>
          <cell r="AO247">
            <v>731403</v>
          </cell>
          <cell r="BF247">
            <v>8677505</v>
          </cell>
          <cell r="BI247">
            <v>8677505</v>
          </cell>
          <cell r="BJ247">
            <v>0.31213552735136568</v>
          </cell>
          <cell r="BK247">
            <v>178689</v>
          </cell>
          <cell r="BL247">
            <v>232352</v>
          </cell>
          <cell r="BN247">
            <v>411041</v>
          </cell>
          <cell r="CV247">
            <v>419905</v>
          </cell>
          <cell r="CX247">
            <v>419905</v>
          </cell>
          <cell r="DG247">
            <v>264695</v>
          </cell>
          <cell r="DH247">
            <v>389452</v>
          </cell>
          <cell r="DJ247">
            <v>654147</v>
          </cell>
          <cell r="EB247">
            <v>243149</v>
          </cell>
          <cell r="ED247">
            <v>243149</v>
          </cell>
          <cell r="ER247">
            <v>462480</v>
          </cell>
          <cell r="ET247">
            <v>462480</v>
          </cell>
          <cell r="FC247">
            <v>419306</v>
          </cell>
          <cell r="FF247">
            <v>419306</v>
          </cell>
          <cell r="FK247">
            <v>12357234</v>
          </cell>
          <cell r="FL247">
            <v>3496478</v>
          </cell>
          <cell r="FN247">
            <v>11946728</v>
          </cell>
          <cell r="FO247">
            <v>27800440</v>
          </cell>
        </row>
        <row r="248">
          <cell r="E248" t="str">
            <v>Utah State2010</v>
          </cell>
          <cell r="F248" t="str">
            <v>UT</v>
          </cell>
          <cell r="G248" t="str">
            <v>NCAA Division I-A</v>
          </cell>
          <cell r="I248">
            <v>1</v>
          </cell>
          <cell r="J248" t="str">
            <v>NCAA</v>
          </cell>
          <cell r="K248">
            <v>6196</v>
          </cell>
          <cell r="L248">
            <v>6137</v>
          </cell>
          <cell r="M248">
            <v>12333</v>
          </cell>
          <cell r="Z248">
            <v>3981526</v>
          </cell>
          <cell r="AA248">
            <v>531384</v>
          </cell>
          <cell r="AC248">
            <v>4512910</v>
          </cell>
          <cell r="AL248">
            <v>1282471</v>
          </cell>
          <cell r="AM248">
            <v>1662411</v>
          </cell>
          <cell r="AO248">
            <v>2944882</v>
          </cell>
          <cell r="BF248">
            <v>4769907</v>
          </cell>
          <cell r="BI248">
            <v>4769907</v>
          </cell>
          <cell r="BJ248">
            <v>0.24212137176969148</v>
          </cell>
          <cell r="BK248">
            <v>158775</v>
          </cell>
          <cell r="BN248">
            <v>158775</v>
          </cell>
          <cell r="BP248">
            <v>378733</v>
          </cell>
          <cell r="BR248">
            <v>378733</v>
          </cell>
          <cell r="CV248">
            <v>410278</v>
          </cell>
          <cell r="CX248">
            <v>410278</v>
          </cell>
          <cell r="CZ248">
            <v>364506</v>
          </cell>
          <cell r="DB248">
            <v>364506</v>
          </cell>
          <cell r="EA248">
            <v>88467</v>
          </cell>
          <cell r="EB248">
            <v>204388</v>
          </cell>
          <cell r="ED248">
            <v>292855</v>
          </cell>
          <cell r="ER248">
            <v>353798</v>
          </cell>
          <cell r="ET248">
            <v>353798</v>
          </cell>
          <cell r="FK248">
            <v>10281146</v>
          </cell>
          <cell r="FL248">
            <v>3905498</v>
          </cell>
          <cell r="FN248">
            <v>5513835</v>
          </cell>
          <cell r="FO248">
            <v>19700479</v>
          </cell>
        </row>
        <row r="249">
          <cell r="E249" t="str">
            <v>Vanderbilt2010</v>
          </cell>
          <cell r="F249" t="str">
            <v>TN</v>
          </cell>
          <cell r="G249" t="str">
            <v>NCAA Division I-A</v>
          </cell>
          <cell r="I249">
            <v>1</v>
          </cell>
          <cell r="J249" t="str">
            <v>NCAA</v>
          </cell>
          <cell r="K249">
            <v>3330</v>
          </cell>
          <cell r="L249">
            <v>3483</v>
          </cell>
          <cell r="M249">
            <v>6813</v>
          </cell>
          <cell r="V249">
            <v>4032412</v>
          </cell>
          <cell r="Y249">
            <v>4032412</v>
          </cell>
          <cell r="Z249">
            <v>8732026</v>
          </cell>
          <cell r="AA249">
            <v>5106214</v>
          </cell>
          <cell r="AC249">
            <v>13838240</v>
          </cell>
          <cell r="AI249">
            <v>309308</v>
          </cell>
          <cell r="AK249">
            <v>309308</v>
          </cell>
          <cell r="AM249">
            <v>1430322</v>
          </cell>
          <cell r="AO249">
            <v>1430322</v>
          </cell>
          <cell r="BF249">
            <v>22455110</v>
          </cell>
          <cell r="BI249">
            <v>22455110</v>
          </cell>
          <cell r="BJ249">
            <v>0.40363586503604448</v>
          </cell>
          <cell r="BK249">
            <v>538657</v>
          </cell>
          <cell r="BL249">
            <v>722365</v>
          </cell>
          <cell r="BN249">
            <v>1261022</v>
          </cell>
          <cell r="BX249">
            <v>1194214</v>
          </cell>
          <cell r="BZ249">
            <v>1194214</v>
          </cell>
          <cell r="CV249">
            <v>1401308</v>
          </cell>
          <cell r="CX249">
            <v>1401308</v>
          </cell>
          <cell r="DL249">
            <v>550907</v>
          </cell>
          <cell r="DN249">
            <v>550907</v>
          </cell>
          <cell r="EA249">
            <v>775892</v>
          </cell>
          <cell r="EB249">
            <v>1125966</v>
          </cell>
          <cell r="ED249">
            <v>1901858</v>
          </cell>
          <cell r="EM249">
            <v>161253</v>
          </cell>
          <cell r="EP249">
            <v>161253</v>
          </cell>
          <cell r="FK249">
            <v>36695350</v>
          </cell>
          <cell r="FL249">
            <v>11840604</v>
          </cell>
          <cell r="FN249">
            <v>7096144</v>
          </cell>
          <cell r="FO249">
            <v>55632098</v>
          </cell>
        </row>
        <row r="250">
          <cell r="E250" t="str">
            <v>Virginia Tech2010</v>
          </cell>
          <cell r="F250" t="str">
            <v>VA</v>
          </cell>
          <cell r="G250" t="str">
            <v>NCAA Division I-A</v>
          </cell>
          <cell r="I250">
            <v>1</v>
          </cell>
          <cell r="J250" t="str">
            <v>NCAA</v>
          </cell>
          <cell r="K250">
            <v>13386</v>
          </cell>
          <cell r="L250">
            <v>9798</v>
          </cell>
          <cell r="M250">
            <v>23184</v>
          </cell>
          <cell r="V250">
            <v>759242</v>
          </cell>
          <cell r="Y250">
            <v>759242</v>
          </cell>
          <cell r="Z250">
            <v>7858609</v>
          </cell>
          <cell r="AA250">
            <v>1077069</v>
          </cell>
          <cell r="AC250">
            <v>8935678</v>
          </cell>
          <cell r="AL250">
            <v>442471</v>
          </cell>
          <cell r="AM250">
            <v>485648</v>
          </cell>
          <cell r="AO250">
            <v>928119</v>
          </cell>
          <cell r="BF250">
            <v>35083799</v>
          </cell>
          <cell r="BI250">
            <v>35083799</v>
          </cell>
          <cell r="BJ250">
            <v>0.57441801203403131</v>
          </cell>
          <cell r="BK250">
            <v>228768</v>
          </cell>
          <cell r="BN250">
            <v>228768</v>
          </cell>
          <cell r="BX250">
            <v>403799</v>
          </cell>
          <cell r="BZ250">
            <v>403799</v>
          </cell>
          <cell r="CU250">
            <v>428777</v>
          </cell>
          <cell r="CV250">
            <v>452141</v>
          </cell>
          <cell r="CX250">
            <v>880918</v>
          </cell>
          <cell r="CZ250">
            <v>497515</v>
          </cell>
          <cell r="DB250">
            <v>497515</v>
          </cell>
          <cell r="DG250">
            <v>384987</v>
          </cell>
          <cell r="DH250">
            <v>459920</v>
          </cell>
          <cell r="DJ250">
            <v>844907</v>
          </cell>
          <cell r="EA250">
            <v>252430</v>
          </cell>
          <cell r="EB250">
            <v>358684</v>
          </cell>
          <cell r="ED250">
            <v>611114</v>
          </cell>
          <cell r="ER250">
            <v>690383</v>
          </cell>
          <cell r="ET250">
            <v>690383</v>
          </cell>
          <cell r="FC250">
            <v>396859</v>
          </cell>
          <cell r="FF250">
            <v>396859</v>
          </cell>
          <cell r="FK250">
            <v>45835942</v>
          </cell>
          <cell r="FL250">
            <v>4425159</v>
          </cell>
          <cell r="FN250">
            <v>10816021</v>
          </cell>
          <cell r="FO250">
            <v>61077122</v>
          </cell>
        </row>
        <row r="251">
          <cell r="E251" t="str">
            <v>Wake Forest2010</v>
          </cell>
          <cell r="F251" t="str">
            <v>NC</v>
          </cell>
          <cell r="G251" t="str">
            <v>NCAA Division I-A</v>
          </cell>
          <cell r="I251">
            <v>1</v>
          </cell>
          <cell r="J251" t="str">
            <v>NCAA</v>
          </cell>
          <cell r="K251">
            <v>2215</v>
          </cell>
          <cell r="L251">
            <v>2372</v>
          </cell>
          <cell r="M251">
            <v>4587</v>
          </cell>
          <cell r="V251">
            <v>72347</v>
          </cell>
          <cell r="Y251">
            <v>72347</v>
          </cell>
          <cell r="Z251">
            <v>8261666</v>
          </cell>
          <cell r="AA251">
            <v>70775</v>
          </cell>
          <cell r="AC251">
            <v>8332441</v>
          </cell>
          <cell r="AL251">
            <v>40555</v>
          </cell>
          <cell r="AM251">
            <v>38949</v>
          </cell>
          <cell r="AO251">
            <v>79504</v>
          </cell>
          <cell r="BC251">
            <v>24373</v>
          </cell>
          <cell r="BE251">
            <v>24373</v>
          </cell>
          <cell r="BF251">
            <v>9433418</v>
          </cell>
          <cell r="BI251">
            <v>9433418</v>
          </cell>
          <cell r="BJ251">
            <v>0.22308297846116126</v>
          </cell>
          <cell r="BK251">
            <v>38423</v>
          </cell>
          <cell r="BL251">
            <v>19023</v>
          </cell>
          <cell r="BN251">
            <v>57446</v>
          </cell>
          <cell r="CU251">
            <v>51279</v>
          </cell>
          <cell r="CV251">
            <v>47647</v>
          </cell>
          <cell r="CX251">
            <v>98926</v>
          </cell>
          <cell r="EA251">
            <v>7831</v>
          </cell>
          <cell r="EB251">
            <v>4907</v>
          </cell>
          <cell r="ED251">
            <v>12738</v>
          </cell>
          <cell r="ER251">
            <v>15393</v>
          </cell>
          <cell r="ET251">
            <v>15393</v>
          </cell>
          <cell r="FK251">
            <v>17905519</v>
          </cell>
          <cell r="FL251">
            <v>221067</v>
          </cell>
          <cell r="FN251">
            <v>24160002</v>
          </cell>
          <cell r="FO251">
            <v>42286588</v>
          </cell>
        </row>
        <row r="252">
          <cell r="E252" t="str">
            <v>Washington State2010</v>
          </cell>
          <cell r="F252" t="str">
            <v>WA</v>
          </cell>
          <cell r="G252" t="str">
            <v>NCAA Division I-A</v>
          </cell>
          <cell r="I252">
            <v>1</v>
          </cell>
          <cell r="J252" t="str">
            <v>NCAA</v>
          </cell>
          <cell r="K252">
            <v>9284</v>
          </cell>
          <cell r="L252">
            <v>9412</v>
          </cell>
          <cell r="M252">
            <v>18696</v>
          </cell>
          <cell r="V252">
            <v>726736</v>
          </cell>
          <cell r="Y252">
            <v>726736</v>
          </cell>
          <cell r="Z252">
            <v>4503065</v>
          </cell>
          <cell r="AA252">
            <v>753943</v>
          </cell>
          <cell r="AC252">
            <v>5257008</v>
          </cell>
          <cell r="AL252">
            <v>301128</v>
          </cell>
          <cell r="AM252">
            <v>644186</v>
          </cell>
          <cell r="AO252">
            <v>945314</v>
          </cell>
          <cell r="BF252">
            <v>12741698</v>
          </cell>
          <cell r="BI252">
            <v>12741698</v>
          </cell>
          <cell r="BJ252">
            <v>0.31370285411612298</v>
          </cell>
          <cell r="BK252">
            <v>140935</v>
          </cell>
          <cell r="BL252">
            <v>213547</v>
          </cell>
          <cell r="BN252">
            <v>354482</v>
          </cell>
          <cell r="CJ252">
            <v>730391</v>
          </cell>
          <cell r="CL252">
            <v>730391</v>
          </cell>
          <cell r="CV252">
            <v>670325</v>
          </cell>
          <cell r="CX252">
            <v>670325</v>
          </cell>
          <cell r="DL252">
            <v>513810</v>
          </cell>
          <cell r="DN252">
            <v>513810</v>
          </cell>
          <cell r="EB252">
            <v>365833</v>
          </cell>
          <cell r="ED252">
            <v>365833</v>
          </cell>
          <cell r="ER252">
            <v>522752</v>
          </cell>
          <cell r="ET252">
            <v>522752</v>
          </cell>
          <cell r="FK252">
            <v>18413562</v>
          </cell>
          <cell r="FL252">
            <v>4414787</v>
          </cell>
          <cell r="FN252">
            <v>17788744</v>
          </cell>
          <cell r="FO252">
            <v>40617093</v>
          </cell>
        </row>
        <row r="253">
          <cell r="E253" t="str">
            <v>West Virginia2010</v>
          </cell>
          <cell r="F253" t="str">
            <v>WV</v>
          </cell>
          <cell r="G253" t="str">
            <v>NCAA Division I-A</v>
          </cell>
          <cell r="I253">
            <v>1</v>
          </cell>
          <cell r="J253" t="str">
            <v>NCAA</v>
          </cell>
          <cell r="K253">
            <v>11573</v>
          </cell>
          <cell r="L253">
            <v>9236</v>
          </cell>
          <cell r="M253">
            <v>20809</v>
          </cell>
          <cell r="V253">
            <v>16698</v>
          </cell>
          <cell r="Y253">
            <v>16698</v>
          </cell>
          <cell r="Z253">
            <v>7968819</v>
          </cell>
          <cell r="AA253">
            <v>449549</v>
          </cell>
          <cell r="AC253">
            <v>8418368</v>
          </cell>
          <cell r="BF253">
            <v>19960732</v>
          </cell>
          <cell r="BI253">
            <v>19960732</v>
          </cell>
          <cell r="BJ253">
            <v>0.34412848596828766</v>
          </cell>
          <cell r="BP253">
            <v>9493</v>
          </cell>
          <cell r="BR253">
            <v>9493</v>
          </cell>
          <cell r="CC253">
            <v>176484</v>
          </cell>
          <cell r="CD253">
            <v>176484</v>
          </cell>
          <cell r="CJ253">
            <v>4372</v>
          </cell>
          <cell r="CL253">
            <v>4372</v>
          </cell>
          <cell r="CU253">
            <v>55917</v>
          </cell>
          <cell r="CV253">
            <v>70022</v>
          </cell>
          <cell r="CX253">
            <v>125939</v>
          </cell>
          <cell r="DG253">
            <v>8950</v>
          </cell>
          <cell r="DH253">
            <v>8950</v>
          </cell>
          <cell r="DJ253">
            <v>17900</v>
          </cell>
          <cell r="EB253">
            <v>1750</v>
          </cell>
          <cell r="ED253">
            <v>1750</v>
          </cell>
          <cell r="ER253">
            <v>14123</v>
          </cell>
          <cell r="ET253">
            <v>14123</v>
          </cell>
          <cell r="FC253">
            <v>20807</v>
          </cell>
          <cell r="FF253">
            <v>20807</v>
          </cell>
          <cell r="FK253">
            <v>28031923</v>
          </cell>
          <cell r="FL253">
            <v>558259</v>
          </cell>
          <cell r="FM253">
            <v>176484</v>
          </cell>
          <cell r="FN253">
            <v>29237053</v>
          </cell>
          <cell r="FO253">
            <v>58003719</v>
          </cell>
        </row>
        <row r="254">
          <cell r="E254" t="str">
            <v>Western Kentucky2010</v>
          </cell>
          <cell r="F254" t="str">
            <v>KY</v>
          </cell>
          <cell r="G254" t="str">
            <v>NCAA Division I-A</v>
          </cell>
          <cell r="I254">
            <v>1</v>
          </cell>
          <cell r="J254" t="str">
            <v>NCAA</v>
          </cell>
          <cell r="K254">
            <v>6072</v>
          </cell>
          <cell r="L254">
            <v>7818</v>
          </cell>
          <cell r="M254">
            <v>13890</v>
          </cell>
          <cell r="V254">
            <v>1057287</v>
          </cell>
          <cell r="Y254">
            <v>1057287</v>
          </cell>
          <cell r="Z254">
            <v>2463934</v>
          </cell>
          <cell r="AA254">
            <v>1224184</v>
          </cell>
          <cell r="AC254">
            <v>3688118</v>
          </cell>
          <cell r="AL254">
            <v>503502</v>
          </cell>
          <cell r="AM254">
            <v>587377</v>
          </cell>
          <cell r="AO254">
            <v>1090879</v>
          </cell>
          <cell r="BF254">
            <v>5103326</v>
          </cell>
          <cell r="BI254">
            <v>5103326</v>
          </cell>
          <cell r="BJ254">
            <v>0.22916229222015203</v>
          </cell>
          <cell r="BK254">
            <v>193867</v>
          </cell>
          <cell r="BL254">
            <v>162368</v>
          </cell>
          <cell r="BN254">
            <v>356235</v>
          </cell>
          <cell r="CV254">
            <v>642003</v>
          </cell>
          <cell r="CX254">
            <v>642003</v>
          </cell>
          <cell r="CZ254">
            <v>576816</v>
          </cell>
          <cell r="DB254">
            <v>576816</v>
          </cell>
          <cell r="DG254">
            <v>411970</v>
          </cell>
          <cell r="DH254">
            <v>505890</v>
          </cell>
          <cell r="DJ254">
            <v>917860</v>
          </cell>
          <cell r="EA254">
            <v>128060</v>
          </cell>
          <cell r="EB254">
            <v>171663</v>
          </cell>
          <cell r="ED254">
            <v>299723</v>
          </cell>
          <cell r="ER254">
            <v>563587</v>
          </cell>
          <cell r="ET254">
            <v>563587</v>
          </cell>
          <cell r="FK254">
            <v>9861946</v>
          </cell>
          <cell r="FL254">
            <v>4433888</v>
          </cell>
          <cell r="FN254">
            <v>7973650</v>
          </cell>
          <cell r="FO254">
            <v>22269484</v>
          </cell>
        </row>
        <row r="255">
          <cell r="E255" t="str">
            <v>Western Michigan2010</v>
          </cell>
          <cell r="F255" t="str">
            <v>MI</v>
          </cell>
          <cell r="G255" t="str">
            <v>NCAA Division I-A</v>
          </cell>
          <cell r="I255">
            <v>1</v>
          </cell>
          <cell r="J255" t="str">
            <v>NCAA</v>
          </cell>
          <cell r="K255">
            <v>8793</v>
          </cell>
          <cell r="L255">
            <v>8494</v>
          </cell>
          <cell r="M255">
            <v>17287</v>
          </cell>
          <cell r="V255">
            <v>498333</v>
          </cell>
          <cell r="Y255">
            <v>498333</v>
          </cell>
          <cell r="Z255">
            <v>1683833</v>
          </cell>
          <cell r="AA255">
            <v>1003219</v>
          </cell>
          <cell r="AC255">
            <v>2687052</v>
          </cell>
          <cell r="AM255">
            <v>529583</v>
          </cell>
          <cell r="AO255">
            <v>529583</v>
          </cell>
          <cell r="BF255">
            <v>6911355</v>
          </cell>
          <cell r="BI255">
            <v>6911355</v>
          </cell>
          <cell r="BJ255">
            <v>0.30951998473393821</v>
          </cell>
          <cell r="BL255">
            <v>236880</v>
          </cell>
          <cell r="BN255">
            <v>236880</v>
          </cell>
          <cell r="BP255">
            <v>505209</v>
          </cell>
          <cell r="BR255">
            <v>505209</v>
          </cell>
          <cell r="BS255">
            <v>1600321</v>
          </cell>
          <cell r="BV255">
            <v>1600321</v>
          </cell>
          <cell r="CU255">
            <v>327728</v>
          </cell>
          <cell r="CV255">
            <v>433751</v>
          </cell>
          <cell r="CX255">
            <v>761479</v>
          </cell>
          <cell r="CZ255">
            <v>495765</v>
          </cell>
          <cell r="DB255">
            <v>495765</v>
          </cell>
          <cell r="EA255">
            <v>268104</v>
          </cell>
          <cell r="EB255">
            <v>417335</v>
          </cell>
          <cell r="ED255">
            <v>685439</v>
          </cell>
          <cell r="ER255">
            <v>830827</v>
          </cell>
          <cell r="ET255">
            <v>830827</v>
          </cell>
          <cell r="FK255">
            <v>11289674</v>
          </cell>
          <cell r="FL255">
            <v>4452569</v>
          </cell>
          <cell r="FN255">
            <v>6587026</v>
          </cell>
          <cell r="FO255">
            <v>22329269</v>
          </cell>
        </row>
        <row r="256">
          <cell r="E256" t="str">
            <v>Appalachian State2011</v>
          </cell>
          <cell r="F256" t="str">
            <v>NC</v>
          </cell>
          <cell r="G256" t="str">
            <v>NCAA Division I-AA</v>
          </cell>
          <cell r="I256">
            <v>1</v>
          </cell>
          <cell r="J256" t="str">
            <v>NCAA</v>
          </cell>
          <cell r="K256">
            <v>7039</v>
          </cell>
          <cell r="L256">
            <v>7579</v>
          </cell>
          <cell r="M256">
            <v>14618</v>
          </cell>
          <cell r="V256">
            <v>520500</v>
          </cell>
          <cell r="Y256">
            <v>520500</v>
          </cell>
          <cell r="Z256">
            <v>1222104</v>
          </cell>
          <cell r="AA256">
            <v>986147</v>
          </cell>
          <cell r="AC256">
            <v>2208251</v>
          </cell>
          <cell r="AL256">
            <v>451932</v>
          </cell>
          <cell r="AM256">
            <v>510279</v>
          </cell>
          <cell r="AO256">
            <v>962211</v>
          </cell>
          <cell r="BC256">
            <v>367551</v>
          </cell>
          <cell r="BE256">
            <v>367551</v>
          </cell>
          <cell r="BF256">
            <v>3769377</v>
          </cell>
          <cell r="BI256">
            <v>3769377</v>
          </cell>
          <cell r="BJ256">
            <v>0.19808631705712587</v>
          </cell>
          <cell r="BK256">
            <v>204179</v>
          </cell>
          <cell r="BL256">
            <v>176929</v>
          </cell>
          <cell r="BN256">
            <v>381108</v>
          </cell>
          <cell r="CU256">
            <v>406757</v>
          </cell>
          <cell r="CV256">
            <v>494993</v>
          </cell>
          <cell r="CX256">
            <v>901750</v>
          </cell>
          <cell r="CZ256">
            <v>428641</v>
          </cell>
          <cell r="DB256">
            <v>428641</v>
          </cell>
          <cell r="EA256">
            <v>194754</v>
          </cell>
          <cell r="EB256">
            <v>243714</v>
          </cell>
          <cell r="ED256">
            <v>438468</v>
          </cell>
          <cell r="ER256">
            <v>523423</v>
          </cell>
          <cell r="ET256">
            <v>523423</v>
          </cell>
          <cell r="FC256">
            <v>470228</v>
          </cell>
          <cell r="FF256">
            <v>470228</v>
          </cell>
          <cell r="FK256">
            <v>7239831</v>
          </cell>
          <cell r="FL256">
            <v>3731677</v>
          </cell>
          <cell r="FN256">
            <v>8057454</v>
          </cell>
          <cell r="FO256">
            <v>19028962</v>
          </cell>
        </row>
        <row r="257">
          <cell r="E257" t="str">
            <v>Arizona State2011</v>
          </cell>
          <cell r="F257" t="str">
            <v>AZ</v>
          </cell>
          <cell r="G257" t="str">
            <v>NCAA Division I-A</v>
          </cell>
          <cell r="I257">
            <v>1</v>
          </cell>
          <cell r="J257" t="str">
            <v>NCAA</v>
          </cell>
          <cell r="K257">
            <v>24889</v>
          </cell>
          <cell r="L257">
            <v>25505</v>
          </cell>
          <cell r="M257">
            <v>50394</v>
          </cell>
          <cell r="V257">
            <v>1447160</v>
          </cell>
          <cell r="Y257">
            <v>1447160</v>
          </cell>
          <cell r="Z257">
            <v>7355143</v>
          </cell>
          <cell r="AA257">
            <v>1052371</v>
          </cell>
          <cell r="AC257">
            <v>8407514</v>
          </cell>
          <cell r="AL257">
            <v>426425</v>
          </cell>
          <cell r="AM257">
            <v>566067</v>
          </cell>
          <cell r="AO257">
            <v>992492</v>
          </cell>
          <cell r="BF257">
            <v>34859343</v>
          </cell>
          <cell r="BI257">
            <v>34859343</v>
          </cell>
          <cell r="BJ257">
            <v>0.54680844592463718</v>
          </cell>
          <cell r="BK257">
            <v>226812</v>
          </cell>
          <cell r="BL257">
            <v>224251</v>
          </cell>
          <cell r="BN257">
            <v>451063</v>
          </cell>
          <cell r="BP257">
            <v>324598</v>
          </cell>
          <cell r="BR257">
            <v>324598</v>
          </cell>
          <cell r="CV257">
            <v>322179</v>
          </cell>
          <cell r="CX257">
            <v>322179</v>
          </cell>
          <cell r="CZ257">
            <v>921856</v>
          </cell>
          <cell r="DB257">
            <v>921856</v>
          </cell>
          <cell r="DG257">
            <v>285040</v>
          </cell>
          <cell r="DH257">
            <v>354309</v>
          </cell>
          <cell r="DJ257">
            <v>639349</v>
          </cell>
          <cell r="EB257">
            <v>209386</v>
          </cell>
          <cell r="ED257">
            <v>209386</v>
          </cell>
          <cell r="ER257">
            <v>337512</v>
          </cell>
          <cell r="ET257">
            <v>337512</v>
          </cell>
          <cell r="EV257">
            <v>698834</v>
          </cell>
          <cell r="EX257">
            <v>698834</v>
          </cell>
          <cell r="FC257">
            <v>351243</v>
          </cell>
          <cell r="FF257">
            <v>351243</v>
          </cell>
          <cell r="FK257">
            <v>44951166</v>
          </cell>
          <cell r="FL257">
            <v>5011363</v>
          </cell>
          <cell r="FN257">
            <v>13788028</v>
          </cell>
          <cell r="FO257">
            <v>63750557</v>
          </cell>
        </row>
        <row r="258">
          <cell r="E258" t="str">
            <v>Arkansas State2011</v>
          </cell>
          <cell r="F258" t="str">
            <v>AR</v>
          </cell>
          <cell r="G258" t="str">
            <v>NCAA Division I-A</v>
          </cell>
          <cell r="I258">
            <v>1</v>
          </cell>
          <cell r="J258" t="str">
            <v>NCAA</v>
          </cell>
          <cell r="K258">
            <v>3288</v>
          </cell>
          <cell r="L258">
            <v>4300</v>
          </cell>
          <cell r="M258">
            <v>7588</v>
          </cell>
          <cell r="V258">
            <v>687336</v>
          </cell>
          <cell r="Y258">
            <v>687336</v>
          </cell>
          <cell r="Z258">
            <v>1089763</v>
          </cell>
          <cell r="AA258">
            <v>851857</v>
          </cell>
          <cell r="AC258">
            <v>1941620</v>
          </cell>
          <cell r="AI258">
            <v>186370</v>
          </cell>
          <cell r="AK258">
            <v>186370</v>
          </cell>
          <cell r="AL258">
            <v>404335</v>
          </cell>
          <cell r="AM258">
            <v>480915</v>
          </cell>
          <cell r="AO258">
            <v>885250</v>
          </cell>
          <cell r="BF258">
            <v>4341626</v>
          </cell>
          <cell r="BI258">
            <v>4341626</v>
          </cell>
          <cell r="BJ258">
            <v>0.32701580581993661</v>
          </cell>
          <cell r="BK258">
            <v>218306</v>
          </cell>
          <cell r="BL258">
            <v>234884</v>
          </cell>
          <cell r="BN258">
            <v>453190</v>
          </cell>
          <cell r="CV258">
            <v>460127</v>
          </cell>
          <cell r="CX258">
            <v>460127</v>
          </cell>
          <cell r="EB258">
            <v>272759</v>
          </cell>
          <cell r="ED258">
            <v>272759</v>
          </cell>
          <cell r="ER258">
            <v>477106</v>
          </cell>
          <cell r="ET258">
            <v>477106</v>
          </cell>
          <cell r="FK258">
            <v>6741366</v>
          </cell>
          <cell r="FL258">
            <v>2964018</v>
          </cell>
          <cell r="FN258">
            <v>3571118</v>
          </cell>
          <cell r="FO258">
            <v>13276502</v>
          </cell>
        </row>
        <row r="259">
          <cell r="E259" t="str">
            <v>Auburn2011</v>
          </cell>
          <cell r="F259" t="str">
            <v>AL</v>
          </cell>
          <cell r="G259" t="str">
            <v>NCAA Division I-A</v>
          </cell>
          <cell r="I259">
            <v>1</v>
          </cell>
          <cell r="J259" t="str">
            <v>NCAA</v>
          </cell>
          <cell r="K259">
            <v>9344</v>
          </cell>
          <cell r="L259">
            <v>9283</v>
          </cell>
          <cell r="M259">
            <v>18627</v>
          </cell>
          <cell r="V259">
            <v>1343664</v>
          </cell>
          <cell r="Y259">
            <v>1343664</v>
          </cell>
          <cell r="Z259">
            <v>9493646</v>
          </cell>
          <cell r="AA259">
            <v>327012</v>
          </cell>
          <cell r="AC259">
            <v>9820658</v>
          </cell>
          <cell r="AL259">
            <v>9874</v>
          </cell>
          <cell r="AM259">
            <v>12234</v>
          </cell>
          <cell r="AO259">
            <v>22108</v>
          </cell>
          <cell r="AU259">
            <v>27298</v>
          </cell>
          <cell r="AW259">
            <v>27298</v>
          </cell>
          <cell r="BF259">
            <v>77170242</v>
          </cell>
          <cell r="BI259">
            <v>77170242</v>
          </cell>
          <cell r="BJ259">
            <v>0.72835608480186398</v>
          </cell>
          <cell r="BK259">
            <v>128827</v>
          </cell>
          <cell r="BL259">
            <v>22461</v>
          </cell>
          <cell r="BN259">
            <v>151288</v>
          </cell>
          <cell r="BP259">
            <v>81627</v>
          </cell>
          <cell r="BR259">
            <v>81627</v>
          </cell>
          <cell r="CV259">
            <v>2881</v>
          </cell>
          <cell r="CX259">
            <v>2881</v>
          </cell>
          <cell r="CZ259">
            <v>3373</v>
          </cell>
          <cell r="DB259">
            <v>3373</v>
          </cell>
          <cell r="DG259">
            <v>32191</v>
          </cell>
          <cell r="DH259">
            <v>44297</v>
          </cell>
          <cell r="DJ259">
            <v>76488</v>
          </cell>
          <cell r="EA259">
            <v>18301</v>
          </cell>
          <cell r="EB259">
            <v>3215</v>
          </cell>
          <cell r="ED259">
            <v>21516</v>
          </cell>
          <cell r="ER259">
            <v>2564</v>
          </cell>
          <cell r="ET259">
            <v>2564</v>
          </cell>
          <cell r="FK259">
            <v>88196745</v>
          </cell>
          <cell r="FL259">
            <v>526962</v>
          </cell>
          <cell r="FN259">
            <v>17227549</v>
          </cell>
          <cell r="FO259">
            <v>105951256</v>
          </cell>
        </row>
        <row r="260">
          <cell r="E260" t="str">
            <v>Ball State2011</v>
          </cell>
          <cell r="F260" t="str">
            <v>IN</v>
          </cell>
          <cell r="G260" t="str">
            <v>NCAA Division I-A</v>
          </cell>
          <cell r="I260">
            <v>1</v>
          </cell>
          <cell r="J260" t="str">
            <v>NCAA</v>
          </cell>
          <cell r="K260">
            <v>7127</v>
          </cell>
          <cell r="L260">
            <v>9070</v>
          </cell>
          <cell r="M260">
            <v>16197</v>
          </cell>
          <cell r="V260">
            <v>644145</v>
          </cell>
          <cell r="Y260">
            <v>644145</v>
          </cell>
          <cell r="Z260">
            <v>1356661</v>
          </cell>
          <cell r="AA260">
            <v>1057863</v>
          </cell>
          <cell r="AC260">
            <v>2414524</v>
          </cell>
          <cell r="AM260">
            <v>572518</v>
          </cell>
          <cell r="AO260">
            <v>572518</v>
          </cell>
          <cell r="BC260">
            <v>446052</v>
          </cell>
          <cell r="BE260">
            <v>446052</v>
          </cell>
          <cell r="BF260">
            <v>5803970</v>
          </cell>
          <cell r="BI260">
            <v>5803970</v>
          </cell>
          <cell r="BJ260">
            <v>0.27797773695258005</v>
          </cell>
          <cell r="BK260">
            <v>310303</v>
          </cell>
          <cell r="BL260">
            <v>329808</v>
          </cell>
          <cell r="BN260">
            <v>640111</v>
          </cell>
          <cell r="BP260">
            <v>460497</v>
          </cell>
          <cell r="BR260">
            <v>460497</v>
          </cell>
          <cell r="CV260">
            <v>550190</v>
          </cell>
          <cell r="CX260">
            <v>550190</v>
          </cell>
          <cell r="CZ260">
            <v>648702</v>
          </cell>
          <cell r="DB260">
            <v>648702</v>
          </cell>
          <cell r="DG260">
            <v>113312</v>
          </cell>
          <cell r="DH260">
            <v>421608</v>
          </cell>
          <cell r="DJ260">
            <v>534920</v>
          </cell>
          <cell r="EA260">
            <v>436118</v>
          </cell>
          <cell r="EB260">
            <v>341522</v>
          </cell>
          <cell r="ED260">
            <v>777640</v>
          </cell>
          <cell r="EQ260">
            <v>402760</v>
          </cell>
          <cell r="ER260">
            <v>688941</v>
          </cell>
          <cell r="ET260">
            <v>1091701</v>
          </cell>
          <cell r="FK260">
            <v>9067269</v>
          </cell>
          <cell r="FL260">
            <v>5517701</v>
          </cell>
          <cell r="FN260">
            <v>6294292</v>
          </cell>
          <cell r="FO260">
            <v>20879262</v>
          </cell>
        </row>
        <row r="261">
          <cell r="E261" t="str">
            <v>Baylor2011</v>
          </cell>
          <cell r="F261" t="str">
            <v>TX</v>
          </cell>
          <cell r="G261" t="str">
            <v>NCAA Division I-A</v>
          </cell>
          <cell r="I261">
            <v>1</v>
          </cell>
          <cell r="J261" t="str">
            <v>NCAA</v>
          </cell>
          <cell r="K261">
            <v>5171</v>
          </cell>
          <cell r="L261">
            <v>7149</v>
          </cell>
          <cell r="M261">
            <v>12320</v>
          </cell>
          <cell r="V261">
            <v>2242754</v>
          </cell>
          <cell r="Y261">
            <v>2242754</v>
          </cell>
          <cell r="Z261">
            <v>7183035</v>
          </cell>
          <cell r="AA261">
            <v>5439735</v>
          </cell>
          <cell r="AC261">
            <v>12622770</v>
          </cell>
          <cell r="AL261">
            <v>1265042</v>
          </cell>
          <cell r="AM261">
            <v>2105551</v>
          </cell>
          <cell r="AO261">
            <v>3370593</v>
          </cell>
          <cell r="AU261">
            <v>1524669</v>
          </cell>
          <cell r="AW261">
            <v>1524669</v>
          </cell>
          <cell r="BF261">
            <v>19891947</v>
          </cell>
          <cell r="BI261">
            <v>19891947</v>
          </cell>
          <cell r="BJ261">
            <v>0.29329158296178964</v>
          </cell>
          <cell r="BK261">
            <v>657564</v>
          </cell>
          <cell r="BL261">
            <v>712089</v>
          </cell>
          <cell r="BN261">
            <v>1369653</v>
          </cell>
          <cell r="BP261">
            <v>862935</v>
          </cell>
          <cell r="BR261">
            <v>862935</v>
          </cell>
          <cell r="CV261">
            <v>1353166</v>
          </cell>
          <cell r="CX261">
            <v>1353166</v>
          </cell>
          <cell r="CZ261">
            <v>1543657</v>
          </cell>
          <cell r="DB261">
            <v>1543657</v>
          </cell>
          <cell r="EA261">
            <v>1016795</v>
          </cell>
          <cell r="EB261">
            <v>1154745</v>
          </cell>
          <cell r="ED261">
            <v>2171540</v>
          </cell>
          <cell r="ER261">
            <v>1429756</v>
          </cell>
          <cell r="ET261">
            <v>1429756</v>
          </cell>
          <cell r="FK261">
            <v>32257137</v>
          </cell>
          <cell r="FL261">
            <v>16126303</v>
          </cell>
          <cell r="FN261">
            <v>19439669</v>
          </cell>
          <cell r="FO261">
            <v>67823109</v>
          </cell>
        </row>
        <row r="262">
          <cell r="E262" t="str">
            <v>Boise State2011</v>
          </cell>
          <cell r="F262" t="str">
            <v>ID</v>
          </cell>
          <cell r="G262" t="str">
            <v>NCAA Division I-A</v>
          </cell>
          <cell r="I262">
            <v>1</v>
          </cell>
          <cell r="J262" t="str">
            <v>NCAA</v>
          </cell>
          <cell r="K262">
            <v>6106</v>
          </cell>
          <cell r="L262">
            <v>6599</v>
          </cell>
          <cell r="M262">
            <v>12705</v>
          </cell>
          <cell r="Z262">
            <v>2158728</v>
          </cell>
          <cell r="AA262">
            <v>354390</v>
          </cell>
          <cell r="AC262">
            <v>2513118</v>
          </cell>
          <cell r="AL262">
            <v>243594</v>
          </cell>
          <cell r="AM262">
            <v>556555</v>
          </cell>
          <cell r="AO262">
            <v>800149</v>
          </cell>
          <cell r="BF262">
            <v>15345308</v>
          </cell>
          <cell r="BI262">
            <v>15345308</v>
          </cell>
          <cell r="BJ262">
            <v>0.49418902374909807</v>
          </cell>
          <cell r="BK262">
            <v>116598</v>
          </cell>
          <cell r="BL262">
            <v>179848</v>
          </cell>
          <cell r="BN262">
            <v>296446</v>
          </cell>
          <cell r="BP262">
            <v>305800</v>
          </cell>
          <cell r="BR262">
            <v>305800</v>
          </cell>
          <cell r="CV262">
            <v>302161</v>
          </cell>
          <cell r="CX262">
            <v>302161</v>
          </cell>
          <cell r="CZ262">
            <v>133394</v>
          </cell>
          <cell r="DB262">
            <v>133394</v>
          </cell>
          <cell r="DH262">
            <v>139929</v>
          </cell>
          <cell r="DJ262">
            <v>139929</v>
          </cell>
          <cell r="EA262">
            <v>96818</v>
          </cell>
          <cell r="EB262">
            <v>177415</v>
          </cell>
          <cell r="ED262">
            <v>274233</v>
          </cell>
          <cell r="ER262">
            <v>290446</v>
          </cell>
          <cell r="ET262">
            <v>290446</v>
          </cell>
          <cell r="FC262">
            <v>179552</v>
          </cell>
          <cell r="FF262">
            <v>179552</v>
          </cell>
          <cell r="FK262">
            <v>18140598</v>
          </cell>
          <cell r="FL262">
            <v>2439938</v>
          </cell>
          <cell r="FN262">
            <v>10470959</v>
          </cell>
          <cell r="FO262">
            <v>31051495</v>
          </cell>
        </row>
        <row r="263">
          <cell r="E263" t="str">
            <v>Boston College2011</v>
          </cell>
          <cell r="F263" t="str">
            <v>MA</v>
          </cell>
          <cell r="G263" t="str">
            <v>NCAA Division I-A</v>
          </cell>
          <cell r="I263">
            <v>1</v>
          </cell>
          <cell r="J263" t="str">
            <v>NCAA</v>
          </cell>
          <cell r="K263">
            <v>4395</v>
          </cell>
          <cell r="L263">
            <v>4943</v>
          </cell>
          <cell r="M263">
            <v>9338</v>
          </cell>
          <cell r="V263">
            <v>1286850</v>
          </cell>
          <cell r="Y263">
            <v>1286850</v>
          </cell>
          <cell r="Z263">
            <v>4997434</v>
          </cell>
          <cell r="AA263">
            <v>228031</v>
          </cell>
          <cell r="AC263">
            <v>5225465</v>
          </cell>
          <cell r="AL263">
            <v>230943</v>
          </cell>
          <cell r="AM263">
            <v>1185899</v>
          </cell>
          <cell r="AO263">
            <v>1416842</v>
          </cell>
          <cell r="AX263">
            <v>23718</v>
          </cell>
          <cell r="AY263">
            <v>23718</v>
          </cell>
          <cell r="BA263">
            <v>47436</v>
          </cell>
          <cell r="BC263">
            <v>1020608</v>
          </cell>
          <cell r="BE263">
            <v>1020608</v>
          </cell>
          <cell r="BF263">
            <v>21674975</v>
          </cell>
          <cell r="BI263">
            <v>21674975</v>
          </cell>
          <cell r="BJ263">
            <v>0.32743123562237214</v>
          </cell>
          <cell r="BK263">
            <v>298999</v>
          </cell>
          <cell r="BL263">
            <v>486436</v>
          </cell>
          <cell r="BN263">
            <v>785435</v>
          </cell>
          <cell r="BS263">
            <v>2239847</v>
          </cell>
          <cell r="BT263">
            <v>1326847</v>
          </cell>
          <cell r="BV263">
            <v>3566694</v>
          </cell>
          <cell r="BX263">
            <v>990080</v>
          </cell>
          <cell r="BZ263">
            <v>990080</v>
          </cell>
          <cell r="CJ263">
            <v>592563</v>
          </cell>
          <cell r="CL263">
            <v>592563</v>
          </cell>
          <cell r="CM263">
            <v>127013</v>
          </cell>
          <cell r="CN263">
            <v>127013</v>
          </cell>
          <cell r="CP263">
            <v>254026</v>
          </cell>
          <cell r="CQ263">
            <v>61492</v>
          </cell>
          <cell r="CR263">
            <v>61492</v>
          </cell>
          <cell r="CT263">
            <v>122984</v>
          </cell>
          <cell r="CU263">
            <v>915255</v>
          </cell>
          <cell r="CV263">
            <v>1210998</v>
          </cell>
          <cell r="CX263">
            <v>2126253</v>
          </cell>
          <cell r="CZ263">
            <v>1127370</v>
          </cell>
          <cell r="DB263">
            <v>1127370</v>
          </cell>
          <cell r="DG263">
            <v>147544</v>
          </cell>
          <cell r="DH263">
            <v>354004</v>
          </cell>
          <cell r="DJ263">
            <v>501548</v>
          </cell>
          <cell r="EA263">
            <v>139654</v>
          </cell>
          <cell r="EB263">
            <v>542288</v>
          </cell>
          <cell r="ED263">
            <v>681942</v>
          </cell>
          <cell r="ER263">
            <v>933324</v>
          </cell>
          <cell r="ET263">
            <v>933324</v>
          </cell>
          <cell r="FK263">
            <v>32143724</v>
          </cell>
          <cell r="FL263">
            <v>10210671</v>
          </cell>
          <cell r="FN263">
            <v>23842634</v>
          </cell>
          <cell r="FO263">
            <v>66197029</v>
          </cell>
        </row>
        <row r="264">
          <cell r="E264" t="str">
            <v>Bowling Green2011</v>
          </cell>
          <cell r="F264" t="str">
            <v>OH</v>
          </cell>
          <cell r="G264" t="str">
            <v>NCAA Division I-A</v>
          </cell>
          <cell r="I264">
            <v>1</v>
          </cell>
          <cell r="J264" t="str">
            <v>NCAA</v>
          </cell>
          <cell r="K264">
            <v>6185</v>
          </cell>
          <cell r="L264">
            <v>7632</v>
          </cell>
          <cell r="M264">
            <v>13817</v>
          </cell>
          <cell r="V264">
            <v>588554</v>
          </cell>
          <cell r="Y264">
            <v>588554</v>
          </cell>
          <cell r="Z264">
            <v>889105</v>
          </cell>
          <cell r="AA264">
            <v>1114401</v>
          </cell>
          <cell r="AC264">
            <v>2003506</v>
          </cell>
          <cell r="AM264">
            <v>468672</v>
          </cell>
          <cell r="AO264">
            <v>468672</v>
          </cell>
          <cell r="BF264">
            <v>5121624</v>
          </cell>
          <cell r="BI264">
            <v>5121624</v>
          </cell>
          <cell r="BJ264">
            <v>0.28073899743824671</v>
          </cell>
          <cell r="BK264">
            <v>219449</v>
          </cell>
          <cell r="BL264">
            <v>195468</v>
          </cell>
          <cell r="BN264">
            <v>414917</v>
          </cell>
          <cell r="BP264">
            <v>428856</v>
          </cell>
          <cell r="BR264">
            <v>428856</v>
          </cell>
          <cell r="BS264">
            <v>1393496</v>
          </cell>
          <cell r="BV264">
            <v>1393496</v>
          </cell>
          <cell r="CU264">
            <v>401061</v>
          </cell>
          <cell r="CV264">
            <v>436434</v>
          </cell>
          <cell r="CX264">
            <v>837495</v>
          </cell>
          <cell r="CZ264">
            <v>496359</v>
          </cell>
          <cell r="DB264">
            <v>496359</v>
          </cell>
          <cell r="DL264">
            <v>435358</v>
          </cell>
          <cell r="DN264">
            <v>435358</v>
          </cell>
          <cell r="EB264">
            <v>243737</v>
          </cell>
          <cell r="ED264">
            <v>243737</v>
          </cell>
          <cell r="EM264">
            <v>37424</v>
          </cell>
          <cell r="EP264">
            <v>37424</v>
          </cell>
          <cell r="ER264">
            <v>583694</v>
          </cell>
          <cell r="ET264">
            <v>583694</v>
          </cell>
          <cell r="FK264">
            <v>8650713</v>
          </cell>
          <cell r="FL264">
            <v>4402979</v>
          </cell>
          <cell r="FN264">
            <v>5189673</v>
          </cell>
          <cell r="FO264">
            <v>18243365</v>
          </cell>
        </row>
        <row r="265">
          <cell r="E265" t="str">
            <v>Brigham Young2011</v>
          </cell>
          <cell r="F265" t="str">
            <v>UT</v>
          </cell>
          <cell r="G265" t="str">
            <v>NCAA Division I-A</v>
          </cell>
          <cell r="I265">
            <v>1</v>
          </cell>
          <cell r="J265" t="str">
            <v>NCAA</v>
          </cell>
          <cell r="K265">
            <v>14272</v>
          </cell>
          <cell r="L265">
            <v>13733</v>
          </cell>
          <cell r="M265">
            <v>28005</v>
          </cell>
          <cell r="V265">
            <v>870761</v>
          </cell>
          <cell r="Y265">
            <v>870761</v>
          </cell>
          <cell r="Z265">
            <v>5933208</v>
          </cell>
          <cell r="AA265">
            <v>972880</v>
          </cell>
          <cell r="AC265">
            <v>6906088</v>
          </cell>
          <cell r="AL265">
            <v>715076</v>
          </cell>
          <cell r="AM265">
            <v>653154</v>
          </cell>
          <cell r="AO265">
            <v>1368230</v>
          </cell>
          <cell r="BF265">
            <v>22406413</v>
          </cell>
          <cell r="BI265">
            <v>22406413</v>
          </cell>
          <cell r="BJ265">
            <v>0.42249546041652919</v>
          </cell>
          <cell r="BK265">
            <v>483673</v>
          </cell>
          <cell r="BL265">
            <v>245470</v>
          </cell>
          <cell r="BN265">
            <v>729143</v>
          </cell>
          <cell r="BP265">
            <v>368516</v>
          </cell>
          <cell r="BR265">
            <v>368516</v>
          </cell>
          <cell r="CV265">
            <v>1507683</v>
          </cell>
          <cell r="CX265">
            <v>1507683</v>
          </cell>
          <cell r="CZ265">
            <v>474604</v>
          </cell>
          <cell r="DB265">
            <v>474604</v>
          </cell>
          <cell r="DG265">
            <v>318185</v>
          </cell>
          <cell r="DH265">
            <v>400867</v>
          </cell>
          <cell r="DJ265">
            <v>719052</v>
          </cell>
          <cell r="EA265">
            <v>522813</v>
          </cell>
          <cell r="EB265">
            <v>383877</v>
          </cell>
          <cell r="ED265">
            <v>906690</v>
          </cell>
          <cell r="EQ265">
            <v>569404</v>
          </cell>
          <cell r="ER265">
            <v>641513</v>
          </cell>
          <cell r="ET265">
            <v>1210917</v>
          </cell>
          <cell r="FK265">
            <v>31819533</v>
          </cell>
          <cell r="FL265">
            <v>5648564</v>
          </cell>
          <cell r="FN265">
            <v>15565403</v>
          </cell>
          <cell r="FO265">
            <v>53033500</v>
          </cell>
        </row>
        <row r="266">
          <cell r="E266" t="str">
            <v>Fresno State2011</v>
          </cell>
          <cell r="F266" t="str">
            <v>CA</v>
          </cell>
          <cell r="G266" t="str">
            <v>NCAA Division I-A</v>
          </cell>
          <cell r="I266">
            <v>1</v>
          </cell>
          <cell r="J266" t="str">
            <v>NCAA</v>
          </cell>
          <cell r="K266">
            <v>7086</v>
          </cell>
          <cell r="L266">
            <v>9434</v>
          </cell>
          <cell r="M266">
            <v>16520</v>
          </cell>
          <cell r="V266">
            <v>830752</v>
          </cell>
          <cell r="Y266">
            <v>830752</v>
          </cell>
          <cell r="Z266">
            <v>1754033</v>
          </cell>
          <cell r="AA266">
            <v>1541312</v>
          </cell>
          <cell r="AC266">
            <v>3295345</v>
          </cell>
          <cell r="AL266">
            <v>287345</v>
          </cell>
          <cell r="AM266">
            <v>720897</v>
          </cell>
          <cell r="AO266">
            <v>1008242</v>
          </cell>
          <cell r="AU266">
            <v>843721</v>
          </cell>
          <cell r="AW266">
            <v>843721</v>
          </cell>
          <cell r="BF266">
            <v>8598562</v>
          </cell>
          <cell r="BI266">
            <v>8598562</v>
          </cell>
          <cell r="BJ266">
            <v>0.2926516196568576</v>
          </cell>
          <cell r="BK266">
            <v>202405</v>
          </cell>
          <cell r="BL266">
            <v>361236</v>
          </cell>
          <cell r="BN266">
            <v>563641</v>
          </cell>
          <cell r="BX266">
            <v>586464</v>
          </cell>
          <cell r="BZ266">
            <v>586464</v>
          </cell>
          <cell r="CV266">
            <v>677199</v>
          </cell>
          <cell r="CX266">
            <v>677199</v>
          </cell>
          <cell r="CZ266">
            <v>1005183</v>
          </cell>
          <cell r="DB266">
            <v>1005183</v>
          </cell>
          <cell r="DH266">
            <v>700592</v>
          </cell>
          <cell r="DJ266">
            <v>700592</v>
          </cell>
          <cell r="EA266">
            <v>247677</v>
          </cell>
          <cell r="EB266">
            <v>428163</v>
          </cell>
          <cell r="ED266">
            <v>675840</v>
          </cell>
          <cell r="ER266">
            <v>848293</v>
          </cell>
          <cell r="ET266">
            <v>848293</v>
          </cell>
          <cell r="FK266">
            <v>11920774</v>
          </cell>
          <cell r="FL266">
            <v>7713060</v>
          </cell>
          <cell r="FN266">
            <v>9747729</v>
          </cell>
          <cell r="FO266">
            <v>29381563</v>
          </cell>
        </row>
        <row r="267">
          <cell r="E267" t="str">
            <v>Central Michigan2011</v>
          </cell>
          <cell r="F267" t="str">
            <v>MI</v>
          </cell>
          <cell r="G267" t="str">
            <v>NCAA Division I-A</v>
          </cell>
          <cell r="I267">
            <v>1</v>
          </cell>
          <cell r="J267" t="str">
            <v>NCAA</v>
          </cell>
          <cell r="K267">
            <v>8495</v>
          </cell>
          <cell r="L267">
            <v>10304</v>
          </cell>
          <cell r="M267">
            <v>18799</v>
          </cell>
          <cell r="V267">
            <v>1809829</v>
          </cell>
          <cell r="Y267">
            <v>1809829</v>
          </cell>
          <cell r="Z267">
            <v>2147234</v>
          </cell>
          <cell r="AA267">
            <v>1766190</v>
          </cell>
          <cell r="AC267">
            <v>3913424</v>
          </cell>
          <cell r="AL267">
            <v>1540266</v>
          </cell>
          <cell r="AM267">
            <v>1518342</v>
          </cell>
          <cell r="AO267">
            <v>3058608</v>
          </cell>
          <cell r="BC267">
            <v>1510382</v>
          </cell>
          <cell r="BE267">
            <v>1510382</v>
          </cell>
          <cell r="BF267">
            <v>4388863</v>
          </cell>
          <cell r="BI267">
            <v>4388863</v>
          </cell>
          <cell r="BJ267">
            <v>0.17051484463724564</v>
          </cell>
          <cell r="BP267">
            <v>1577606</v>
          </cell>
          <cell r="BR267">
            <v>1577606</v>
          </cell>
          <cell r="CV267">
            <v>1597004</v>
          </cell>
          <cell r="CX267">
            <v>1597004</v>
          </cell>
          <cell r="CZ267">
            <v>1571538</v>
          </cell>
          <cell r="DB267">
            <v>1571538</v>
          </cell>
          <cell r="ER267">
            <v>1576683</v>
          </cell>
          <cell r="ET267">
            <v>1576683</v>
          </cell>
          <cell r="FC267">
            <v>1835996</v>
          </cell>
          <cell r="FF267">
            <v>1835996</v>
          </cell>
          <cell r="FK267">
            <v>11722188</v>
          </cell>
          <cell r="FL267">
            <v>11117745</v>
          </cell>
          <cell r="FN267">
            <v>2898958</v>
          </cell>
          <cell r="FO267">
            <v>25738891</v>
          </cell>
        </row>
        <row r="268">
          <cell r="E268" t="str">
            <v>Clemson2011</v>
          </cell>
          <cell r="F268" t="str">
            <v>SC</v>
          </cell>
          <cell r="G268" t="str">
            <v>NCAA Division I-A</v>
          </cell>
          <cell r="I268">
            <v>1</v>
          </cell>
          <cell r="J268" t="str">
            <v>NCAA</v>
          </cell>
          <cell r="K268">
            <v>7917</v>
          </cell>
          <cell r="L268">
            <v>6860</v>
          </cell>
          <cell r="M268">
            <v>14777</v>
          </cell>
          <cell r="V268">
            <v>1251338</v>
          </cell>
          <cell r="Y268">
            <v>1251338</v>
          </cell>
          <cell r="Z268">
            <v>7027905</v>
          </cell>
          <cell r="AA268">
            <v>614782</v>
          </cell>
          <cell r="AC268">
            <v>7642687</v>
          </cell>
          <cell r="AL268">
            <v>542636</v>
          </cell>
          <cell r="AM268">
            <v>843065</v>
          </cell>
          <cell r="AO268">
            <v>1385701</v>
          </cell>
          <cell r="BF268">
            <v>39207780</v>
          </cell>
          <cell r="BI268">
            <v>39207780</v>
          </cell>
          <cell r="BJ268">
            <v>0.585291870726799</v>
          </cell>
          <cell r="BK268">
            <v>106997</v>
          </cell>
          <cell r="BN268">
            <v>106997</v>
          </cell>
          <cell r="CJ268">
            <v>945184</v>
          </cell>
          <cell r="CL268">
            <v>945184</v>
          </cell>
          <cell r="CU268">
            <v>548876</v>
          </cell>
          <cell r="CV268">
            <v>618889</v>
          </cell>
          <cell r="CX268">
            <v>1167765</v>
          </cell>
          <cell r="DG268">
            <v>334004</v>
          </cell>
          <cell r="DH268">
            <v>393675</v>
          </cell>
          <cell r="DJ268">
            <v>727679</v>
          </cell>
          <cell r="EA268">
            <v>211846</v>
          </cell>
          <cell r="EB268">
            <v>348087</v>
          </cell>
          <cell r="ED268">
            <v>559933</v>
          </cell>
          <cell r="ER268">
            <v>551010</v>
          </cell>
          <cell r="ET268">
            <v>551010</v>
          </cell>
          <cell r="FK268">
            <v>49231382</v>
          </cell>
          <cell r="FL268">
            <v>4314692</v>
          </cell>
          <cell r="FN268">
            <v>13442350</v>
          </cell>
          <cell r="FO268">
            <v>66988424</v>
          </cell>
        </row>
        <row r="269">
          <cell r="E269" t="str">
            <v>Coastal Carolina2011</v>
          </cell>
          <cell r="F269" t="str">
            <v>SC</v>
          </cell>
          <cell r="G269" t="str">
            <v>NCAA Division I-AA</v>
          </cell>
          <cell r="I269">
            <v>1</v>
          </cell>
          <cell r="J269" t="str">
            <v>NCAA</v>
          </cell>
          <cell r="K269">
            <v>3662</v>
          </cell>
          <cell r="L269">
            <v>4158</v>
          </cell>
          <cell r="M269">
            <v>7820</v>
          </cell>
          <cell r="V269">
            <v>1391772</v>
          </cell>
          <cell r="Y269">
            <v>1391772</v>
          </cell>
          <cell r="Z269">
            <v>1324883</v>
          </cell>
          <cell r="AA269">
            <v>937054</v>
          </cell>
          <cell r="AC269">
            <v>2261937</v>
          </cell>
          <cell r="AL269">
            <v>586203</v>
          </cell>
          <cell r="AM269">
            <v>767821</v>
          </cell>
          <cell r="AO269">
            <v>1354024</v>
          </cell>
          <cell r="BF269">
            <v>5420560</v>
          </cell>
          <cell r="BI269">
            <v>5420560</v>
          </cell>
          <cell r="BJ269">
            <v>0.28953919629872532</v>
          </cell>
          <cell r="BK269">
            <v>554109</v>
          </cell>
          <cell r="BL269">
            <v>494074</v>
          </cell>
          <cell r="BN269">
            <v>1048183</v>
          </cell>
          <cell r="CU269">
            <v>551922</v>
          </cell>
          <cell r="CV269">
            <v>631396</v>
          </cell>
          <cell r="CX269">
            <v>1183318</v>
          </cell>
          <cell r="CZ269">
            <v>754211</v>
          </cell>
          <cell r="DB269">
            <v>754211</v>
          </cell>
          <cell r="EA269">
            <v>229872</v>
          </cell>
          <cell r="EB269">
            <v>322684</v>
          </cell>
          <cell r="ED269">
            <v>552556</v>
          </cell>
          <cell r="ER269">
            <v>688984</v>
          </cell>
          <cell r="ET269">
            <v>688984</v>
          </cell>
          <cell r="FK269">
            <v>10059321</v>
          </cell>
          <cell r="FL269">
            <v>4596224</v>
          </cell>
          <cell r="FN269">
            <v>4065789</v>
          </cell>
          <cell r="FO269">
            <v>18721334</v>
          </cell>
        </row>
        <row r="270">
          <cell r="E270" t="str">
            <v>Colorado State2011</v>
          </cell>
          <cell r="F270" t="str">
            <v>CO</v>
          </cell>
          <cell r="G270" t="str">
            <v>NCAA Division I-A</v>
          </cell>
          <cell r="I270">
            <v>1</v>
          </cell>
          <cell r="J270" t="str">
            <v>NCAA</v>
          </cell>
          <cell r="K270">
            <v>9508</v>
          </cell>
          <cell r="L270">
            <v>10459</v>
          </cell>
          <cell r="M270">
            <v>19967</v>
          </cell>
          <cell r="Z270">
            <v>2425345</v>
          </cell>
          <cell r="AA270">
            <v>1296738</v>
          </cell>
          <cell r="AC270">
            <v>3722083</v>
          </cell>
          <cell r="AL270">
            <v>522852</v>
          </cell>
          <cell r="AM270">
            <v>719690</v>
          </cell>
          <cell r="AO270">
            <v>1242542</v>
          </cell>
          <cell r="BF270">
            <v>8902908</v>
          </cell>
          <cell r="BI270">
            <v>8902908</v>
          </cell>
          <cell r="BJ270">
            <v>0.35065257776814479</v>
          </cell>
          <cell r="BK270">
            <v>365145</v>
          </cell>
          <cell r="BL270">
            <v>394000</v>
          </cell>
          <cell r="BN270">
            <v>759145</v>
          </cell>
          <cell r="CZ270">
            <v>733546</v>
          </cell>
          <cell r="DB270">
            <v>733546</v>
          </cell>
          <cell r="DL270">
            <v>650194</v>
          </cell>
          <cell r="DN270">
            <v>650194</v>
          </cell>
          <cell r="EB270">
            <v>358683</v>
          </cell>
          <cell r="ED270">
            <v>358683</v>
          </cell>
          <cell r="ER270">
            <v>889424</v>
          </cell>
          <cell r="ET270">
            <v>889424</v>
          </cell>
          <cell r="EV270">
            <v>377618</v>
          </cell>
          <cell r="EX270">
            <v>377618</v>
          </cell>
          <cell r="FK270">
            <v>12216250</v>
          </cell>
          <cell r="FL270">
            <v>5419893</v>
          </cell>
          <cell r="FN270">
            <v>7753398</v>
          </cell>
          <cell r="FO270">
            <v>25389541</v>
          </cell>
        </row>
        <row r="271">
          <cell r="E271" t="str">
            <v>Duke2011</v>
          </cell>
          <cell r="F271" t="str">
            <v>NC</v>
          </cell>
          <cell r="G271" t="str">
            <v>NCAA Division I-A</v>
          </cell>
          <cell r="I271">
            <v>1</v>
          </cell>
          <cell r="J271" t="str">
            <v>NCAA</v>
          </cell>
          <cell r="K271">
            <v>3270</v>
          </cell>
          <cell r="L271">
            <v>3256</v>
          </cell>
          <cell r="M271">
            <v>6526</v>
          </cell>
          <cell r="V271">
            <v>1577689</v>
          </cell>
          <cell r="Y271">
            <v>1577689</v>
          </cell>
          <cell r="Z271">
            <v>25665732</v>
          </cell>
          <cell r="AA271">
            <v>3602231</v>
          </cell>
          <cell r="AC271">
            <v>29267963</v>
          </cell>
          <cell r="AL271">
            <v>1170122</v>
          </cell>
          <cell r="AM271">
            <v>2245171</v>
          </cell>
          <cell r="AO271">
            <v>3415293</v>
          </cell>
          <cell r="AX271">
            <v>13847</v>
          </cell>
          <cell r="AY271">
            <v>141673</v>
          </cell>
          <cell r="BA271">
            <v>155520</v>
          </cell>
          <cell r="BC271">
            <v>1505654</v>
          </cell>
          <cell r="BE271">
            <v>1505654</v>
          </cell>
          <cell r="BF271">
            <v>25373767</v>
          </cell>
          <cell r="BI271">
            <v>25373767</v>
          </cell>
          <cell r="BJ271">
            <v>0.32280135988986436</v>
          </cell>
          <cell r="BK271">
            <v>617763</v>
          </cell>
          <cell r="BL271">
            <v>774452</v>
          </cell>
          <cell r="BN271">
            <v>1392215</v>
          </cell>
          <cell r="BW271">
            <v>1843082</v>
          </cell>
          <cell r="BX271">
            <v>1554669</v>
          </cell>
          <cell r="BZ271">
            <v>3397751</v>
          </cell>
          <cell r="CJ271">
            <v>1718306</v>
          </cell>
          <cell r="CL271">
            <v>1718306</v>
          </cell>
          <cell r="CU271">
            <v>1311942</v>
          </cell>
          <cell r="CV271">
            <v>1930169</v>
          </cell>
          <cell r="CX271">
            <v>3242111</v>
          </cell>
          <cell r="DG271">
            <v>159272</v>
          </cell>
          <cell r="DH271">
            <v>261533</v>
          </cell>
          <cell r="DJ271">
            <v>420805</v>
          </cell>
          <cell r="EA271">
            <v>627447</v>
          </cell>
          <cell r="EB271">
            <v>1083444</v>
          </cell>
          <cell r="ED271">
            <v>1710891</v>
          </cell>
          <cell r="ER271">
            <v>1543908</v>
          </cell>
          <cell r="ET271">
            <v>1543908</v>
          </cell>
          <cell r="FC271">
            <v>89787</v>
          </cell>
          <cell r="FF271">
            <v>89787</v>
          </cell>
          <cell r="FK271">
            <v>58450450</v>
          </cell>
          <cell r="FL271">
            <v>16361210</v>
          </cell>
          <cell r="FN271">
            <v>3793235</v>
          </cell>
          <cell r="FO271">
            <v>78604895</v>
          </cell>
        </row>
        <row r="272">
          <cell r="E272" t="str">
            <v>East Carolina2011</v>
          </cell>
          <cell r="F272" t="str">
            <v>NC</v>
          </cell>
          <cell r="G272" t="str">
            <v>NCAA Division I-A</v>
          </cell>
          <cell r="I272">
            <v>1</v>
          </cell>
          <cell r="J272" t="str">
            <v>NCAA</v>
          </cell>
          <cell r="K272">
            <v>7872</v>
          </cell>
          <cell r="L272">
            <v>10549</v>
          </cell>
          <cell r="M272">
            <v>18421</v>
          </cell>
          <cell r="V272">
            <v>1549326</v>
          </cell>
          <cell r="Y272">
            <v>1549326</v>
          </cell>
          <cell r="Z272">
            <v>2686228</v>
          </cell>
          <cell r="AA272">
            <v>2085014</v>
          </cell>
          <cell r="AC272">
            <v>4771242</v>
          </cell>
          <cell r="AL272">
            <v>804873</v>
          </cell>
          <cell r="AM272">
            <v>1245031</v>
          </cell>
          <cell r="AO272">
            <v>2049904</v>
          </cell>
          <cell r="BF272">
            <v>11969320</v>
          </cell>
          <cell r="BI272">
            <v>11969320</v>
          </cell>
          <cell r="BJ272">
            <v>0.3513985134264464</v>
          </cell>
          <cell r="BK272">
            <v>307956</v>
          </cell>
          <cell r="BL272">
            <v>486493</v>
          </cell>
          <cell r="BN272">
            <v>794449</v>
          </cell>
          <cell r="CV272">
            <v>997280</v>
          </cell>
          <cell r="CX272">
            <v>997280</v>
          </cell>
          <cell r="CZ272">
            <v>1193118</v>
          </cell>
          <cell r="DB272">
            <v>1193118</v>
          </cell>
          <cell r="DG272">
            <v>667843</v>
          </cell>
          <cell r="DH272">
            <v>983861</v>
          </cell>
          <cell r="DJ272">
            <v>1651704</v>
          </cell>
          <cell r="EA272">
            <v>323521</v>
          </cell>
          <cell r="EB272">
            <v>529194</v>
          </cell>
          <cell r="ED272">
            <v>852715</v>
          </cell>
          <cell r="ER272">
            <v>1164795</v>
          </cell>
          <cell r="ET272">
            <v>1164795</v>
          </cell>
          <cell r="FK272">
            <v>18309067</v>
          </cell>
          <cell r="FL272">
            <v>8684786</v>
          </cell>
          <cell r="FN272">
            <v>7068101</v>
          </cell>
          <cell r="FO272">
            <v>34061954</v>
          </cell>
        </row>
        <row r="273">
          <cell r="E273" t="str">
            <v>Eastern Michigan2011</v>
          </cell>
          <cell r="F273" t="str">
            <v>MI</v>
          </cell>
          <cell r="G273" t="str">
            <v>NCAA Division I-A</v>
          </cell>
          <cell r="I273">
            <v>1</v>
          </cell>
          <cell r="J273" t="str">
            <v>NCAA</v>
          </cell>
          <cell r="K273">
            <v>5479</v>
          </cell>
          <cell r="L273">
            <v>7295</v>
          </cell>
          <cell r="M273">
            <v>12774</v>
          </cell>
          <cell r="V273">
            <v>736881</v>
          </cell>
          <cell r="Y273">
            <v>736881</v>
          </cell>
          <cell r="Z273">
            <v>1781729</v>
          </cell>
          <cell r="AA273">
            <v>1283763</v>
          </cell>
          <cell r="AC273">
            <v>3065492</v>
          </cell>
          <cell r="AL273">
            <v>540265</v>
          </cell>
          <cell r="AM273">
            <v>733481</v>
          </cell>
          <cell r="AO273">
            <v>1273746</v>
          </cell>
          <cell r="BF273">
            <v>6461894</v>
          </cell>
          <cell r="BI273">
            <v>6461894</v>
          </cell>
          <cell r="BJ273">
            <v>0.27981138965353786</v>
          </cell>
          <cell r="BK273">
            <v>281578</v>
          </cell>
          <cell r="BL273">
            <v>307133</v>
          </cell>
          <cell r="BN273">
            <v>588711</v>
          </cell>
          <cell r="BP273">
            <v>579051</v>
          </cell>
          <cell r="BR273">
            <v>579051</v>
          </cell>
          <cell r="CJ273">
            <v>630928</v>
          </cell>
          <cell r="CL273">
            <v>630928</v>
          </cell>
          <cell r="CV273">
            <v>586901</v>
          </cell>
          <cell r="CX273">
            <v>586901</v>
          </cell>
          <cell r="CZ273">
            <v>584952</v>
          </cell>
          <cell r="DB273">
            <v>584952</v>
          </cell>
          <cell r="DG273">
            <v>700387</v>
          </cell>
          <cell r="DH273">
            <v>436343</v>
          </cell>
          <cell r="DJ273">
            <v>1136730</v>
          </cell>
          <cell r="EB273">
            <v>445356</v>
          </cell>
          <cell r="ED273">
            <v>445356</v>
          </cell>
          <cell r="ER273">
            <v>622329</v>
          </cell>
          <cell r="ET273">
            <v>622329</v>
          </cell>
          <cell r="FC273">
            <v>445008</v>
          </cell>
          <cell r="FF273">
            <v>445008</v>
          </cell>
          <cell r="FK273">
            <v>10947742</v>
          </cell>
          <cell r="FL273">
            <v>6210237</v>
          </cell>
          <cell r="FN273">
            <v>5935770</v>
          </cell>
          <cell r="FO273">
            <v>23093749</v>
          </cell>
        </row>
        <row r="274">
          <cell r="E274" t="str">
            <v>Florida Atlantic2011</v>
          </cell>
          <cell r="F274" t="str">
            <v>FL</v>
          </cell>
          <cell r="G274" t="str">
            <v>NCAA Division I-A</v>
          </cell>
          <cell r="I274">
            <v>1</v>
          </cell>
          <cell r="J274" t="str">
            <v>NCAA</v>
          </cell>
          <cell r="K274">
            <v>6710</v>
          </cell>
          <cell r="L274">
            <v>8319</v>
          </cell>
          <cell r="M274">
            <v>15029</v>
          </cell>
          <cell r="V274">
            <v>881448</v>
          </cell>
          <cell r="Y274">
            <v>881448</v>
          </cell>
          <cell r="Z274">
            <v>959424</v>
          </cell>
          <cell r="AA274">
            <v>454475</v>
          </cell>
          <cell r="AC274">
            <v>1413899</v>
          </cell>
          <cell r="AE274">
            <v>333657</v>
          </cell>
          <cell r="AG274">
            <v>333657</v>
          </cell>
          <cell r="AM274">
            <v>686814</v>
          </cell>
          <cell r="AO274">
            <v>686814</v>
          </cell>
          <cell r="BF274">
            <v>10291875</v>
          </cell>
          <cell r="BI274">
            <v>10291875</v>
          </cell>
          <cell r="BJ274">
            <v>0.4733625903054054</v>
          </cell>
          <cell r="BK274">
            <v>404647</v>
          </cell>
          <cell r="BL274">
            <v>135573</v>
          </cell>
          <cell r="BN274">
            <v>540220</v>
          </cell>
          <cell r="CU274">
            <v>615152</v>
          </cell>
          <cell r="CV274">
            <v>892785</v>
          </cell>
          <cell r="CX274">
            <v>1507937</v>
          </cell>
          <cell r="CZ274">
            <v>498563</v>
          </cell>
          <cell r="DB274">
            <v>498563</v>
          </cell>
          <cell r="DG274">
            <v>580155</v>
          </cell>
          <cell r="DH274">
            <v>723198</v>
          </cell>
          <cell r="DJ274">
            <v>1303353</v>
          </cell>
          <cell r="EA274">
            <v>228805</v>
          </cell>
          <cell r="EB274">
            <v>261113</v>
          </cell>
          <cell r="ED274">
            <v>489918</v>
          </cell>
          <cell r="EM274">
            <v>334032</v>
          </cell>
          <cell r="EP274">
            <v>334032</v>
          </cell>
          <cell r="ER274">
            <v>398681</v>
          </cell>
          <cell r="ET274">
            <v>398681</v>
          </cell>
          <cell r="FK274">
            <v>14295538</v>
          </cell>
          <cell r="FL274">
            <v>4384859</v>
          </cell>
          <cell r="FN274">
            <v>3061657</v>
          </cell>
          <cell r="FO274">
            <v>21742054</v>
          </cell>
        </row>
        <row r="275">
          <cell r="E275" t="str">
            <v>FIU2011</v>
          </cell>
          <cell r="F275" t="str">
            <v>FL</v>
          </cell>
          <cell r="G275" t="str">
            <v>NCAA Division I-A</v>
          </cell>
          <cell r="I275">
            <v>1</v>
          </cell>
          <cell r="J275" t="str">
            <v>NCAA</v>
          </cell>
          <cell r="K275">
            <v>10042</v>
          </cell>
          <cell r="L275">
            <v>12822</v>
          </cell>
          <cell r="M275">
            <v>22864</v>
          </cell>
          <cell r="V275">
            <v>944920</v>
          </cell>
          <cell r="Y275">
            <v>944920</v>
          </cell>
          <cell r="Z275">
            <v>2532065</v>
          </cell>
          <cell r="AA275">
            <v>1287799</v>
          </cell>
          <cell r="AC275">
            <v>3819864</v>
          </cell>
          <cell r="AL275">
            <v>284202</v>
          </cell>
          <cell r="AM275">
            <v>759073</v>
          </cell>
          <cell r="AO275">
            <v>1043275</v>
          </cell>
          <cell r="BF275">
            <v>7965277</v>
          </cell>
          <cell r="BI275">
            <v>7965277</v>
          </cell>
          <cell r="BJ275">
            <v>0.29040384126206686</v>
          </cell>
          <cell r="BL275">
            <v>394925</v>
          </cell>
          <cell r="BN275">
            <v>394925</v>
          </cell>
          <cell r="CU275">
            <v>448616</v>
          </cell>
          <cell r="CV275">
            <v>684209</v>
          </cell>
          <cell r="CX275">
            <v>1132825</v>
          </cell>
          <cell r="CZ275">
            <v>606677</v>
          </cell>
          <cell r="DB275">
            <v>606677</v>
          </cell>
          <cell r="DH275">
            <v>718241</v>
          </cell>
          <cell r="DJ275">
            <v>718241</v>
          </cell>
          <cell r="EB275">
            <v>401890</v>
          </cell>
          <cell r="ED275">
            <v>401890</v>
          </cell>
          <cell r="ER275">
            <v>637986</v>
          </cell>
          <cell r="ET275">
            <v>637986</v>
          </cell>
          <cell r="FK275">
            <v>12175080</v>
          </cell>
          <cell r="FL275">
            <v>5490800</v>
          </cell>
          <cell r="FN275">
            <v>9762397</v>
          </cell>
          <cell r="FO275">
            <v>27428277</v>
          </cell>
        </row>
        <row r="276">
          <cell r="E276" t="str">
            <v>Florida State2011</v>
          </cell>
          <cell r="F276" t="str">
            <v>FL</v>
          </cell>
          <cell r="G276" t="str">
            <v>NCAA Division I-A</v>
          </cell>
          <cell r="I276">
            <v>1</v>
          </cell>
          <cell r="J276" t="str">
            <v>NCAA</v>
          </cell>
          <cell r="K276">
            <v>12601</v>
          </cell>
          <cell r="L276">
            <v>15991</v>
          </cell>
          <cell r="M276">
            <v>28592</v>
          </cell>
          <cell r="V276">
            <v>2592020</v>
          </cell>
          <cell r="Y276">
            <v>2592020</v>
          </cell>
          <cell r="Z276">
            <v>8218140</v>
          </cell>
          <cell r="AA276">
            <v>3638500</v>
          </cell>
          <cell r="AC276">
            <v>11856640</v>
          </cell>
          <cell r="AE276">
            <v>360556</v>
          </cell>
          <cell r="AG276">
            <v>360556</v>
          </cell>
          <cell r="AL276">
            <v>1658987</v>
          </cell>
          <cell r="AM276">
            <v>1952884</v>
          </cell>
          <cell r="AO276">
            <v>3611871</v>
          </cell>
          <cell r="BF276">
            <v>34484786</v>
          </cell>
          <cell r="BI276">
            <v>34484786</v>
          </cell>
          <cell r="BJ276">
            <v>0.4234169427672908</v>
          </cell>
          <cell r="BK276">
            <v>553680</v>
          </cell>
          <cell r="BL276">
            <v>515471</v>
          </cell>
          <cell r="BN276">
            <v>1069151</v>
          </cell>
          <cell r="CV276">
            <v>1768669</v>
          </cell>
          <cell r="CX276">
            <v>1768669</v>
          </cell>
          <cell r="CZ276">
            <v>1201267</v>
          </cell>
          <cell r="DB276">
            <v>1201267</v>
          </cell>
          <cell r="DG276">
            <v>995286</v>
          </cell>
          <cell r="DH276">
            <v>986170</v>
          </cell>
          <cell r="DJ276">
            <v>1981456</v>
          </cell>
          <cell r="EA276">
            <v>688277</v>
          </cell>
          <cell r="EB276">
            <v>706000</v>
          </cell>
          <cell r="ED276">
            <v>1394277</v>
          </cell>
          <cell r="ER276">
            <v>1194817</v>
          </cell>
          <cell r="ET276">
            <v>1194817</v>
          </cell>
          <cell r="FK276">
            <v>49191176</v>
          </cell>
          <cell r="FL276">
            <v>12324334</v>
          </cell>
          <cell r="FN276">
            <v>19928529</v>
          </cell>
          <cell r="FO276">
            <v>81444039</v>
          </cell>
        </row>
        <row r="277">
          <cell r="E277" t="str">
            <v>Georgia Tech2011</v>
          </cell>
          <cell r="F277" t="str">
            <v>GA</v>
          </cell>
          <cell r="G277" t="str">
            <v>NCAA Division I-A</v>
          </cell>
          <cell r="I277">
            <v>1</v>
          </cell>
          <cell r="J277" t="str">
            <v>NCAA</v>
          </cell>
          <cell r="K277">
            <v>8514</v>
          </cell>
          <cell r="L277">
            <v>4103</v>
          </cell>
          <cell r="M277">
            <v>12617</v>
          </cell>
          <cell r="V277">
            <v>390560</v>
          </cell>
          <cell r="Y277">
            <v>390560</v>
          </cell>
          <cell r="Z277">
            <v>5754667</v>
          </cell>
          <cell r="AA277">
            <v>314629</v>
          </cell>
          <cell r="AC277">
            <v>6069296</v>
          </cell>
          <cell r="AL277">
            <v>78287</v>
          </cell>
          <cell r="AM277">
            <v>120433</v>
          </cell>
          <cell r="AO277">
            <v>198720</v>
          </cell>
          <cell r="BF277">
            <v>32104928</v>
          </cell>
          <cell r="BI277">
            <v>32104928</v>
          </cell>
          <cell r="BJ277">
            <v>0.53282680180753583</v>
          </cell>
          <cell r="BK277">
            <v>156117</v>
          </cell>
          <cell r="BN277">
            <v>156117</v>
          </cell>
          <cell r="CZ277">
            <v>149419</v>
          </cell>
          <cell r="DB277">
            <v>149419</v>
          </cell>
          <cell r="DG277">
            <v>188086</v>
          </cell>
          <cell r="DH277">
            <v>312263</v>
          </cell>
          <cell r="DJ277">
            <v>500349</v>
          </cell>
          <cell r="EA277">
            <v>109699</v>
          </cell>
          <cell r="EB277">
            <v>158861</v>
          </cell>
          <cell r="ED277">
            <v>268560</v>
          </cell>
          <cell r="ER277">
            <v>340914</v>
          </cell>
          <cell r="ET277">
            <v>340914</v>
          </cell>
          <cell r="FK277">
            <v>38782344</v>
          </cell>
          <cell r="FL277">
            <v>1396519</v>
          </cell>
          <cell r="FN277">
            <v>20075103</v>
          </cell>
          <cell r="FO277">
            <v>60253966</v>
          </cell>
        </row>
        <row r="278">
          <cell r="E278" t="str">
            <v>Georgia Southern2011</v>
          </cell>
          <cell r="F278" t="str">
            <v>GA</v>
          </cell>
          <cell r="G278" t="str">
            <v>NCAA Division I-AA</v>
          </cell>
          <cell r="I278">
            <v>1</v>
          </cell>
          <cell r="J278" t="str">
            <v>NCAA</v>
          </cell>
          <cell r="K278">
            <v>7870</v>
          </cell>
          <cell r="L278">
            <v>7712</v>
          </cell>
          <cell r="M278">
            <v>15582</v>
          </cell>
          <cell r="V278">
            <v>560610</v>
          </cell>
          <cell r="Y278">
            <v>560610</v>
          </cell>
          <cell r="Z278">
            <v>571239</v>
          </cell>
          <cell r="AA278">
            <v>446374</v>
          </cell>
          <cell r="AC278">
            <v>1017613</v>
          </cell>
          <cell r="AM278">
            <v>605280</v>
          </cell>
          <cell r="AO278">
            <v>605280</v>
          </cell>
          <cell r="BF278">
            <v>3537338</v>
          </cell>
          <cell r="BI278">
            <v>3537338</v>
          </cell>
          <cell r="BJ278">
            <v>0.34704298477502982</v>
          </cell>
          <cell r="BK278">
            <v>201760</v>
          </cell>
          <cell r="BN278">
            <v>201760</v>
          </cell>
          <cell r="CU278">
            <v>434560</v>
          </cell>
          <cell r="CV278">
            <v>419040</v>
          </cell>
          <cell r="CX278">
            <v>853600</v>
          </cell>
          <cell r="CZ278">
            <v>341130</v>
          </cell>
          <cell r="DB278">
            <v>341130</v>
          </cell>
          <cell r="DH278">
            <v>450080</v>
          </cell>
          <cell r="DJ278">
            <v>450080</v>
          </cell>
          <cell r="EA278">
            <v>170720</v>
          </cell>
          <cell r="EB278">
            <v>201760</v>
          </cell>
          <cell r="ED278">
            <v>372480</v>
          </cell>
          <cell r="ER278">
            <v>237438</v>
          </cell>
          <cell r="ET278">
            <v>237438</v>
          </cell>
          <cell r="FK278">
            <v>5476227</v>
          </cell>
          <cell r="FL278">
            <v>2701102</v>
          </cell>
          <cell r="FN278">
            <v>2015466</v>
          </cell>
          <cell r="FO278">
            <v>10192795</v>
          </cell>
        </row>
        <row r="279">
          <cell r="E279" t="str">
            <v>Georgia State2011</v>
          </cell>
          <cell r="F279" t="str">
            <v>GA</v>
          </cell>
          <cell r="G279" t="str">
            <v>NCAA Division I-AA</v>
          </cell>
          <cell r="I279">
            <v>1</v>
          </cell>
          <cell r="J279" t="str">
            <v>NCAA</v>
          </cell>
          <cell r="K279">
            <v>7265</v>
          </cell>
          <cell r="L279">
            <v>10167</v>
          </cell>
          <cell r="M279">
            <v>17432</v>
          </cell>
          <cell r="V279">
            <v>917399</v>
          </cell>
          <cell r="Y279">
            <v>917399</v>
          </cell>
          <cell r="Z279">
            <v>1917037</v>
          </cell>
          <cell r="AA279">
            <v>1593777</v>
          </cell>
          <cell r="AC279">
            <v>3510814</v>
          </cell>
          <cell r="AL279">
            <v>282592</v>
          </cell>
          <cell r="AM279">
            <v>777440</v>
          </cell>
          <cell r="AO279">
            <v>1060032</v>
          </cell>
          <cell r="BF279">
            <v>5230495</v>
          </cell>
          <cell r="BI279">
            <v>5230495</v>
          </cell>
          <cell r="BJ279">
            <v>0.22981653720168913</v>
          </cell>
          <cell r="BK279">
            <v>351676</v>
          </cell>
          <cell r="BL279">
            <v>376813</v>
          </cell>
          <cell r="BN279">
            <v>728489</v>
          </cell>
          <cell r="CU279">
            <v>560689</v>
          </cell>
          <cell r="CV279">
            <v>723161</v>
          </cell>
          <cell r="CX279">
            <v>1283850</v>
          </cell>
          <cell r="CZ279">
            <v>598101</v>
          </cell>
          <cell r="DB279">
            <v>598101</v>
          </cell>
          <cell r="EA279">
            <v>315931</v>
          </cell>
          <cell r="EB279">
            <v>426232</v>
          </cell>
          <cell r="ED279">
            <v>742163</v>
          </cell>
          <cell r="ER279">
            <v>745266</v>
          </cell>
          <cell r="ET279">
            <v>745266</v>
          </cell>
          <cell r="FK279">
            <v>9575819</v>
          </cell>
          <cell r="FL279">
            <v>5240790</v>
          </cell>
          <cell r="FN279">
            <v>7942828</v>
          </cell>
          <cell r="FO279">
            <v>22759437</v>
          </cell>
        </row>
        <row r="280">
          <cell r="E280" t="str">
            <v>Indiana2011</v>
          </cell>
          <cell r="F280" t="str">
            <v>IN</v>
          </cell>
          <cell r="G280" t="str">
            <v>NCAA Division I-A</v>
          </cell>
          <cell r="I280">
            <v>1</v>
          </cell>
          <cell r="J280" t="str">
            <v>NCAA</v>
          </cell>
          <cell r="K280">
            <v>15298</v>
          </cell>
          <cell r="L280">
            <v>15712</v>
          </cell>
          <cell r="M280">
            <v>31010</v>
          </cell>
          <cell r="V280">
            <v>77622</v>
          </cell>
          <cell r="Y280">
            <v>77622</v>
          </cell>
          <cell r="Z280">
            <v>17940405</v>
          </cell>
          <cell r="AA280">
            <v>123996</v>
          </cell>
          <cell r="AC280">
            <v>18064401</v>
          </cell>
          <cell r="AL280">
            <v>126351</v>
          </cell>
          <cell r="AM280">
            <v>95939</v>
          </cell>
          <cell r="AO280">
            <v>222290</v>
          </cell>
          <cell r="BC280">
            <v>22972</v>
          </cell>
          <cell r="BE280">
            <v>22972</v>
          </cell>
          <cell r="BF280">
            <v>24858336</v>
          </cell>
          <cell r="BI280">
            <v>24858336</v>
          </cell>
          <cell r="BJ280">
            <v>0.3452407851100987</v>
          </cell>
          <cell r="BK280">
            <v>36462</v>
          </cell>
          <cell r="BL280">
            <v>42190</v>
          </cell>
          <cell r="BN280">
            <v>78652</v>
          </cell>
          <cell r="CJ280">
            <v>68226</v>
          </cell>
          <cell r="CL280">
            <v>68226</v>
          </cell>
          <cell r="CU280">
            <v>138722</v>
          </cell>
          <cell r="CV280">
            <v>37184</v>
          </cell>
          <cell r="CX280">
            <v>175906</v>
          </cell>
          <cell r="CZ280">
            <v>38881</v>
          </cell>
          <cell r="DB280">
            <v>38881</v>
          </cell>
          <cell r="DG280">
            <v>100567</v>
          </cell>
          <cell r="DH280">
            <v>43043</v>
          </cell>
          <cell r="DJ280">
            <v>143610</v>
          </cell>
          <cell r="EA280">
            <v>18947</v>
          </cell>
          <cell r="EB280">
            <v>18861</v>
          </cell>
          <cell r="ED280">
            <v>37808</v>
          </cell>
          <cell r="ER280">
            <v>58781</v>
          </cell>
          <cell r="ET280">
            <v>58781</v>
          </cell>
          <cell r="EV280">
            <v>17338</v>
          </cell>
          <cell r="EX280">
            <v>17338</v>
          </cell>
          <cell r="FC280">
            <v>22392</v>
          </cell>
          <cell r="FF280">
            <v>22392</v>
          </cell>
          <cell r="FK280">
            <v>43319804</v>
          </cell>
          <cell r="FL280">
            <v>567411</v>
          </cell>
          <cell r="FN280">
            <v>28115680</v>
          </cell>
          <cell r="FO280">
            <v>72002895</v>
          </cell>
        </row>
        <row r="281">
          <cell r="E281" t="str">
            <v>Iowa State2011</v>
          </cell>
          <cell r="F281" t="str">
            <v>IA</v>
          </cell>
          <cell r="G281" t="str">
            <v>NCAA Division I-A</v>
          </cell>
          <cell r="I281">
            <v>1</v>
          </cell>
          <cell r="J281" t="str">
            <v>NCAA</v>
          </cell>
          <cell r="K281">
            <v>12829</v>
          </cell>
          <cell r="L281">
            <v>10072</v>
          </cell>
          <cell r="M281">
            <v>22901</v>
          </cell>
          <cell r="Z281">
            <v>7919352</v>
          </cell>
          <cell r="AA281">
            <v>850537</v>
          </cell>
          <cell r="AC281">
            <v>8769889</v>
          </cell>
          <cell r="AL281">
            <v>121346</v>
          </cell>
          <cell r="AM281">
            <v>280889</v>
          </cell>
          <cell r="AO281">
            <v>402235</v>
          </cell>
          <cell r="BF281">
            <v>29774752</v>
          </cell>
          <cell r="BI281">
            <v>29774752</v>
          </cell>
          <cell r="BJ281">
            <v>0.53948149625565012</v>
          </cell>
          <cell r="BK281">
            <v>13518</v>
          </cell>
          <cell r="BL281">
            <v>99530</v>
          </cell>
          <cell r="BN281">
            <v>113048</v>
          </cell>
          <cell r="BP281">
            <v>206652</v>
          </cell>
          <cell r="BR281">
            <v>206652</v>
          </cell>
          <cell r="CV281">
            <v>173006</v>
          </cell>
          <cell r="CX281">
            <v>173006</v>
          </cell>
          <cell r="CZ281">
            <v>207747</v>
          </cell>
          <cell r="DB281">
            <v>207747</v>
          </cell>
          <cell r="DH281">
            <v>150984</v>
          </cell>
          <cell r="DJ281">
            <v>150984</v>
          </cell>
          <cell r="EB281">
            <v>169877</v>
          </cell>
          <cell r="ED281">
            <v>169877</v>
          </cell>
          <cell r="ER281">
            <v>252889</v>
          </cell>
          <cell r="ET281">
            <v>252889</v>
          </cell>
          <cell r="FC281">
            <v>198033</v>
          </cell>
          <cell r="FF281">
            <v>198033</v>
          </cell>
          <cell r="FK281">
            <v>38027001</v>
          </cell>
          <cell r="FL281">
            <v>2392111</v>
          </cell>
          <cell r="FN281">
            <v>14772312</v>
          </cell>
          <cell r="FO281">
            <v>55191424</v>
          </cell>
        </row>
        <row r="282">
          <cell r="E282" t="str">
            <v>Kansas State2011</v>
          </cell>
          <cell r="F282" t="str">
            <v>KS</v>
          </cell>
          <cell r="G282" t="str">
            <v>NCAA Division I-A</v>
          </cell>
          <cell r="I282">
            <v>1</v>
          </cell>
          <cell r="J282" t="str">
            <v>NCAA</v>
          </cell>
          <cell r="K282">
            <v>9075</v>
          </cell>
          <cell r="L282">
            <v>8111</v>
          </cell>
          <cell r="M282">
            <v>17186</v>
          </cell>
          <cell r="V282">
            <v>121348</v>
          </cell>
          <cell r="Y282">
            <v>121348</v>
          </cell>
          <cell r="Z282">
            <v>9111482</v>
          </cell>
          <cell r="AA282">
            <v>296308</v>
          </cell>
          <cell r="AC282">
            <v>9407790</v>
          </cell>
          <cell r="AL282">
            <v>13643</v>
          </cell>
          <cell r="AM282">
            <v>18418</v>
          </cell>
          <cell r="AO282">
            <v>32061</v>
          </cell>
          <cell r="AU282">
            <v>14524</v>
          </cell>
          <cell r="AW282">
            <v>14524</v>
          </cell>
          <cell r="BF282">
            <v>26242319</v>
          </cell>
          <cell r="BI282">
            <v>26242319</v>
          </cell>
          <cell r="BJ282">
            <v>0.41288824703866184</v>
          </cell>
          <cell r="BK282">
            <v>3979</v>
          </cell>
          <cell r="BL282">
            <v>5306</v>
          </cell>
          <cell r="BN282">
            <v>9285</v>
          </cell>
          <cell r="CJ282">
            <v>17687</v>
          </cell>
          <cell r="CL282">
            <v>17687</v>
          </cell>
          <cell r="EB282">
            <v>7075</v>
          </cell>
          <cell r="ED282">
            <v>7075</v>
          </cell>
          <cell r="ER282">
            <v>53473</v>
          </cell>
          <cell r="ET282">
            <v>53473</v>
          </cell>
          <cell r="FK282">
            <v>35492771</v>
          </cell>
          <cell r="FL282">
            <v>412791</v>
          </cell>
          <cell r="FN282">
            <v>27652360</v>
          </cell>
          <cell r="FO282">
            <v>63557922</v>
          </cell>
        </row>
        <row r="283">
          <cell r="E283" t="str">
            <v>Kent State2011</v>
          </cell>
          <cell r="F283" t="str">
            <v>OH</v>
          </cell>
          <cell r="G283" t="str">
            <v>NCAA Division I-A</v>
          </cell>
          <cell r="I283">
            <v>1</v>
          </cell>
          <cell r="J283" t="str">
            <v>NCAA</v>
          </cell>
          <cell r="K283">
            <v>7436</v>
          </cell>
          <cell r="L283">
            <v>10427</v>
          </cell>
          <cell r="M283">
            <v>17863</v>
          </cell>
          <cell r="V283">
            <v>810327</v>
          </cell>
          <cell r="Y283">
            <v>810327</v>
          </cell>
          <cell r="Z283">
            <v>1596949</v>
          </cell>
          <cell r="AA283">
            <v>1281919</v>
          </cell>
          <cell r="AC283">
            <v>2878868</v>
          </cell>
          <cell r="AL283">
            <v>559350</v>
          </cell>
          <cell r="AM283">
            <v>673690</v>
          </cell>
          <cell r="AO283">
            <v>1233040</v>
          </cell>
          <cell r="BC283">
            <v>620070</v>
          </cell>
          <cell r="BE283">
            <v>620070</v>
          </cell>
          <cell r="BF283">
            <v>5288232</v>
          </cell>
          <cell r="BI283">
            <v>5288232</v>
          </cell>
          <cell r="BJ283">
            <v>0.22180883291434919</v>
          </cell>
          <cell r="BK283">
            <v>422001</v>
          </cell>
          <cell r="BL283">
            <v>311063</v>
          </cell>
          <cell r="BN283">
            <v>733064</v>
          </cell>
          <cell r="BP283">
            <v>512603</v>
          </cell>
          <cell r="BR283">
            <v>512603</v>
          </cell>
          <cell r="CV283">
            <v>718622</v>
          </cell>
          <cell r="CX283">
            <v>718622</v>
          </cell>
          <cell r="CZ283">
            <v>650010</v>
          </cell>
          <cell r="DB283">
            <v>650010</v>
          </cell>
          <cell r="ER283">
            <v>590768</v>
          </cell>
          <cell r="ET283">
            <v>590768</v>
          </cell>
          <cell r="FC283">
            <v>514727</v>
          </cell>
          <cell r="FF283">
            <v>514727</v>
          </cell>
          <cell r="FK283">
            <v>9191586</v>
          </cell>
          <cell r="FL283">
            <v>5358745</v>
          </cell>
          <cell r="FN283">
            <v>9291064</v>
          </cell>
          <cell r="FO283">
            <v>23841395</v>
          </cell>
        </row>
        <row r="284">
          <cell r="E284" t="str">
            <v>Liberty2011</v>
          </cell>
          <cell r="F284" t="str">
            <v>VA</v>
          </cell>
          <cell r="G284" t="str">
            <v>NCAA Division I-AA</v>
          </cell>
          <cell r="I284">
            <v>1</v>
          </cell>
          <cell r="J284" t="str">
            <v>NCAA</v>
          </cell>
          <cell r="K284">
            <v>10024</v>
          </cell>
          <cell r="L284">
            <v>13058</v>
          </cell>
          <cell r="M284">
            <v>23082</v>
          </cell>
          <cell r="V284">
            <v>1628918</v>
          </cell>
          <cell r="Y284">
            <v>1628918</v>
          </cell>
          <cell r="Z284">
            <v>2313630</v>
          </cell>
          <cell r="AA284">
            <v>1824381</v>
          </cell>
          <cell r="AC284">
            <v>4138011</v>
          </cell>
          <cell r="AL284">
            <v>1102696</v>
          </cell>
          <cell r="AM284">
            <v>1190239</v>
          </cell>
          <cell r="AO284">
            <v>2292935</v>
          </cell>
          <cell r="BC284">
            <v>398547</v>
          </cell>
          <cell r="BE284">
            <v>398547</v>
          </cell>
          <cell r="BF284">
            <v>8424492</v>
          </cell>
          <cell r="BI284">
            <v>8424492</v>
          </cell>
          <cell r="BJ284">
            <v>0.27813045709180351</v>
          </cell>
          <cell r="BK284">
            <v>501967</v>
          </cell>
          <cell r="BN284">
            <v>501967</v>
          </cell>
          <cell r="BX284">
            <v>661115</v>
          </cell>
          <cell r="BZ284">
            <v>661115</v>
          </cell>
          <cell r="CU284">
            <v>795135</v>
          </cell>
          <cell r="CV284">
            <v>897574</v>
          </cell>
          <cell r="CX284">
            <v>1692709</v>
          </cell>
          <cell r="CZ284">
            <v>778602</v>
          </cell>
          <cell r="DB284">
            <v>778602</v>
          </cell>
          <cell r="DL284">
            <v>504318</v>
          </cell>
          <cell r="DN284">
            <v>504318</v>
          </cell>
          <cell r="EA284">
            <v>344651</v>
          </cell>
          <cell r="EB284">
            <v>533453</v>
          </cell>
          <cell r="ED284">
            <v>878104</v>
          </cell>
          <cell r="ER284">
            <v>995025</v>
          </cell>
          <cell r="ET284">
            <v>995025</v>
          </cell>
          <cell r="FK284">
            <v>15111489</v>
          </cell>
          <cell r="FL284">
            <v>7783254</v>
          </cell>
          <cell r="FN284">
            <v>7394971</v>
          </cell>
          <cell r="FO284">
            <v>30289714</v>
          </cell>
        </row>
        <row r="285">
          <cell r="E285" t="str">
            <v>LSU2011</v>
          </cell>
          <cell r="F285" t="str">
            <v>LA</v>
          </cell>
          <cell r="G285" t="str">
            <v>NCAA Division I-A</v>
          </cell>
          <cell r="I285">
            <v>1</v>
          </cell>
          <cell r="J285" t="str">
            <v>NCAA</v>
          </cell>
          <cell r="K285">
            <v>10819</v>
          </cell>
          <cell r="L285">
            <v>11303</v>
          </cell>
          <cell r="M285">
            <v>22122</v>
          </cell>
          <cell r="V285">
            <v>7840712</v>
          </cell>
          <cell r="Y285">
            <v>7840712</v>
          </cell>
          <cell r="Z285">
            <v>9421518</v>
          </cell>
          <cell r="AA285">
            <v>571004</v>
          </cell>
          <cell r="AC285">
            <v>9992522</v>
          </cell>
          <cell r="AL285">
            <v>205105</v>
          </cell>
          <cell r="AM285">
            <v>205106</v>
          </cell>
          <cell r="AO285">
            <v>410211</v>
          </cell>
          <cell r="BF285">
            <v>68804309</v>
          </cell>
          <cell r="BI285">
            <v>68804309</v>
          </cell>
          <cell r="BJ285">
            <v>0.60373436333792951</v>
          </cell>
          <cell r="BK285">
            <v>307125</v>
          </cell>
          <cell r="BL285">
            <v>107519</v>
          </cell>
          <cell r="BN285">
            <v>414644</v>
          </cell>
          <cell r="BP285">
            <v>67079</v>
          </cell>
          <cell r="BR285">
            <v>67079</v>
          </cell>
          <cell r="CV285">
            <v>1053345</v>
          </cell>
          <cell r="CX285">
            <v>1053345</v>
          </cell>
          <cell r="CZ285">
            <v>209331</v>
          </cell>
          <cell r="DB285">
            <v>209331</v>
          </cell>
          <cell r="DG285">
            <v>34256</v>
          </cell>
          <cell r="DH285">
            <v>34256</v>
          </cell>
          <cell r="DJ285">
            <v>68512</v>
          </cell>
          <cell r="EA285">
            <v>17689</v>
          </cell>
          <cell r="EB285">
            <v>13035</v>
          </cell>
          <cell r="ED285">
            <v>30724</v>
          </cell>
          <cell r="ER285">
            <v>41653</v>
          </cell>
          <cell r="ET285">
            <v>41653</v>
          </cell>
          <cell r="FK285">
            <v>86630714</v>
          </cell>
          <cell r="FL285">
            <v>2302328</v>
          </cell>
          <cell r="FN285">
            <v>25031498</v>
          </cell>
          <cell r="FO285">
            <v>113964540</v>
          </cell>
        </row>
        <row r="286">
          <cell r="E286" t="str">
            <v>Louisiana Tech2011</v>
          </cell>
          <cell r="F286" t="str">
            <v>LA</v>
          </cell>
          <cell r="G286" t="str">
            <v>NCAA Division I-A</v>
          </cell>
          <cell r="I286">
            <v>1</v>
          </cell>
          <cell r="J286" t="str">
            <v>NCAA</v>
          </cell>
          <cell r="K286">
            <v>3621</v>
          </cell>
          <cell r="L286">
            <v>2892</v>
          </cell>
          <cell r="M286">
            <v>6513</v>
          </cell>
          <cell r="V286">
            <v>748686</v>
          </cell>
          <cell r="Y286">
            <v>748686</v>
          </cell>
          <cell r="Z286">
            <v>1527633</v>
          </cell>
          <cell r="AA286">
            <v>1305010</v>
          </cell>
          <cell r="AC286">
            <v>2832643</v>
          </cell>
          <cell r="AI286">
            <v>141903</v>
          </cell>
          <cell r="AK286">
            <v>141903</v>
          </cell>
          <cell r="AL286">
            <v>428749</v>
          </cell>
          <cell r="AM286">
            <v>524733</v>
          </cell>
          <cell r="AO286">
            <v>953482</v>
          </cell>
          <cell r="BF286">
            <v>6142661</v>
          </cell>
          <cell r="BI286">
            <v>6142661</v>
          </cell>
          <cell r="BJ286">
            <v>0.36033514719268295</v>
          </cell>
          <cell r="BK286">
            <v>237495</v>
          </cell>
          <cell r="BN286">
            <v>237495</v>
          </cell>
          <cell r="CV286">
            <v>525548</v>
          </cell>
          <cell r="CX286">
            <v>525548</v>
          </cell>
          <cell r="CZ286">
            <v>563807</v>
          </cell>
          <cell r="DB286">
            <v>563807</v>
          </cell>
          <cell r="EB286">
            <v>248593</v>
          </cell>
          <cell r="ED286">
            <v>248593</v>
          </cell>
          <cell r="ER286">
            <v>567723</v>
          </cell>
          <cell r="ET286">
            <v>567723</v>
          </cell>
          <cell r="FK286">
            <v>9085224</v>
          </cell>
          <cell r="FL286">
            <v>3877317</v>
          </cell>
          <cell r="FN286">
            <v>4084536</v>
          </cell>
          <cell r="FO286">
            <v>17047077</v>
          </cell>
        </row>
        <row r="287">
          <cell r="E287" t="str">
            <v>Marshall2011</v>
          </cell>
          <cell r="F287" t="str">
            <v>WV</v>
          </cell>
          <cell r="G287" t="str">
            <v>NCAA Division I-A</v>
          </cell>
          <cell r="I287">
            <v>1</v>
          </cell>
          <cell r="J287" t="str">
            <v>NCAA</v>
          </cell>
          <cell r="K287">
            <v>3795</v>
          </cell>
          <cell r="L287">
            <v>4782</v>
          </cell>
          <cell r="M287">
            <v>8577</v>
          </cell>
          <cell r="V287">
            <v>397787</v>
          </cell>
          <cell r="Y287">
            <v>397787</v>
          </cell>
          <cell r="Z287">
            <v>2524968</v>
          </cell>
          <cell r="AA287">
            <v>1365050</v>
          </cell>
          <cell r="AC287">
            <v>3890018</v>
          </cell>
          <cell r="AM287">
            <v>730510</v>
          </cell>
          <cell r="AO287">
            <v>730510</v>
          </cell>
          <cell r="BF287">
            <v>8961669</v>
          </cell>
          <cell r="BI287">
            <v>8961669</v>
          </cell>
          <cell r="BJ287">
            <v>0.33936208628825043</v>
          </cell>
          <cell r="BK287">
            <v>87823</v>
          </cell>
          <cell r="BL287">
            <v>248980</v>
          </cell>
          <cell r="BN287">
            <v>336803</v>
          </cell>
          <cell r="CU287">
            <v>206193</v>
          </cell>
          <cell r="CV287">
            <v>577079</v>
          </cell>
          <cell r="CX287">
            <v>783272</v>
          </cell>
          <cell r="CZ287">
            <v>722442</v>
          </cell>
          <cell r="DB287">
            <v>722442</v>
          </cell>
          <cell r="DH287">
            <v>578190</v>
          </cell>
          <cell r="DJ287">
            <v>578190</v>
          </cell>
          <cell r="EB287">
            <v>395763</v>
          </cell>
          <cell r="ED287">
            <v>395763</v>
          </cell>
          <cell r="EM287">
            <v>32224</v>
          </cell>
          <cell r="EP287">
            <v>32224</v>
          </cell>
          <cell r="ER287">
            <v>641785</v>
          </cell>
          <cell r="ET287">
            <v>641785</v>
          </cell>
          <cell r="FK287">
            <v>12210664</v>
          </cell>
          <cell r="FL287">
            <v>5259799</v>
          </cell>
          <cell r="FN287">
            <v>8936933</v>
          </cell>
          <cell r="FO287">
            <v>26407396</v>
          </cell>
        </row>
        <row r="288">
          <cell r="E288" t="str">
            <v>Miami (OH)2011</v>
          </cell>
          <cell r="F288" t="str">
            <v>OH</v>
          </cell>
          <cell r="G288" t="str">
            <v>NCAA Division I-A</v>
          </cell>
          <cell r="I288">
            <v>1</v>
          </cell>
          <cell r="J288" t="str">
            <v>NCAA</v>
          </cell>
          <cell r="K288">
            <v>6915</v>
          </cell>
          <cell r="L288">
            <v>7567</v>
          </cell>
          <cell r="M288">
            <v>14482</v>
          </cell>
          <cell r="V288">
            <v>937375</v>
          </cell>
          <cell r="Y288">
            <v>937375</v>
          </cell>
          <cell r="Z288">
            <v>1674153</v>
          </cell>
          <cell r="AA288">
            <v>1476784</v>
          </cell>
          <cell r="AC288">
            <v>3150937</v>
          </cell>
          <cell r="AL288">
            <v>669432</v>
          </cell>
          <cell r="AM288">
            <v>852983</v>
          </cell>
          <cell r="AO288">
            <v>1522415</v>
          </cell>
          <cell r="BC288">
            <v>726081</v>
          </cell>
          <cell r="BE288">
            <v>726081</v>
          </cell>
          <cell r="BF288">
            <v>6388432</v>
          </cell>
          <cell r="BI288">
            <v>6388432</v>
          </cell>
          <cell r="BJ288">
            <v>0.22900467882849732</v>
          </cell>
          <cell r="BK288">
            <v>303849</v>
          </cell>
          <cell r="BN288">
            <v>303849</v>
          </cell>
          <cell r="BS288">
            <v>2494165</v>
          </cell>
          <cell r="BV288">
            <v>2494165</v>
          </cell>
          <cell r="CV288">
            <v>819959</v>
          </cell>
          <cell r="CX288">
            <v>819959</v>
          </cell>
          <cell r="CZ288">
            <v>796655</v>
          </cell>
          <cell r="DB288">
            <v>796655</v>
          </cell>
          <cell r="DG288">
            <v>493201</v>
          </cell>
          <cell r="DH288">
            <v>765003</v>
          </cell>
          <cell r="DJ288">
            <v>1258204</v>
          </cell>
          <cell r="EB288">
            <v>570766</v>
          </cell>
          <cell r="ED288">
            <v>570766</v>
          </cell>
          <cell r="ER288">
            <v>841036</v>
          </cell>
          <cell r="ET288">
            <v>841036</v>
          </cell>
          <cell r="FH288">
            <v>430102</v>
          </cell>
          <cell r="FJ288">
            <v>430102</v>
          </cell>
          <cell r="FK288">
            <v>12960607</v>
          </cell>
          <cell r="FL288">
            <v>7279369</v>
          </cell>
          <cell r="FN288">
            <v>7656537</v>
          </cell>
          <cell r="FO288">
            <v>27896513</v>
          </cell>
        </row>
        <row r="289">
          <cell r="E289" t="str">
            <v>Michigan State2011</v>
          </cell>
          <cell r="F289" t="str">
            <v>MI</v>
          </cell>
          <cell r="G289" t="str">
            <v>NCAA Division I-A</v>
          </cell>
          <cell r="I289">
            <v>1</v>
          </cell>
          <cell r="J289" t="str">
            <v>NCAA</v>
          </cell>
          <cell r="K289">
            <v>16036</v>
          </cell>
          <cell r="L289">
            <v>16980</v>
          </cell>
          <cell r="M289">
            <v>33016</v>
          </cell>
          <cell r="V289">
            <v>1404381</v>
          </cell>
          <cell r="Y289">
            <v>1404381</v>
          </cell>
          <cell r="Z289">
            <v>19228130</v>
          </cell>
          <cell r="AA289">
            <v>847826</v>
          </cell>
          <cell r="AC289">
            <v>20075956</v>
          </cell>
          <cell r="AL289">
            <v>228078</v>
          </cell>
          <cell r="AM289">
            <v>171994</v>
          </cell>
          <cell r="AO289">
            <v>400072</v>
          </cell>
          <cell r="BC289">
            <v>179389</v>
          </cell>
          <cell r="BE289">
            <v>179389</v>
          </cell>
          <cell r="BF289">
            <v>49754373</v>
          </cell>
          <cell r="BI289">
            <v>49754373</v>
          </cell>
          <cell r="BJ289">
            <v>0.62964649184533927</v>
          </cell>
          <cell r="BK289">
            <v>297218</v>
          </cell>
          <cell r="BL289">
            <v>389786</v>
          </cell>
          <cell r="BN289">
            <v>687004</v>
          </cell>
          <cell r="BP289">
            <v>137812</v>
          </cell>
          <cell r="BR289">
            <v>137812</v>
          </cell>
          <cell r="BS289">
            <v>1920645</v>
          </cell>
          <cell r="BV289">
            <v>1920645</v>
          </cell>
          <cell r="CJ289">
            <v>120760</v>
          </cell>
          <cell r="CL289">
            <v>120760</v>
          </cell>
          <cell r="CU289">
            <v>444616</v>
          </cell>
          <cell r="CV289">
            <v>383434</v>
          </cell>
          <cell r="CX289">
            <v>828050</v>
          </cell>
          <cell r="CZ289">
            <v>248488</v>
          </cell>
          <cell r="DB289">
            <v>248488</v>
          </cell>
          <cell r="DG289">
            <v>220606</v>
          </cell>
          <cell r="DH289">
            <v>85149</v>
          </cell>
          <cell r="DJ289">
            <v>305755</v>
          </cell>
          <cell r="EA289">
            <v>122137</v>
          </cell>
          <cell r="EB289">
            <v>63540</v>
          </cell>
          <cell r="ED289">
            <v>185677</v>
          </cell>
          <cell r="ER289">
            <v>457537</v>
          </cell>
          <cell r="ET289">
            <v>457537</v>
          </cell>
          <cell r="FC289">
            <v>118889</v>
          </cell>
          <cell r="FF289">
            <v>118889</v>
          </cell>
          <cell r="FK289">
            <v>73739073</v>
          </cell>
          <cell r="FL289">
            <v>3085715</v>
          </cell>
          <cell r="FN289">
            <v>2194747</v>
          </cell>
          <cell r="FO289">
            <v>79019535</v>
          </cell>
        </row>
        <row r="290">
          <cell r="E290" t="str">
            <v>Middle Tennessee2011</v>
          </cell>
          <cell r="F290" t="str">
            <v>TN</v>
          </cell>
          <cell r="G290" t="str">
            <v>NCAA Division I-A</v>
          </cell>
          <cell r="I290">
            <v>1</v>
          </cell>
          <cell r="J290" t="str">
            <v>NCAA</v>
          </cell>
          <cell r="K290">
            <v>9260</v>
          </cell>
          <cell r="L290">
            <v>10111</v>
          </cell>
          <cell r="M290">
            <v>19371</v>
          </cell>
          <cell r="V290">
            <v>800655</v>
          </cell>
          <cell r="Y290">
            <v>800655</v>
          </cell>
          <cell r="Z290">
            <v>1844219</v>
          </cell>
          <cell r="AA290">
            <v>1847390</v>
          </cell>
          <cell r="AC290">
            <v>3691609</v>
          </cell>
          <cell r="AL290">
            <v>710458</v>
          </cell>
          <cell r="AM290">
            <v>687740</v>
          </cell>
          <cell r="AO290">
            <v>1398198</v>
          </cell>
          <cell r="BF290">
            <v>7629932</v>
          </cell>
          <cell r="BI290">
            <v>7629932</v>
          </cell>
          <cell r="BJ290">
            <v>0.32950469647704517</v>
          </cell>
          <cell r="BK290">
            <v>358158</v>
          </cell>
          <cell r="BL290">
            <v>306418</v>
          </cell>
          <cell r="BN290">
            <v>664576</v>
          </cell>
          <cell r="CV290">
            <v>769976</v>
          </cell>
          <cell r="CX290">
            <v>769976</v>
          </cell>
          <cell r="CZ290">
            <v>650975</v>
          </cell>
          <cell r="DB290">
            <v>650975</v>
          </cell>
          <cell r="EA290">
            <v>396956</v>
          </cell>
          <cell r="EB290">
            <v>432401</v>
          </cell>
          <cell r="ED290">
            <v>829357</v>
          </cell>
          <cell r="ER290">
            <v>750106</v>
          </cell>
          <cell r="ET290">
            <v>750106</v>
          </cell>
          <cell r="FK290">
            <v>11740378</v>
          </cell>
          <cell r="FL290">
            <v>5445006</v>
          </cell>
          <cell r="FN290">
            <v>5970377</v>
          </cell>
          <cell r="FO290">
            <v>23155761</v>
          </cell>
        </row>
        <row r="291">
          <cell r="E291" t="str">
            <v>Mississippi State2011</v>
          </cell>
          <cell r="F291" t="str">
            <v>MS</v>
          </cell>
          <cell r="G291" t="str">
            <v>NCAA Division I-A</v>
          </cell>
          <cell r="I291">
            <v>1</v>
          </cell>
          <cell r="J291" t="str">
            <v>NCAA</v>
          </cell>
          <cell r="K291">
            <v>7799</v>
          </cell>
          <cell r="L291">
            <v>7150</v>
          </cell>
          <cell r="M291">
            <v>14949</v>
          </cell>
          <cell r="V291">
            <v>2563411</v>
          </cell>
          <cell r="Y291">
            <v>2563411</v>
          </cell>
          <cell r="Z291">
            <v>7002963</v>
          </cell>
          <cell r="AA291">
            <v>2254862</v>
          </cell>
          <cell r="AC291">
            <v>9257825</v>
          </cell>
          <cell r="AL291">
            <v>1004081</v>
          </cell>
          <cell r="AM291">
            <v>1099753</v>
          </cell>
          <cell r="AO291">
            <v>2103834</v>
          </cell>
          <cell r="BF291">
            <v>25339143</v>
          </cell>
          <cell r="BI291">
            <v>25339143</v>
          </cell>
          <cell r="BJ291">
            <v>0.46161776264666399</v>
          </cell>
          <cell r="BK291">
            <v>399365</v>
          </cell>
          <cell r="BL291">
            <v>379012</v>
          </cell>
          <cell r="BN291">
            <v>778377</v>
          </cell>
          <cell r="CV291">
            <v>973353</v>
          </cell>
          <cell r="CX291">
            <v>973353</v>
          </cell>
          <cell r="CZ291">
            <v>1016392</v>
          </cell>
          <cell r="DB291">
            <v>1016392</v>
          </cell>
          <cell r="EA291">
            <v>584250</v>
          </cell>
          <cell r="EB291">
            <v>453779</v>
          </cell>
          <cell r="ED291">
            <v>1038029</v>
          </cell>
          <cell r="ER291">
            <v>999245</v>
          </cell>
          <cell r="ET291">
            <v>999245</v>
          </cell>
          <cell r="FK291">
            <v>36893213</v>
          </cell>
          <cell r="FL291">
            <v>7176396</v>
          </cell>
          <cell r="FN291">
            <v>10822436</v>
          </cell>
          <cell r="FO291">
            <v>54892045</v>
          </cell>
        </row>
        <row r="292">
          <cell r="E292" t="str">
            <v>New Mexico State2011</v>
          </cell>
          <cell r="F292" t="str">
            <v>NM</v>
          </cell>
          <cell r="G292" t="str">
            <v>NCAA Division I-A</v>
          </cell>
          <cell r="I292">
            <v>1</v>
          </cell>
          <cell r="J292" t="str">
            <v>NCAA</v>
          </cell>
          <cell r="K292">
            <v>5279</v>
          </cell>
          <cell r="L292">
            <v>5837</v>
          </cell>
          <cell r="M292">
            <v>11116</v>
          </cell>
          <cell r="V292">
            <v>905453</v>
          </cell>
          <cell r="Y292">
            <v>905453</v>
          </cell>
          <cell r="Z292">
            <v>2534542</v>
          </cell>
          <cell r="AA292">
            <v>1541755</v>
          </cell>
          <cell r="AC292">
            <v>4076297</v>
          </cell>
          <cell r="AM292">
            <v>832974</v>
          </cell>
          <cell r="AO292">
            <v>832974</v>
          </cell>
          <cell r="AU292">
            <v>696590</v>
          </cell>
          <cell r="AW292">
            <v>696590</v>
          </cell>
          <cell r="BF292">
            <v>6159515</v>
          </cell>
          <cell r="BI292">
            <v>6159515</v>
          </cell>
          <cell r="BJ292">
            <v>0.25585447147747775</v>
          </cell>
          <cell r="BK292">
            <v>307453</v>
          </cell>
          <cell r="BL292">
            <v>383035</v>
          </cell>
          <cell r="BN292">
            <v>690488</v>
          </cell>
          <cell r="CV292">
            <v>617591</v>
          </cell>
          <cell r="CX292">
            <v>617591</v>
          </cell>
          <cell r="CZ292">
            <v>865334</v>
          </cell>
          <cell r="DB292">
            <v>865334</v>
          </cell>
          <cell r="DH292">
            <v>646179</v>
          </cell>
          <cell r="DJ292">
            <v>646179</v>
          </cell>
          <cell r="EA292">
            <v>254283</v>
          </cell>
          <cell r="EB292">
            <v>371226</v>
          </cell>
          <cell r="ED292">
            <v>625509</v>
          </cell>
          <cell r="EM292">
            <v>155191</v>
          </cell>
          <cell r="EP292">
            <v>155191</v>
          </cell>
          <cell r="ER292">
            <v>1010501</v>
          </cell>
          <cell r="ET292">
            <v>1010501</v>
          </cell>
          <cell r="FK292">
            <v>10316437</v>
          </cell>
          <cell r="FL292">
            <v>6965185</v>
          </cell>
          <cell r="FN292">
            <v>6792669</v>
          </cell>
          <cell r="FO292">
            <v>24074291</v>
          </cell>
        </row>
        <row r="293">
          <cell r="E293" t="str">
            <v>NC State2011</v>
          </cell>
          <cell r="F293" t="str">
            <v>NC</v>
          </cell>
          <cell r="G293" t="str">
            <v>NCAA Division I-A</v>
          </cell>
          <cell r="I293">
            <v>1</v>
          </cell>
          <cell r="J293" t="str">
            <v>NCAA</v>
          </cell>
          <cell r="K293">
            <v>12290</v>
          </cell>
          <cell r="L293">
            <v>9638</v>
          </cell>
          <cell r="M293">
            <v>21928</v>
          </cell>
          <cell r="V293">
            <v>533340</v>
          </cell>
          <cell r="Y293">
            <v>533340</v>
          </cell>
          <cell r="Z293">
            <v>12758543</v>
          </cell>
          <cell r="AA293">
            <v>611400</v>
          </cell>
          <cell r="AC293">
            <v>13369943</v>
          </cell>
          <cell r="AL293">
            <v>297271</v>
          </cell>
          <cell r="AM293">
            <v>428400</v>
          </cell>
          <cell r="AO293">
            <v>725671</v>
          </cell>
          <cell r="BF293">
            <v>25482653</v>
          </cell>
          <cell r="BI293">
            <v>25482653</v>
          </cell>
          <cell r="BJ293">
            <v>0.3890051211588923</v>
          </cell>
          <cell r="BK293">
            <v>119960</v>
          </cell>
          <cell r="BL293">
            <v>206859</v>
          </cell>
          <cell r="BN293">
            <v>326819</v>
          </cell>
          <cell r="BP293">
            <v>473585</v>
          </cell>
          <cell r="BR293">
            <v>473585</v>
          </cell>
          <cell r="CC293">
            <v>166080</v>
          </cell>
          <cell r="CD293">
            <v>166080</v>
          </cell>
          <cell r="CU293">
            <v>376492</v>
          </cell>
          <cell r="CV293">
            <v>365694</v>
          </cell>
          <cell r="CX293">
            <v>742186</v>
          </cell>
          <cell r="CZ293">
            <v>341112</v>
          </cell>
          <cell r="DB293">
            <v>341112</v>
          </cell>
          <cell r="DG293">
            <v>275373</v>
          </cell>
          <cell r="DH293">
            <v>378060</v>
          </cell>
          <cell r="DJ293">
            <v>653433</v>
          </cell>
          <cell r="EA293">
            <v>146317</v>
          </cell>
          <cell r="EB293">
            <v>299935</v>
          </cell>
          <cell r="ED293">
            <v>446252</v>
          </cell>
          <cell r="ER293">
            <v>513228</v>
          </cell>
          <cell r="ET293">
            <v>513228</v>
          </cell>
          <cell r="FC293">
            <v>338561</v>
          </cell>
          <cell r="FF293">
            <v>338561</v>
          </cell>
          <cell r="FK293">
            <v>40328510</v>
          </cell>
          <cell r="FL293">
            <v>3618273</v>
          </cell>
          <cell r="FM293">
            <v>166080</v>
          </cell>
          <cell r="FN293">
            <v>21394380</v>
          </cell>
          <cell r="FO293">
            <v>65507243</v>
          </cell>
        </row>
        <row r="294">
          <cell r="E294" t="str">
            <v>Northern Illinois2011</v>
          </cell>
          <cell r="F294" t="str">
            <v>IL</v>
          </cell>
          <cell r="G294" t="str">
            <v>NCAA Division I-A</v>
          </cell>
          <cell r="I294">
            <v>1</v>
          </cell>
          <cell r="J294" t="str">
            <v>NCAA</v>
          </cell>
          <cell r="K294">
            <v>7637</v>
          </cell>
          <cell r="L294">
            <v>7585</v>
          </cell>
          <cell r="M294">
            <v>15222</v>
          </cell>
          <cell r="V294">
            <v>654595</v>
          </cell>
          <cell r="Y294">
            <v>654595</v>
          </cell>
          <cell r="Z294">
            <v>1737631</v>
          </cell>
          <cell r="AA294">
            <v>1131780</v>
          </cell>
          <cell r="AC294">
            <v>2869411</v>
          </cell>
          <cell r="AM294">
            <v>837836</v>
          </cell>
          <cell r="AO294">
            <v>837836</v>
          </cell>
          <cell r="BF294">
            <v>7150133</v>
          </cell>
          <cell r="BI294">
            <v>7150133</v>
          </cell>
          <cell r="BJ294">
            <v>0.34938315962472355</v>
          </cell>
          <cell r="BK294">
            <v>415614</v>
          </cell>
          <cell r="BL294">
            <v>416110</v>
          </cell>
          <cell r="BN294">
            <v>831724</v>
          </cell>
          <cell r="BP294">
            <v>552826</v>
          </cell>
          <cell r="BR294">
            <v>552826</v>
          </cell>
          <cell r="CU294">
            <v>609529</v>
          </cell>
          <cell r="CV294">
            <v>595202</v>
          </cell>
          <cell r="CX294">
            <v>1204731</v>
          </cell>
          <cell r="CZ294">
            <v>654759</v>
          </cell>
          <cell r="DB294">
            <v>654759</v>
          </cell>
          <cell r="EA294">
            <v>280098</v>
          </cell>
          <cell r="EB294">
            <v>398753</v>
          </cell>
          <cell r="ED294">
            <v>678851</v>
          </cell>
          <cell r="ER294">
            <v>805147</v>
          </cell>
          <cell r="ET294">
            <v>805147</v>
          </cell>
          <cell r="FC294">
            <v>507692</v>
          </cell>
          <cell r="FF294">
            <v>507692</v>
          </cell>
          <cell r="FK294">
            <v>11355292</v>
          </cell>
          <cell r="FL294">
            <v>5392413</v>
          </cell>
          <cell r="FN294">
            <v>3717314</v>
          </cell>
          <cell r="FO294">
            <v>20465019</v>
          </cell>
        </row>
        <row r="295">
          <cell r="E295" t="str">
            <v>Northwestern2011</v>
          </cell>
          <cell r="F295" t="str">
            <v>IL</v>
          </cell>
          <cell r="G295" t="str">
            <v>NCAA Division I-A</v>
          </cell>
          <cell r="I295">
            <v>1</v>
          </cell>
          <cell r="J295" t="str">
            <v>NCAA</v>
          </cell>
          <cell r="K295">
            <v>4071</v>
          </cell>
          <cell r="L295">
            <v>4318</v>
          </cell>
          <cell r="M295">
            <v>8389</v>
          </cell>
          <cell r="V295">
            <v>114253</v>
          </cell>
          <cell r="Y295">
            <v>114253</v>
          </cell>
          <cell r="Z295">
            <v>11733090</v>
          </cell>
          <cell r="AA295">
            <v>81775</v>
          </cell>
          <cell r="AC295">
            <v>11814865</v>
          </cell>
          <cell r="AY295">
            <v>66143</v>
          </cell>
          <cell r="BA295">
            <v>66143</v>
          </cell>
          <cell r="BC295">
            <v>15163</v>
          </cell>
          <cell r="BE295">
            <v>15163</v>
          </cell>
          <cell r="BF295">
            <v>27547684</v>
          </cell>
          <cell r="BI295">
            <v>27547684</v>
          </cell>
          <cell r="BJ295">
            <v>0.45021610637342074</v>
          </cell>
          <cell r="BK295">
            <v>120583</v>
          </cell>
          <cell r="BL295">
            <v>99645</v>
          </cell>
          <cell r="BN295">
            <v>220228</v>
          </cell>
          <cell r="BX295">
            <v>153187</v>
          </cell>
          <cell r="BZ295">
            <v>153187</v>
          </cell>
          <cell r="CU295">
            <v>39888</v>
          </cell>
          <cell r="CV295">
            <v>26070</v>
          </cell>
          <cell r="CX295">
            <v>65958</v>
          </cell>
          <cell r="CZ295">
            <v>35213</v>
          </cell>
          <cell r="DB295">
            <v>35213</v>
          </cell>
          <cell r="DG295">
            <v>87605</v>
          </cell>
          <cell r="DH295">
            <v>93391</v>
          </cell>
          <cell r="DJ295">
            <v>180996</v>
          </cell>
          <cell r="EA295">
            <v>133746</v>
          </cell>
          <cell r="EB295">
            <v>47351</v>
          </cell>
          <cell r="ED295">
            <v>181097</v>
          </cell>
          <cell r="EN295">
            <v>16409</v>
          </cell>
          <cell r="EP295">
            <v>16409</v>
          </cell>
          <cell r="ER295">
            <v>65251</v>
          </cell>
          <cell r="ET295">
            <v>65251</v>
          </cell>
          <cell r="FC295">
            <v>195086</v>
          </cell>
          <cell r="FF295">
            <v>195086</v>
          </cell>
          <cell r="FK295">
            <v>39971935</v>
          </cell>
          <cell r="FL295">
            <v>699598</v>
          </cell>
          <cell r="FN295">
            <v>20516158</v>
          </cell>
          <cell r="FO295">
            <v>61187691</v>
          </cell>
        </row>
        <row r="296">
          <cell r="E296" t="str">
            <v>Ohio State2011</v>
          </cell>
          <cell r="F296" t="str">
            <v>OH</v>
          </cell>
          <cell r="G296" t="str">
            <v>NCAA Division I-A</v>
          </cell>
          <cell r="I296">
            <v>1</v>
          </cell>
          <cell r="J296" t="str">
            <v>NCAA</v>
          </cell>
          <cell r="K296">
            <v>20498</v>
          </cell>
          <cell r="L296">
            <v>18555</v>
          </cell>
          <cell r="M296">
            <v>39053</v>
          </cell>
          <cell r="V296">
            <v>637996</v>
          </cell>
          <cell r="Y296">
            <v>637996</v>
          </cell>
          <cell r="Z296">
            <v>18872400</v>
          </cell>
          <cell r="AA296">
            <v>1120714</v>
          </cell>
          <cell r="AC296">
            <v>19993114</v>
          </cell>
          <cell r="AL296">
            <v>415022</v>
          </cell>
          <cell r="AM296">
            <v>541971</v>
          </cell>
          <cell r="AO296">
            <v>956993</v>
          </cell>
          <cell r="AP296">
            <v>76672</v>
          </cell>
          <cell r="AQ296">
            <v>80821</v>
          </cell>
          <cell r="AS296">
            <v>157493</v>
          </cell>
          <cell r="AX296">
            <v>150139</v>
          </cell>
          <cell r="AY296">
            <v>186406</v>
          </cell>
          <cell r="BA296">
            <v>336545</v>
          </cell>
          <cell r="BC296">
            <v>415681</v>
          </cell>
          <cell r="BE296">
            <v>415681</v>
          </cell>
          <cell r="BF296">
            <v>58112270</v>
          </cell>
          <cell r="BI296">
            <v>58112270</v>
          </cell>
          <cell r="BJ296">
            <v>0.40911728905635486</v>
          </cell>
          <cell r="BK296">
            <v>145962</v>
          </cell>
          <cell r="BL296">
            <v>236944</v>
          </cell>
          <cell r="BN296">
            <v>382906</v>
          </cell>
          <cell r="BO296">
            <v>234399</v>
          </cell>
          <cell r="BP296">
            <v>517723</v>
          </cell>
          <cell r="BR296">
            <v>752122</v>
          </cell>
          <cell r="BS296">
            <v>1200870</v>
          </cell>
          <cell r="BT296">
            <v>644337</v>
          </cell>
          <cell r="BV296">
            <v>1845207</v>
          </cell>
          <cell r="BW296">
            <v>1082201</v>
          </cell>
          <cell r="BX296">
            <v>532123</v>
          </cell>
          <cell r="BZ296">
            <v>1614324</v>
          </cell>
          <cell r="CC296">
            <v>133024</v>
          </cell>
          <cell r="CD296">
            <v>133024</v>
          </cell>
          <cell r="CJ296">
            <v>481595</v>
          </cell>
          <cell r="CL296">
            <v>481595</v>
          </cell>
          <cell r="CU296">
            <v>419413</v>
          </cell>
          <cell r="CV296">
            <v>543523</v>
          </cell>
          <cell r="CX296">
            <v>962936</v>
          </cell>
          <cell r="CZ296">
            <v>494989</v>
          </cell>
          <cell r="DB296">
            <v>494989</v>
          </cell>
          <cell r="DK296">
            <v>332023</v>
          </cell>
          <cell r="DL296">
            <v>336617</v>
          </cell>
          <cell r="DN296">
            <v>668640</v>
          </cell>
          <cell r="DP296">
            <v>168089</v>
          </cell>
          <cell r="DR296">
            <v>168089</v>
          </cell>
          <cell r="EA296">
            <v>165839</v>
          </cell>
          <cell r="EB296">
            <v>272878</v>
          </cell>
          <cell r="ED296">
            <v>438717</v>
          </cell>
          <cell r="EQ296">
            <v>177060</v>
          </cell>
          <cell r="ER296">
            <v>582535</v>
          </cell>
          <cell r="ET296">
            <v>759595</v>
          </cell>
          <cell r="FC296">
            <v>667573</v>
          </cell>
          <cell r="FF296">
            <v>667573</v>
          </cell>
          <cell r="FI296">
            <v>101943</v>
          </cell>
          <cell r="FJ296">
            <v>101943</v>
          </cell>
          <cell r="FK296">
            <v>82689839</v>
          </cell>
          <cell r="FL296">
            <v>7156946</v>
          </cell>
          <cell r="FM296">
            <v>234967</v>
          </cell>
          <cell r="FN296">
            <v>51961304</v>
          </cell>
          <cell r="FO296">
            <v>142043056</v>
          </cell>
        </row>
        <row r="297">
          <cell r="E297" t="str">
            <v>Ohio2011</v>
          </cell>
          <cell r="F297" t="str">
            <v>OH</v>
          </cell>
          <cell r="G297" t="str">
            <v>NCAA Division I-A</v>
          </cell>
          <cell r="I297">
            <v>1</v>
          </cell>
          <cell r="J297" t="str">
            <v>NCAA</v>
          </cell>
          <cell r="K297">
            <v>8167</v>
          </cell>
          <cell r="L297">
            <v>8945</v>
          </cell>
          <cell r="M297">
            <v>17112</v>
          </cell>
          <cell r="V297">
            <v>884439</v>
          </cell>
          <cell r="Y297">
            <v>884439</v>
          </cell>
          <cell r="Z297">
            <v>3949284</v>
          </cell>
          <cell r="AA297">
            <v>1437377</v>
          </cell>
          <cell r="AC297">
            <v>5386661</v>
          </cell>
          <cell r="AM297">
            <v>684419</v>
          </cell>
          <cell r="AO297">
            <v>684419</v>
          </cell>
          <cell r="BC297">
            <v>716184</v>
          </cell>
          <cell r="BE297">
            <v>716184</v>
          </cell>
          <cell r="BF297">
            <v>8707617</v>
          </cell>
          <cell r="BI297">
            <v>8707617</v>
          </cell>
          <cell r="BJ297">
            <v>0.30372408334460549</v>
          </cell>
          <cell r="BK297">
            <v>310665</v>
          </cell>
          <cell r="BL297">
            <v>247486</v>
          </cell>
          <cell r="BN297">
            <v>558151</v>
          </cell>
          <cell r="CV297">
            <v>718843</v>
          </cell>
          <cell r="CX297">
            <v>718843</v>
          </cell>
          <cell r="CZ297">
            <v>765127</v>
          </cell>
          <cell r="DB297">
            <v>765127</v>
          </cell>
          <cell r="DH297">
            <v>740291</v>
          </cell>
          <cell r="DJ297">
            <v>740291</v>
          </cell>
          <cell r="EM297">
            <v>106754</v>
          </cell>
          <cell r="EP297">
            <v>106754</v>
          </cell>
          <cell r="ER297">
            <v>856678</v>
          </cell>
          <cell r="ET297">
            <v>856678</v>
          </cell>
          <cell r="FC297">
            <v>763885</v>
          </cell>
          <cell r="FF297">
            <v>763885</v>
          </cell>
          <cell r="FK297">
            <v>14722644</v>
          </cell>
          <cell r="FL297">
            <v>6166405</v>
          </cell>
          <cell r="FN297">
            <v>7780449</v>
          </cell>
          <cell r="FO297">
            <v>28669498</v>
          </cell>
        </row>
        <row r="298">
          <cell r="E298" t="str">
            <v>Oklahoma State2011</v>
          </cell>
          <cell r="F298" t="str">
            <v>OK</v>
          </cell>
          <cell r="G298" t="str">
            <v>NCAA Division I-A</v>
          </cell>
          <cell r="I298">
            <v>1</v>
          </cell>
          <cell r="J298" t="str">
            <v>NCAA</v>
          </cell>
          <cell r="K298">
            <v>8398</v>
          </cell>
          <cell r="L298">
            <v>7944</v>
          </cell>
          <cell r="M298">
            <v>16342</v>
          </cell>
          <cell r="V298">
            <v>229913</v>
          </cell>
          <cell r="Y298">
            <v>229913</v>
          </cell>
          <cell r="Z298">
            <v>15048127</v>
          </cell>
          <cell r="AA298">
            <v>645289</v>
          </cell>
          <cell r="AC298">
            <v>15693416</v>
          </cell>
          <cell r="AL298">
            <v>91622</v>
          </cell>
          <cell r="AM298">
            <v>71945</v>
          </cell>
          <cell r="AO298">
            <v>163567</v>
          </cell>
          <cell r="AU298">
            <v>271181</v>
          </cell>
          <cell r="AW298">
            <v>271181</v>
          </cell>
          <cell r="BF298">
            <v>41138312</v>
          </cell>
          <cell r="BI298">
            <v>41138312</v>
          </cell>
          <cell r="BJ298">
            <v>0.48901105817764584</v>
          </cell>
          <cell r="BK298">
            <v>927217</v>
          </cell>
          <cell r="BL298">
            <v>127040</v>
          </cell>
          <cell r="BN298">
            <v>1054257</v>
          </cell>
          <cell r="CV298">
            <v>152913</v>
          </cell>
          <cell r="CX298">
            <v>152913</v>
          </cell>
          <cell r="CZ298">
            <v>32720</v>
          </cell>
          <cell r="DB298">
            <v>32720</v>
          </cell>
          <cell r="EA298">
            <v>31874</v>
          </cell>
          <cell r="EB298">
            <v>14847</v>
          </cell>
          <cell r="ED298">
            <v>46721</v>
          </cell>
          <cell r="FC298">
            <v>614643</v>
          </cell>
          <cell r="FF298">
            <v>614643</v>
          </cell>
          <cell r="FK298">
            <v>58081708</v>
          </cell>
          <cell r="FL298">
            <v>1315935</v>
          </cell>
          <cell r="FN298">
            <v>24727882</v>
          </cell>
          <cell r="FO298">
            <v>84125525</v>
          </cell>
        </row>
        <row r="299">
          <cell r="E299" t="str">
            <v>Old Dominion2011</v>
          </cell>
          <cell r="F299" t="str">
            <v>VA</v>
          </cell>
          <cell r="G299" t="str">
            <v>NCAA Division I-AA</v>
          </cell>
          <cell r="I299">
            <v>1</v>
          </cell>
          <cell r="J299" t="str">
            <v>NCAA</v>
          </cell>
          <cell r="K299">
            <v>6936</v>
          </cell>
          <cell r="L299">
            <v>7655</v>
          </cell>
          <cell r="M299">
            <v>14591</v>
          </cell>
          <cell r="V299">
            <v>1049423</v>
          </cell>
          <cell r="Y299">
            <v>1049423</v>
          </cell>
          <cell r="Z299">
            <v>2809187</v>
          </cell>
          <cell r="AA299">
            <v>1914884</v>
          </cell>
          <cell r="AC299">
            <v>4724071</v>
          </cell>
          <cell r="BC299">
            <v>933453</v>
          </cell>
          <cell r="BE299">
            <v>933453</v>
          </cell>
          <cell r="BF299">
            <v>5936486</v>
          </cell>
          <cell r="BI299">
            <v>5936486</v>
          </cell>
          <cell r="BJ299">
            <v>0.16842327272681878</v>
          </cell>
          <cell r="BK299">
            <v>234807</v>
          </cell>
          <cell r="BL299">
            <v>385368</v>
          </cell>
          <cell r="BN299">
            <v>620175</v>
          </cell>
          <cell r="BX299">
            <v>609963</v>
          </cell>
          <cell r="BZ299">
            <v>609963</v>
          </cell>
          <cell r="CJ299">
            <v>1140711</v>
          </cell>
          <cell r="CL299">
            <v>1140711</v>
          </cell>
          <cell r="CM299">
            <v>150819</v>
          </cell>
          <cell r="CN299">
            <v>150815</v>
          </cell>
          <cell r="CP299">
            <v>301634</v>
          </cell>
          <cell r="CU299">
            <v>851231</v>
          </cell>
          <cell r="CV299">
            <v>639314</v>
          </cell>
          <cell r="CX299">
            <v>1490545</v>
          </cell>
          <cell r="DG299">
            <v>377256</v>
          </cell>
          <cell r="DH299">
            <v>502716</v>
          </cell>
          <cell r="DJ299">
            <v>879972</v>
          </cell>
          <cell r="EA299">
            <v>302766</v>
          </cell>
          <cell r="EB299">
            <v>443063</v>
          </cell>
          <cell r="ED299">
            <v>745829</v>
          </cell>
          <cell r="FC299">
            <v>716270</v>
          </cell>
          <cell r="FF299">
            <v>716270</v>
          </cell>
          <cell r="FK299">
            <v>12428245</v>
          </cell>
          <cell r="FL299">
            <v>6720287</v>
          </cell>
          <cell r="FN299">
            <v>16098889</v>
          </cell>
          <cell r="FO299">
            <v>35247421</v>
          </cell>
        </row>
        <row r="300">
          <cell r="E300" t="str">
            <v>Oregon State2011</v>
          </cell>
          <cell r="F300" t="str">
            <v>OR</v>
          </cell>
          <cell r="G300" t="str">
            <v>NCAA Division I-A</v>
          </cell>
          <cell r="I300">
            <v>1</v>
          </cell>
          <cell r="J300" t="str">
            <v>NCAA</v>
          </cell>
          <cell r="K300">
            <v>9052</v>
          </cell>
          <cell r="L300">
            <v>7828</v>
          </cell>
          <cell r="M300">
            <v>16880</v>
          </cell>
          <cell r="V300">
            <v>1738152</v>
          </cell>
          <cell r="Y300">
            <v>1738152</v>
          </cell>
          <cell r="Z300">
            <v>5489367</v>
          </cell>
          <cell r="AA300">
            <v>1078423</v>
          </cell>
          <cell r="AC300">
            <v>6567790</v>
          </cell>
          <cell r="AM300">
            <v>129003</v>
          </cell>
          <cell r="AO300">
            <v>129003</v>
          </cell>
          <cell r="BF300">
            <v>20666946</v>
          </cell>
          <cell r="BI300">
            <v>20666946</v>
          </cell>
          <cell r="BJ300">
            <v>0.38384306043197325</v>
          </cell>
          <cell r="BK300">
            <v>186101</v>
          </cell>
          <cell r="BL300">
            <v>203863</v>
          </cell>
          <cell r="BN300">
            <v>389964</v>
          </cell>
          <cell r="BP300">
            <v>647097</v>
          </cell>
          <cell r="BR300">
            <v>647097</v>
          </cell>
          <cell r="CI300">
            <v>172990</v>
          </cell>
          <cell r="CJ300">
            <v>596286</v>
          </cell>
          <cell r="CL300">
            <v>769276</v>
          </cell>
          <cell r="CU300">
            <v>519765</v>
          </cell>
          <cell r="CV300">
            <v>416853</v>
          </cell>
          <cell r="CX300">
            <v>936618</v>
          </cell>
          <cell r="CZ300">
            <v>647022</v>
          </cell>
          <cell r="DB300">
            <v>647022</v>
          </cell>
          <cell r="DL300">
            <v>184809</v>
          </cell>
          <cell r="DN300">
            <v>184809</v>
          </cell>
          <cell r="ER300">
            <v>698494</v>
          </cell>
          <cell r="ET300">
            <v>698494</v>
          </cell>
          <cell r="FC300">
            <v>520150</v>
          </cell>
          <cell r="FF300">
            <v>520150</v>
          </cell>
          <cell r="FK300">
            <v>29293471</v>
          </cell>
          <cell r="FL300">
            <v>4601850</v>
          </cell>
          <cell r="FN300">
            <v>19946856</v>
          </cell>
          <cell r="FO300">
            <v>53842177</v>
          </cell>
        </row>
        <row r="301">
          <cell r="E301" t="str">
            <v>Penn State2011</v>
          </cell>
          <cell r="F301" t="str">
            <v>PA</v>
          </cell>
          <cell r="G301" t="str">
            <v>NCAA Division I-A</v>
          </cell>
          <cell r="I301">
            <v>1</v>
          </cell>
          <cell r="J301" t="str">
            <v>NCAA</v>
          </cell>
          <cell r="K301">
            <v>20168</v>
          </cell>
          <cell r="L301">
            <v>17192</v>
          </cell>
          <cell r="M301">
            <v>37360</v>
          </cell>
          <cell r="V301">
            <v>609543</v>
          </cell>
          <cell r="Y301">
            <v>609543</v>
          </cell>
          <cell r="Z301">
            <v>9612001</v>
          </cell>
          <cell r="AA301">
            <v>811031</v>
          </cell>
          <cell r="AC301">
            <v>10423032</v>
          </cell>
          <cell r="AL301">
            <v>507608</v>
          </cell>
          <cell r="AM301">
            <v>720624</v>
          </cell>
          <cell r="AO301">
            <v>1228232</v>
          </cell>
          <cell r="AX301">
            <v>112105</v>
          </cell>
          <cell r="AY301">
            <v>195682</v>
          </cell>
          <cell r="BA301">
            <v>307787</v>
          </cell>
          <cell r="BC301">
            <v>347886</v>
          </cell>
          <cell r="BE301">
            <v>347886</v>
          </cell>
          <cell r="BF301">
            <v>66210503</v>
          </cell>
          <cell r="BI301">
            <v>66210503</v>
          </cell>
          <cell r="BJ301">
            <v>0.61163146451487338</v>
          </cell>
          <cell r="BK301">
            <v>183254</v>
          </cell>
          <cell r="BL301">
            <v>283416</v>
          </cell>
          <cell r="BN301">
            <v>466670</v>
          </cell>
          <cell r="BO301">
            <v>325207</v>
          </cell>
          <cell r="BP301">
            <v>488059</v>
          </cell>
          <cell r="BR301">
            <v>813266</v>
          </cell>
          <cell r="BW301">
            <v>483560</v>
          </cell>
          <cell r="BX301">
            <v>509005</v>
          </cell>
          <cell r="BZ301">
            <v>992565</v>
          </cell>
          <cell r="CU301">
            <v>416611</v>
          </cell>
          <cell r="CV301">
            <v>572889</v>
          </cell>
          <cell r="CX301">
            <v>989500</v>
          </cell>
          <cell r="CZ301">
            <v>507353</v>
          </cell>
          <cell r="DB301">
            <v>507353</v>
          </cell>
          <cell r="DG301">
            <v>334074</v>
          </cell>
          <cell r="DH301">
            <v>464921</v>
          </cell>
          <cell r="DJ301">
            <v>798995</v>
          </cell>
          <cell r="EA301">
            <v>210499</v>
          </cell>
          <cell r="EB301">
            <v>375204</v>
          </cell>
          <cell r="ED301">
            <v>585703</v>
          </cell>
          <cell r="EQ301">
            <v>238356</v>
          </cell>
          <cell r="ER301">
            <v>758672</v>
          </cell>
          <cell r="ET301">
            <v>997028</v>
          </cell>
          <cell r="FC301">
            <v>829921</v>
          </cell>
          <cell r="FF301">
            <v>829921</v>
          </cell>
          <cell r="FK301">
            <v>80073242</v>
          </cell>
          <cell r="FL301">
            <v>6034742</v>
          </cell>
          <cell r="FN301">
            <v>22144300</v>
          </cell>
          <cell r="FO301">
            <v>108252284</v>
          </cell>
        </row>
        <row r="302">
          <cell r="E302" t="str">
            <v>Purdue2011</v>
          </cell>
          <cell r="F302" t="str">
            <v>IN</v>
          </cell>
          <cell r="G302" t="str">
            <v>NCAA Division I-A</v>
          </cell>
          <cell r="I302">
            <v>1</v>
          </cell>
          <cell r="J302" t="str">
            <v>NCAA</v>
          </cell>
          <cell r="K302">
            <v>17468</v>
          </cell>
          <cell r="L302">
            <v>12511</v>
          </cell>
          <cell r="M302">
            <v>29979</v>
          </cell>
          <cell r="V302">
            <v>399701</v>
          </cell>
          <cell r="Y302">
            <v>399701</v>
          </cell>
          <cell r="Z302">
            <v>9422717</v>
          </cell>
          <cell r="AA302">
            <v>905984</v>
          </cell>
          <cell r="AC302">
            <v>10328701</v>
          </cell>
          <cell r="AL302">
            <v>368682</v>
          </cell>
          <cell r="AM302">
            <v>513227</v>
          </cell>
          <cell r="AO302">
            <v>881909</v>
          </cell>
          <cell r="BF302">
            <v>19214254</v>
          </cell>
          <cell r="BI302">
            <v>19214254</v>
          </cell>
          <cell r="BJ302">
            <v>0.27266094090990184</v>
          </cell>
          <cell r="BK302">
            <v>153780</v>
          </cell>
          <cell r="BL302">
            <v>229993</v>
          </cell>
          <cell r="BN302">
            <v>383773</v>
          </cell>
          <cell r="CV302">
            <v>535180</v>
          </cell>
          <cell r="CX302">
            <v>535180</v>
          </cell>
          <cell r="CZ302">
            <v>462421</v>
          </cell>
          <cell r="DB302">
            <v>462421</v>
          </cell>
          <cell r="DG302">
            <v>379531</v>
          </cell>
          <cell r="DH302">
            <v>464326</v>
          </cell>
          <cell r="DJ302">
            <v>843857</v>
          </cell>
          <cell r="EA302">
            <v>204124</v>
          </cell>
          <cell r="EB302">
            <v>359932</v>
          </cell>
          <cell r="ED302">
            <v>564056</v>
          </cell>
          <cell r="ER302">
            <v>567106</v>
          </cell>
          <cell r="ET302">
            <v>567106</v>
          </cell>
          <cell r="FC302">
            <v>295648</v>
          </cell>
          <cell r="FF302">
            <v>295648</v>
          </cell>
          <cell r="FK302">
            <v>30438437</v>
          </cell>
          <cell r="FL302">
            <v>4038169</v>
          </cell>
          <cell r="FN302">
            <v>35992798</v>
          </cell>
          <cell r="FO302">
            <v>70469404</v>
          </cell>
        </row>
        <row r="303">
          <cell r="E303" t="str">
            <v>Rice2011</v>
          </cell>
          <cell r="F303" t="str">
            <v>TX</v>
          </cell>
          <cell r="G303" t="str">
            <v>NCAA Division I-A</v>
          </cell>
          <cell r="I303">
            <v>1</v>
          </cell>
          <cell r="J303" t="str">
            <v>NCAA</v>
          </cell>
          <cell r="K303">
            <v>1900</v>
          </cell>
          <cell r="L303">
            <v>1774</v>
          </cell>
          <cell r="M303">
            <v>3674</v>
          </cell>
          <cell r="V303">
            <v>2847529</v>
          </cell>
          <cell r="Y303">
            <v>2847529</v>
          </cell>
          <cell r="Z303">
            <v>3209394</v>
          </cell>
          <cell r="AA303">
            <v>1933322</v>
          </cell>
          <cell r="AC303">
            <v>5142716</v>
          </cell>
          <cell r="AL303">
            <v>1950245</v>
          </cell>
          <cell r="AM303">
            <v>2137022</v>
          </cell>
          <cell r="AO303">
            <v>4087267</v>
          </cell>
          <cell r="BF303">
            <v>11144518</v>
          </cell>
          <cell r="BI303">
            <v>11144518</v>
          </cell>
          <cell r="BJ303">
            <v>0.36833300409427527</v>
          </cell>
          <cell r="BK303">
            <v>582065</v>
          </cell>
          <cell r="BN303">
            <v>582065</v>
          </cell>
          <cell r="CV303">
            <v>1663878</v>
          </cell>
          <cell r="CX303">
            <v>1663878</v>
          </cell>
          <cell r="DL303">
            <v>1491625</v>
          </cell>
          <cell r="DN303">
            <v>1491625</v>
          </cell>
          <cell r="EA303">
            <v>811673</v>
          </cell>
          <cell r="EB303">
            <v>812347</v>
          </cell>
          <cell r="ED303">
            <v>1624020</v>
          </cell>
          <cell r="ER303">
            <v>1322411</v>
          </cell>
          <cell r="ET303">
            <v>1322411</v>
          </cell>
          <cell r="FK303">
            <v>20545424</v>
          </cell>
          <cell r="FL303">
            <v>9360605</v>
          </cell>
          <cell r="FN303">
            <v>350608</v>
          </cell>
          <cell r="FO303">
            <v>30256637</v>
          </cell>
        </row>
        <row r="304">
          <cell r="E304" t="str">
            <v>Rutgers2011</v>
          </cell>
          <cell r="F304" t="str">
            <v>NJ</v>
          </cell>
          <cell r="G304" t="str">
            <v>NCAA Division I-A</v>
          </cell>
          <cell r="I304">
            <v>1</v>
          </cell>
          <cell r="J304" t="str">
            <v>NCAA</v>
          </cell>
          <cell r="K304">
            <v>15278</v>
          </cell>
          <cell r="L304">
            <v>14384</v>
          </cell>
          <cell r="M304">
            <v>29662</v>
          </cell>
          <cell r="V304">
            <v>989956</v>
          </cell>
          <cell r="Y304">
            <v>989956</v>
          </cell>
          <cell r="Z304">
            <v>5342302</v>
          </cell>
          <cell r="AA304">
            <v>3923045</v>
          </cell>
          <cell r="AC304">
            <v>9265347</v>
          </cell>
          <cell r="AL304">
            <v>663066</v>
          </cell>
          <cell r="AM304">
            <v>956093</v>
          </cell>
          <cell r="AO304">
            <v>1619159</v>
          </cell>
          <cell r="BC304">
            <v>658923</v>
          </cell>
          <cell r="BE304">
            <v>658923</v>
          </cell>
          <cell r="BF304">
            <v>21314486</v>
          </cell>
          <cell r="BI304">
            <v>21314486</v>
          </cell>
          <cell r="BJ304">
            <v>0.37081373125653616</v>
          </cell>
          <cell r="BK304">
            <v>206773</v>
          </cell>
          <cell r="BL304">
            <v>275482</v>
          </cell>
          <cell r="BN304">
            <v>482255</v>
          </cell>
          <cell r="BP304">
            <v>827539</v>
          </cell>
          <cell r="BR304">
            <v>827539</v>
          </cell>
          <cell r="BW304">
            <v>1044306</v>
          </cell>
          <cell r="BX304">
            <v>659870</v>
          </cell>
          <cell r="BZ304">
            <v>1704176</v>
          </cell>
          <cell r="CJ304">
            <v>628200</v>
          </cell>
          <cell r="CL304">
            <v>628200</v>
          </cell>
          <cell r="CU304">
            <v>788703</v>
          </cell>
          <cell r="CV304">
            <v>1038620</v>
          </cell>
          <cell r="CX304">
            <v>1827323</v>
          </cell>
          <cell r="CZ304">
            <v>861482</v>
          </cell>
          <cell r="DB304">
            <v>861482</v>
          </cell>
          <cell r="DH304">
            <v>979726</v>
          </cell>
          <cell r="DJ304">
            <v>979726</v>
          </cell>
          <cell r="EB304">
            <v>433845</v>
          </cell>
          <cell r="ED304">
            <v>433845</v>
          </cell>
          <cell r="ER304">
            <v>797528</v>
          </cell>
          <cell r="ET304">
            <v>797528</v>
          </cell>
          <cell r="FC304">
            <v>646475</v>
          </cell>
          <cell r="FF304">
            <v>646475</v>
          </cell>
          <cell r="FK304">
            <v>30996067</v>
          </cell>
          <cell r="FL304">
            <v>12040353</v>
          </cell>
          <cell r="FN304">
            <v>14443884</v>
          </cell>
          <cell r="FO304">
            <v>57480304</v>
          </cell>
        </row>
        <row r="305">
          <cell r="E305" t="str">
            <v>San Diego State2011</v>
          </cell>
          <cell r="F305" t="str">
            <v>CA</v>
          </cell>
          <cell r="G305" t="str">
            <v>NCAA Division I-A</v>
          </cell>
          <cell r="I305">
            <v>1</v>
          </cell>
          <cell r="J305" t="str">
            <v>NCAA</v>
          </cell>
          <cell r="K305">
            <v>9759</v>
          </cell>
          <cell r="L305">
            <v>12454</v>
          </cell>
          <cell r="M305">
            <v>22213</v>
          </cell>
          <cell r="V305">
            <v>1332603</v>
          </cell>
          <cell r="Y305">
            <v>1332603</v>
          </cell>
          <cell r="Z305">
            <v>5530503</v>
          </cell>
          <cell r="AA305">
            <v>1335972</v>
          </cell>
          <cell r="AC305">
            <v>6866475</v>
          </cell>
          <cell r="AM305">
            <v>1204295</v>
          </cell>
          <cell r="AO305">
            <v>1204295</v>
          </cell>
          <cell r="BF305">
            <v>12198284</v>
          </cell>
          <cell r="BI305">
            <v>12198284</v>
          </cell>
          <cell r="BJ305">
            <v>0.31680835402984581</v>
          </cell>
          <cell r="BK305">
            <v>541917</v>
          </cell>
          <cell r="BL305">
            <v>363223</v>
          </cell>
          <cell r="BN305">
            <v>905140</v>
          </cell>
          <cell r="BX305">
            <v>566723</v>
          </cell>
          <cell r="BZ305">
            <v>566723</v>
          </cell>
          <cell r="CJ305">
            <v>1443603</v>
          </cell>
          <cell r="CL305">
            <v>1443603</v>
          </cell>
          <cell r="CU305">
            <v>1093729</v>
          </cell>
          <cell r="CV305">
            <v>871264</v>
          </cell>
          <cell r="CX305">
            <v>1964993</v>
          </cell>
          <cell r="CZ305">
            <v>854771</v>
          </cell>
          <cell r="DB305">
            <v>854771</v>
          </cell>
          <cell r="DH305">
            <v>799492</v>
          </cell>
          <cell r="DJ305">
            <v>799492</v>
          </cell>
          <cell r="EA305">
            <v>371503</v>
          </cell>
          <cell r="EB305">
            <v>390619</v>
          </cell>
          <cell r="ED305">
            <v>762122</v>
          </cell>
          <cell r="ER305">
            <v>693813</v>
          </cell>
          <cell r="ET305">
            <v>693813</v>
          </cell>
          <cell r="EV305">
            <v>797577</v>
          </cell>
          <cell r="EX305">
            <v>797577</v>
          </cell>
          <cell r="FK305">
            <v>21068539</v>
          </cell>
          <cell r="FL305">
            <v>9321352</v>
          </cell>
          <cell r="FN305">
            <v>8113778</v>
          </cell>
          <cell r="FO305">
            <v>38503669</v>
          </cell>
        </row>
        <row r="306">
          <cell r="E306" t="str">
            <v>San Jose State2011</v>
          </cell>
          <cell r="F306" t="str">
            <v>CA</v>
          </cell>
          <cell r="G306" t="str">
            <v>NCAA Division I-A</v>
          </cell>
          <cell r="I306">
            <v>1</v>
          </cell>
          <cell r="J306" t="str">
            <v>NCAA</v>
          </cell>
          <cell r="K306">
            <v>9770</v>
          </cell>
          <cell r="L306">
            <v>10149</v>
          </cell>
          <cell r="M306">
            <v>19919</v>
          </cell>
          <cell r="V306">
            <v>793472</v>
          </cell>
          <cell r="Y306">
            <v>793472</v>
          </cell>
          <cell r="Z306">
            <v>1441347</v>
          </cell>
          <cell r="AA306">
            <v>1396746</v>
          </cell>
          <cell r="AC306">
            <v>2838093</v>
          </cell>
          <cell r="BF306">
            <v>5770987</v>
          </cell>
          <cell r="BI306">
            <v>5770987</v>
          </cell>
          <cell r="BJ306">
            <v>0.24127425368805314</v>
          </cell>
          <cell r="BK306">
            <v>391747</v>
          </cell>
          <cell r="BL306">
            <v>355847</v>
          </cell>
          <cell r="BN306">
            <v>747594</v>
          </cell>
          <cell r="BP306">
            <v>568191</v>
          </cell>
          <cell r="BR306">
            <v>568191</v>
          </cell>
          <cell r="CU306">
            <v>499394</v>
          </cell>
          <cell r="CV306">
            <v>579911</v>
          </cell>
          <cell r="CX306">
            <v>1079305</v>
          </cell>
          <cell r="CZ306">
            <v>562010</v>
          </cell>
          <cell r="DB306">
            <v>562010</v>
          </cell>
          <cell r="DH306">
            <v>593885</v>
          </cell>
          <cell r="DJ306">
            <v>593885</v>
          </cell>
          <cell r="EB306">
            <v>383342</v>
          </cell>
          <cell r="ED306">
            <v>383342</v>
          </cell>
          <cell r="EM306">
            <v>83769</v>
          </cell>
          <cell r="EN306">
            <v>208263</v>
          </cell>
          <cell r="EP306">
            <v>292032</v>
          </cell>
          <cell r="ER306">
            <v>617154</v>
          </cell>
          <cell r="ET306">
            <v>617154</v>
          </cell>
          <cell r="EV306">
            <v>461288</v>
          </cell>
          <cell r="EX306">
            <v>461288</v>
          </cell>
          <cell r="FK306">
            <v>8980716</v>
          </cell>
          <cell r="FL306">
            <v>5726637</v>
          </cell>
          <cell r="FN306">
            <v>9211432</v>
          </cell>
          <cell r="FO306">
            <v>23918785</v>
          </cell>
        </row>
        <row r="307">
          <cell r="E307" t="str">
            <v>SMU2011</v>
          </cell>
          <cell r="F307" t="str">
            <v>TX</v>
          </cell>
          <cell r="G307" t="str">
            <v>NCAA Division I-A</v>
          </cell>
          <cell r="I307">
            <v>1</v>
          </cell>
          <cell r="J307" t="str">
            <v>NCAA</v>
          </cell>
          <cell r="K307">
            <v>2866</v>
          </cell>
          <cell r="L307">
            <v>3096</v>
          </cell>
          <cell r="M307">
            <v>5962</v>
          </cell>
          <cell r="Z307">
            <v>4562905</v>
          </cell>
          <cell r="AA307">
            <v>2106601</v>
          </cell>
          <cell r="AC307">
            <v>6669506</v>
          </cell>
          <cell r="AM307">
            <v>1348745</v>
          </cell>
          <cell r="AO307">
            <v>1348745</v>
          </cell>
          <cell r="AU307">
            <v>1102974</v>
          </cell>
          <cell r="AW307">
            <v>1102974</v>
          </cell>
          <cell r="BF307">
            <v>13163599</v>
          </cell>
          <cell r="BI307">
            <v>13163599</v>
          </cell>
          <cell r="BJ307">
            <v>0.30876818827045305</v>
          </cell>
          <cell r="BK307">
            <v>930305</v>
          </cell>
          <cell r="BL307">
            <v>589309</v>
          </cell>
          <cell r="BN307">
            <v>1519614</v>
          </cell>
          <cell r="CJ307">
            <v>1178889</v>
          </cell>
          <cell r="CL307">
            <v>1178889</v>
          </cell>
          <cell r="CU307">
            <v>1066379</v>
          </cell>
          <cell r="CV307">
            <v>1476351</v>
          </cell>
          <cell r="CX307">
            <v>2542730</v>
          </cell>
          <cell r="DG307">
            <v>1068131</v>
          </cell>
          <cell r="DH307">
            <v>1231977</v>
          </cell>
          <cell r="DJ307">
            <v>2300108</v>
          </cell>
          <cell r="EA307">
            <v>628969</v>
          </cell>
          <cell r="EB307">
            <v>580387</v>
          </cell>
          <cell r="ED307">
            <v>1209356</v>
          </cell>
          <cell r="ER307">
            <v>1180106</v>
          </cell>
          <cell r="ET307">
            <v>1180106</v>
          </cell>
          <cell r="FK307">
            <v>21420288</v>
          </cell>
          <cell r="FL307">
            <v>10795339</v>
          </cell>
          <cell r="FN307">
            <v>10417000</v>
          </cell>
          <cell r="FO307">
            <v>42632627</v>
          </cell>
        </row>
        <row r="308">
          <cell r="E308" t="str">
            <v>Stanford2011</v>
          </cell>
          <cell r="F308" t="str">
            <v>CA</v>
          </cell>
          <cell r="G308" t="str">
            <v>NCAA Division I-A</v>
          </cell>
          <cell r="I308">
            <v>1</v>
          </cell>
          <cell r="J308" t="str">
            <v>NCAA</v>
          </cell>
          <cell r="K308">
            <v>3549</v>
          </cell>
          <cell r="L308">
            <v>3305</v>
          </cell>
          <cell r="M308">
            <v>6854</v>
          </cell>
          <cell r="V308">
            <v>1259828</v>
          </cell>
          <cell r="Y308">
            <v>1259828</v>
          </cell>
          <cell r="Z308">
            <v>4342985</v>
          </cell>
          <cell r="AA308">
            <v>3508959</v>
          </cell>
          <cell r="AC308">
            <v>7851944</v>
          </cell>
          <cell r="AL308">
            <v>327637</v>
          </cell>
          <cell r="AM308">
            <v>1691903</v>
          </cell>
          <cell r="AO308">
            <v>2019540</v>
          </cell>
          <cell r="AX308">
            <v>47969</v>
          </cell>
          <cell r="AY308">
            <v>166438</v>
          </cell>
          <cell r="BA308">
            <v>214407</v>
          </cell>
          <cell r="BC308">
            <v>961387</v>
          </cell>
          <cell r="BE308">
            <v>961387</v>
          </cell>
          <cell r="BF308">
            <v>25564646</v>
          </cell>
          <cell r="BI308">
            <v>25564646</v>
          </cell>
          <cell r="BJ308">
            <v>0.28681463507507154</v>
          </cell>
          <cell r="BK308">
            <v>372902</v>
          </cell>
          <cell r="BL308">
            <v>739409</v>
          </cell>
          <cell r="BN308">
            <v>1112311</v>
          </cell>
          <cell r="BO308">
            <v>156177</v>
          </cell>
          <cell r="BP308">
            <v>1170483</v>
          </cell>
          <cell r="BR308">
            <v>1326660</v>
          </cell>
          <cell r="BX308">
            <v>921961</v>
          </cell>
          <cell r="BZ308">
            <v>921961</v>
          </cell>
          <cell r="CI308">
            <v>385093</v>
          </cell>
          <cell r="CJ308">
            <v>1315662</v>
          </cell>
          <cell r="CL308">
            <v>1700755</v>
          </cell>
          <cell r="CN308">
            <v>280627</v>
          </cell>
          <cell r="CO308">
            <v>280627</v>
          </cell>
          <cell r="CP308">
            <v>561254</v>
          </cell>
          <cell r="CU308">
            <v>222431</v>
          </cell>
          <cell r="CV308">
            <v>1313878</v>
          </cell>
          <cell r="CX308">
            <v>1536309</v>
          </cell>
          <cell r="CZ308">
            <v>1243043</v>
          </cell>
          <cell r="DB308">
            <v>1243043</v>
          </cell>
          <cell r="DD308">
            <v>304346</v>
          </cell>
          <cell r="DF308">
            <v>304346</v>
          </cell>
          <cell r="DG308">
            <v>299727</v>
          </cell>
          <cell r="DH308">
            <v>1311055</v>
          </cell>
          <cell r="DJ308">
            <v>1610782</v>
          </cell>
          <cell r="DP308">
            <v>393342</v>
          </cell>
          <cell r="DR308">
            <v>393342</v>
          </cell>
          <cell r="EA308">
            <v>105242</v>
          </cell>
          <cell r="EB308">
            <v>862822</v>
          </cell>
          <cell r="ED308">
            <v>968064</v>
          </cell>
          <cell r="EQ308">
            <v>113147</v>
          </cell>
          <cell r="ER308">
            <v>1445530</v>
          </cell>
          <cell r="ET308">
            <v>1558677</v>
          </cell>
          <cell r="EU308">
            <v>149953</v>
          </cell>
          <cell r="EV308">
            <v>831299</v>
          </cell>
          <cell r="EX308">
            <v>981252</v>
          </cell>
          <cell r="FC308">
            <v>180414</v>
          </cell>
          <cell r="FF308">
            <v>180414</v>
          </cell>
          <cell r="FH308">
            <v>364690</v>
          </cell>
          <cell r="FJ308">
            <v>364690</v>
          </cell>
          <cell r="FK308">
            <v>33528151</v>
          </cell>
          <cell r="FL308">
            <v>18826834</v>
          </cell>
          <cell r="FM308">
            <v>280627</v>
          </cell>
          <cell r="FN308">
            <v>36497378</v>
          </cell>
          <cell r="FO308">
            <v>89132990</v>
          </cell>
        </row>
        <row r="309">
          <cell r="E309" t="str">
            <v>Syracuse2011</v>
          </cell>
          <cell r="F309" t="str">
            <v>NY</v>
          </cell>
          <cell r="G309" t="str">
            <v>NCAA Division I-A</v>
          </cell>
          <cell r="I309">
            <v>1</v>
          </cell>
          <cell r="J309" t="str">
            <v>NCAA</v>
          </cell>
          <cell r="K309">
            <v>6009</v>
          </cell>
          <cell r="L309">
            <v>7667</v>
          </cell>
          <cell r="M309">
            <v>13676</v>
          </cell>
          <cell r="Z309">
            <v>25888761</v>
          </cell>
          <cell r="AA309">
            <v>1859615</v>
          </cell>
          <cell r="AC309">
            <v>27748376</v>
          </cell>
          <cell r="AL309">
            <v>1173443</v>
          </cell>
          <cell r="AM309">
            <v>1315427</v>
          </cell>
          <cell r="AO309">
            <v>2488870</v>
          </cell>
          <cell r="BC309">
            <v>958473</v>
          </cell>
          <cell r="BE309">
            <v>958473</v>
          </cell>
          <cell r="BF309">
            <v>28688904</v>
          </cell>
          <cell r="BI309">
            <v>28688904</v>
          </cell>
          <cell r="BJ309">
            <v>0.39145598905311341</v>
          </cell>
          <cell r="BT309">
            <v>1431142</v>
          </cell>
          <cell r="BV309">
            <v>1431142</v>
          </cell>
          <cell r="BW309">
            <v>1921509</v>
          </cell>
          <cell r="BX309">
            <v>1331800</v>
          </cell>
          <cell r="BZ309">
            <v>3253309</v>
          </cell>
          <cell r="CI309">
            <v>804423</v>
          </cell>
          <cell r="CJ309">
            <v>1381484</v>
          </cell>
          <cell r="CL309">
            <v>2185907</v>
          </cell>
          <cell r="CU309">
            <v>992306</v>
          </cell>
          <cell r="CV309">
            <v>1035071</v>
          </cell>
          <cell r="CX309">
            <v>2027377</v>
          </cell>
          <cell r="CZ309">
            <v>980994</v>
          </cell>
          <cell r="DB309">
            <v>980994</v>
          </cell>
          <cell r="EB309">
            <v>620476</v>
          </cell>
          <cell r="ED309">
            <v>620476</v>
          </cell>
          <cell r="ER309">
            <v>934746</v>
          </cell>
          <cell r="ET309">
            <v>934746</v>
          </cell>
          <cell r="FK309">
            <v>59469346</v>
          </cell>
          <cell r="FL309">
            <v>11849228</v>
          </cell>
          <cell r="FN309">
            <v>1969113</v>
          </cell>
          <cell r="FO309">
            <v>73287687</v>
          </cell>
        </row>
        <row r="310">
          <cell r="E310" t="str">
            <v>Temple2011</v>
          </cell>
          <cell r="F310" t="str">
            <v>PA</v>
          </cell>
          <cell r="G310" t="str">
            <v>NCAA Division I-A</v>
          </cell>
          <cell r="I310">
            <v>1</v>
          </cell>
          <cell r="J310" t="str">
            <v>NCAA</v>
          </cell>
          <cell r="K310">
            <v>11795</v>
          </cell>
          <cell r="L310">
            <v>12633</v>
          </cell>
          <cell r="M310">
            <v>24428</v>
          </cell>
          <cell r="V310">
            <v>634047</v>
          </cell>
          <cell r="Y310">
            <v>634047</v>
          </cell>
          <cell r="Z310">
            <v>4080845</v>
          </cell>
          <cell r="AA310">
            <v>2216341</v>
          </cell>
          <cell r="AC310">
            <v>6297186</v>
          </cell>
          <cell r="AL310">
            <v>454490</v>
          </cell>
          <cell r="AM310">
            <v>819864</v>
          </cell>
          <cell r="AO310">
            <v>1274354</v>
          </cell>
          <cell r="AY310">
            <v>351761</v>
          </cell>
          <cell r="BA310">
            <v>351761</v>
          </cell>
          <cell r="BC310">
            <v>580840</v>
          </cell>
          <cell r="BE310">
            <v>580840</v>
          </cell>
          <cell r="BF310">
            <v>16961995</v>
          </cell>
          <cell r="BI310">
            <v>16961995</v>
          </cell>
          <cell r="BJ310">
            <v>0.43521437495902704</v>
          </cell>
          <cell r="BK310">
            <v>230280</v>
          </cell>
          <cell r="BN310">
            <v>230280</v>
          </cell>
          <cell r="BO310">
            <v>288808</v>
          </cell>
          <cell r="BP310">
            <v>362431</v>
          </cell>
          <cell r="BR310">
            <v>651239</v>
          </cell>
          <cell r="BX310">
            <v>639893</v>
          </cell>
          <cell r="BZ310">
            <v>639893</v>
          </cell>
          <cell r="CI310">
            <v>386629</v>
          </cell>
          <cell r="CJ310">
            <v>495720</v>
          </cell>
          <cell r="CL310">
            <v>882349</v>
          </cell>
          <cell r="CU310">
            <v>495108</v>
          </cell>
          <cell r="CV310">
            <v>618837</v>
          </cell>
          <cell r="CX310">
            <v>1113945</v>
          </cell>
          <cell r="CZ310">
            <v>722723</v>
          </cell>
          <cell r="DB310">
            <v>722723</v>
          </cell>
          <cell r="EA310">
            <v>229202</v>
          </cell>
          <cell r="EB310">
            <v>393740</v>
          </cell>
          <cell r="ED310">
            <v>622942</v>
          </cell>
          <cell r="ER310">
            <v>720120</v>
          </cell>
          <cell r="ET310">
            <v>720120</v>
          </cell>
          <cell r="FK310">
            <v>23761404</v>
          </cell>
          <cell r="FL310">
            <v>7922270</v>
          </cell>
          <cell r="FN310">
            <v>7290211</v>
          </cell>
          <cell r="FO310">
            <v>38973885</v>
          </cell>
        </row>
        <row r="311">
          <cell r="E311" t="str">
            <v>Texas A&amp;M2011</v>
          </cell>
          <cell r="F311" t="str">
            <v>TX</v>
          </cell>
          <cell r="G311" t="str">
            <v>NCAA Division I-A</v>
          </cell>
          <cell r="I311">
            <v>1</v>
          </cell>
          <cell r="J311" t="str">
            <v>NCAA</v>
          </cell>
          <cell r="K311">
            <v>19006</v>
          </cell>
          <cell r="L311">
            <v>17412</v>
          </cell>
          <cell r="M311">
            <v>36418</v>
          </cell>
          <cell r="V311">
            <v>2898223</v>
          </cell>
          <cell r="Y311">
            <v>2898223</v>
          </cell>
          <cell r="Z311">
            <v>6134315</v>
          </cell>
          <cell r="AA311">
            <v>1585616</v>
          </cell>
          <cell r="AC311">
            <v>7719931</v>
          </cell>
          <cell r="AL311">
            <v>407275</v>
          </cell>
          <cell r="AM311">
            <v>374307</v>
          </cell>
          <cell r="AO311">
            <v>781582</v>
          </cell>
          <cell r="AU311">
            <v>133164</v>
          </cell>
          <cell r="AW311">
            <v>133164</v>
          </cell>
          <cell r="BF311">
            <v>44420762</v>
          </cell>
          <cell r="BI311">
            <v>44420762</v>
          </cell>
          <cell r="BJ311">
            <v>0.56209709183773737</v>
          </cell>
          <cell r="BK311">
            <v>113807</v>
          </cell>
          <cell r="BL311">
            <v>113002</v>
          </cell>
          <cell r="BN311">
            <v>226809</v>
          </cell>
          <cell r="CV311">
            <v>2176457</v>
          </cell>
          <cell r="CX311">
            <v>2176457</v>
          </cell>
          <cell r="CZ311">
            <v>483575</v>
          </cell>
          <cell r="DB311">
            <v>483575</v>
          </cell>
          <cell r="DG311">
            <v>322305</v>
          </cell>
          <cell r="DH311">
            <v>324779</v>
          </cell>
          <cell r="DJ311">
            <v>647084</v>
          </cell>
          <cell r="EA311">
            <v>496529</v>
          </cell>
          <cell r="EB311">
            <v>406561</v>
          </cell>
          <cell r="ED311">
            <v>903090</v>
          </cell>
          <cell r="ER311">
            <v>637519</v>
          </cell>
          <cell r="ET311">
            <v>637519</v>
          </cell>
          <cell r="FK311">
            <v>54793216</v>
          </cell>
          <cell r="FL311">
            <v>6234980</v>
          </cell>
          <cell r="FN311">
            <v>17998653</v>
          </cell>
          <cell r="FO311">
            <v>79026849</v>
          </cell>
        </row>
        <row r="312">
          <cell r="E312" t="str">
            <v>TCU2011</v>
          </cell>
          <cell r="F312" t="str">
            <v>TX</v>
          </cell>
          <cell r="G312" t="str">
            <v>NCAA Division I-A</v>
          </cell>
          <cell r="I312">
            <v>1</v>
          </cell>
          <cell r="J312" t="str">
            <v>NCAA</v>
          </cell>
          <cell r="K312">
            <v>3174</v>
          </cell>
          <cell r="L312">
            <v>4681</v>
          </cell>
          <cell r="M312">
            <v>7855</v>
          </cell>
          <cell r="V312">
            <v>3055379</v>
          </cell>
          <cell r="Y312">
            <v>3055379</v>
          </cell>
          <cell r="Z312">
            <v>6020481</v>
          </cell>
          <cell r="AA312">
            <v>3593335</v>
          </cell>
          <cell r="AC312">
            <v>9613816</v>
          </cell>
          <cell r="AL312">
            <v>1102040</v>
          </cell>
          <cell r="AM312">
            <v>1624850</v>
          </cell>
          <cell r="AO312">
            <v>2726890</v>
          </cell>
          <cell r="AU312">
            <v>1819326</v>
          </cell>
          <cell r="AW312">
            <v>1819326</v>
          </cell>
          <cell r="BF312">
            <v>25984011</v>
          </cell>
          <cell r="BI312">
            <v>25984011</v>
          </cell>
          <cell r="BJ312">
            <v>0.38183195706708217</v>
          </cell>
          <cell r="BK312">
            <v>703005</v>
          </cell>
          <cell r="BL312">
            <v>739546</v>
          </cell>
          <cell r="BN312">
            <v>1442551</v>
          </cell>
          <cell r="CB312">
            <v>333319</v>
          </cell>
          <cell r="CD312">
            <v>333319</v>
          </cell>
          <cell r="CV312">
            <v>1570370</v>
          </cell>
          <cell r="CX312">
            <v>1570370</v>
          </cell>
          <cell r="DG312">
            <v>877259</v>
          </cell>
          <cell r="DH312">
            <v>1154598</v>
          </cell>
          <cell r="DJ312">
            <v>2031857</v>
          </cell>
          <cell r="EA312">
            <v>969798</v>
          </cell>
          <cell r="EB312">
            <v>1103749</v>
          </cell>
          <cell r="ED312">
            <v>2073547</v>
          </cell>
          <cell r="ER312">
            <v>1292477</v>
          </cell>
          <cell r="ET312">
            <v>1292477</v>
          </cell>
          <cell r="FK312">
            <v>38711973</v>
          </cell>
          <cell r="FL312">
            <v>13231570</v>
          </cell>
          <cell r="FN312">
            <v>16107364</v>
          </cell>
          <cell r="FO312">
            <v>68050907</v>
          </cell>
        </row>
        <row r="313">
          <cell r="E313" t="str">
            <v>Texas State2011</v>
          </cell>
          <cell r="F313" t="str">
            <v>TX</v>
          </cell>
          <cell r="G313" t="str">
            <v>NCAA Division I-AA</v>
          </cell>
          <cell r="I313">
            <v>1</v>
          </cell>
          <cell r="J313" t="str">
            <v>NCAA</v>
          </cell>
          <cell r="K313">
            <v>10501</v>
          </cell>
          <cell r="L313">
            <v>13221</v>
          </cell>
          <cell r="M313">
            <v>23722</v>
          </cell>
          <cell r="V313">
            <v>848055</v>
          </cell>
          <cell r="Y313">
            <v>848055</v>
          </cell>
          <cell r="Z313">
            <v>1091082</v>
          </cell>
          <cell r="AA313">
            <v>937382</v>
          </cell>
          <cell r="AC313">
            <v>2028464</v>
          </cell>
          <cell r="AL313">
            <v>478310</v>
          </cell>
          <cell r="AM313">
            <v>519111</v>
          </cell>
          <cell r="AO313">
            <v>997421</v>
          </cell>
          <cell r="BF313">
            <v>4400906</v>
          </cell>
          <cell r="BI313">
            <v>4400906</v>
          </cell>
          <cell r="BJ313">
            <v>0.1674524785893298</v>
          </cell>
          <cell r="BK313">
            <v>233295</v>
          </cell>
          <cell r="BL313">
            <v>336737</v>
          </cell>
          <cell r="BN313">
            <v>570032</v>
          </cell>
          <cell r="CV313">
            <v>528768</v>
          </cell>
          <cell r="CX313">
            <v>528768</v>
          </cell>
          <cell r="CZ313">
            <v>556580</v>
          </cell>
          <cell r="DB313">
            <v>556580</v>
          </cell>
          <cell r="EB313">
            <v>331664</v>
          </cell>
          <cell r="ED313">
            <v>331664</v>
          </cell>
          <cell r="ER313">
            <v>623029</v>
          </cell>
          <cell r="ET313">
            <v>623029</v>
          </cell>
          <cell r="FK313">
            <v>7051648</v>
          </cell>
          <cell r="FL313">
            <v>3833271</v>
          </cell>
          <cell r="FN313">
            <v>15396603</v>
          </cell>
          <cell r="FO313">
            <v>26281522</v>
          </cell>
        </row>
        <row r="314">
          <cell r="E314" t="str">
            <v>Texas Tech2011</v>
          </cell>
          <cell r="F314" t="str">
            <v>TX</v>
          </cell>
          <cell r="G314" t="str">
            <v>NCAA Division I-A</v>
          </cell>
          <cell r="I314">
            <v>1</v>
          </cell>
          <cell r="J314" t="str">
            <v>NCAA</v>
          </cell>
          <cell r="K314">
            <v>12941</v>
          </cell>
          <cell r="L314">
            <v>10482</v>
          </cell>
          <cell r="M314">
            <v>23423</v>
          </cell>
          <cell r="V314">
            <v>802193</v>
          </cell>
          <cell r="Y314">
            <v>802193</v>
          </cell>
          <cell r="Z314">
            <v>6738728</v>
          </cell>
          <cell r="AA314">
            <v>1191618</v>
          </cell>
          <cell r="AC314">
            <v>7930346</v>
          </cell>
          <cell r="AL314">
            <v>115163</v>
          </cell>
          <cell r="AM314">
            <v>117924</v>
          </cell>
          <cell r="AO314">
            <v>233087</v>
          </cell>
          <cell r="BF314">
            <v>33510844</v>
          </cell>
          <cell r="BI314">
            <v>33510844</v>
          </cell>
          <cell r="BJ314">
            <v>0.56229532466485166</v>
          </cell>
          <cell r="BK314">
            <v>111254</v>
          </cell>
          <cell r="BL314">
            <v>39917</v>
          </cell>
          <cell r="BN314">
            <v>151171</v>
          </cell>
          <cell r="CV314">
            <v>132931</v>
          </cell>
          <cell r="CX314">
            <v>132931</v>
          </cell>
          <cell r="CZ314">
            <v>139749</v>
          </cell>
          <cell r="DB314">
            <v>139749</v>
          </cell>
          <cell r="EA314">
            <v>66200</v>
          </cell>
          <cell r="EB314">
            <v>50543</v>
          </cell>
          <cell r="ED314">
            <v>116743</v>
          </cell>
          <cell r="ER314">
            <v>108651</v>
          </cell>
          <cell r="ET314">
            <v>108651</v>
          </cell>
          <cell r="FK314">
            <v>41344382</v>
          </cell>
          <cell r="FL314">
            <v>1781333</v>
          </cell>
          <cell r="FN314">
            <v>16470804</v>
          </cell>
          <cell r="FO314">
            <v>59596519</v>
          </cell>
        </row>
        <row r="315">
          <cell r="E315" t="str">
            <v>Alabama2011</v>
          </cell>
          <cell r="F315" t="str">
            <v>AL</v>
          </cell>
          <cell r="G315" t="str">
            <v>NCAA Division I-A</v>
          </cell>
          <cell r="I315">
            <v>1</v>
          </cell>
          <cell r="J315" t="str">
            <v>NCAA</v>
          </cell>
          <cell r="K315">
            <v>11048</v>
          </cell>
          <cell r="L315">
            <v>12544</v>
          </cell>
          <cell r="M315">
            <v>23592</v>
          </cell>
          <cell r="V315">
            <v>440529</v>
          </cell>
          <cell r="Y315">
            <v>440529</v>
          </cell>
          <cell r="Z315">
            <v>11770736</v>
          </cell>
          <cell r="AA315">
            <v>491043</v>
          </cell>
          <cell r="AC315">
            <v>12261779</v>
          </cell>
          <cell r="AL315">
            <v>80421</v>
          </cell>
          <cell r="AM315">
            <v>866197</v>
          </cell>
          <cell r="AO315">
            <v>946618</v>
          </cell>
          <cell r="BF315">
            <v>81993762</v>
          </cell>
          <cell r="BI315">
            <v>81993762</v>
          </cell>
          <cell r="BJ315">
            <v>0.660552152276073</v>
          </cell>
          <cell r="BK315">
            <v>126447</v>
          </cell>
          <cell r="BL315">
            <v>213591</v>
          </cell>
          <cell r="BN315">
            <v>340038</v>
          </cell>
          <cell r="BP315">
            <v>931329</v>
          </cell>
          <cell r="BR315">
            <v>931329</v>
          </cell>
          <cell r="CJ315">
            <v>1694456</v>
          </cell>
          <cell r="CL315">
            <v>1694456</v>
          </cell>
          <cell r="CV315">
            <v>639199</v>
          </cell>
          <cell r="CX315">
            <v>639199</v>
          </cell>
          <cell r="CZ315">
            <v>1002270</v>
          </cell>
          <cell r="DB315">
            <v>1002270</v>
          </cell>
          <cell r="DG315">
            <v>33686</v>
          </cell>
          <cell r="DH315">
            <v>565711</v>
          </cell>
          <cell r="DJ315">
            <v>599397</v>
          </cell>
          <cell r="EA315">
            <v>63151</v>
          </cell>
          <cell r="EB315">
            <v>247248</v>
          </cell>
          <cell r="ED315">
            <v>310399</v>
          </cell>
          <cell r="ER315">
            <v>342369</v>
          </cell>
          <cell r="ET315">
            <v>342369</v>
          </cell>
          <cell r="FK315">
            <v>94508732</v>
          </cell>
          <cell r="FL315">
            <v>6993413</v>
          </cell>
          <cell r="FN315">
            <v>22626982</v>
          </cell>
          <cell r="FO315">
            <v>124129127</v>
          </cell>
        </row>
        <row r="316">
          <cell r="E316" t="str">
            <v>Tennessee2011</v>
          </cell>
          <cell r="F316" t="str">
            <v>TN</v>
          </cell>
          <cell r="G316" t="str">
            <v>NCAA Division I-A</v>
          </cell>
          <cell r="I316">
            <v>1</v>
          </cell>
          <cell r="J316" t="str">
            <v>NCAA</v>
          </cell>
          <cell r="K316">
            <v>10188</v>
          </cell>
          <cell r="L316">
            <v>9650</v>
          </cell>
          <cell r="M316">
            <v>19838</v>
          </cell>
          <cell r="V316">
            <v>785321</v>
          </cell>
          <cell r="Y316">
            <v>785321</v>
          </cell>
          <cell r="Z316">
            <v>14521082</v>
          </cell>
          <cell r="AA316">
            <v>4094317</v>
          </cell>
          <cell r="AC316">
            <v>18615399</v>
          </cell>
          <cell r="AL316">
            <v>418098</v>
          </cell>
          <cell r="AM316">
            <v>623376</v>
          </cell>
          <cell r="AO316">
            <v>1041474</v>
          </cell>
          <cell r="BF316">
            <v>52590771</v>
          </cell>
          <cell r="BI316">
            <v>52590771</v>
          </cell>
          <cell r="BJ316">
            <v>0.49675193792284339</v>
          </cell>
          <cell r="BK316">
            <v>135232</v>
          </cell>
          <cell r="BL316">
            <v>228921</v>
          </cell>
          <cell r="BN316">
            <v>364153</v>
          </cell>
          <cell r="CJ316">
            <v>546991</v>
          </cell>
          <cell r="CL316">
            <v>546991</v>
          </cell>
          <cell r="CV316">
            <v>692647</v>
          </cell>
          <cell r="CX316">
            <v>692647</v>
          </cell>
          <cell r="CZ316">
            <v>735341</v>
          </cell>
          <cell r="DB316">
            <v>735341</v>
          </cell>
          <cell r="DG316">
            <v>712665</v>
          </cell>
          <cell r="DH316">
            <v>774825</v>
          </cell>
          <cell r="DJ316">
            <v>1487490</v>
          </cell>
          <cell r="EA316">
            <v>159503</v>
          </cell>
          <cell r="EB316">
            <v>264309</v>
          </cell>
          <cell r="ED316">
            <v>423812</v>
          </cell>
          <cell r="ER316">
            <v>615885</v>
          </cell>
          <cell r="ET316">
            <v>615885</v>
          </cell>
          <cell r="FK316">
            <v>69322672</v>
          </cell>
          <cell r="FL316">
            <v>8576612</v>
          </cell>
          <cell r="FN316">
            <v>27969998</v>
          </cell>
          <cell r="FO316">
            <v>105869282</v>
          </cell>
        </row>
        <row r="317">
          <cell r="E317" t="str">
            <v>Texas2011</v>
          </cell>
          <cell r="F317" t="str">
            <v>TX</v>
          </cell>
          <cell r="G317" t="str">
            <v>NCAA Division I-A</v>
          </cell>
          <cell r="I317">
            <v>1</v>
          </cell>
          <cell r="J317" t="str">
            <v>NCAA</v>
          </cell>
          <cell r="K317">
            <v>17038</v>
          </cell>
          <cell r="L317">
            <v>18282</v>
          </cell>
          <cell r="M317">
            <v>35320</v>
          </cell>
          <cell r="V317">
            <v>7691843</v>
          </cell>
          <cell r="Y317">
            <v>7691843</v>
          </cell>
          <cell r="Z317">
            <v>18478466</v>
          </cell>
          <cell r="AA317">
            <v>1582747</v>
          </cell>
          <cell r="AC317">
            <v>20061213</v>
          </cell>
          <cell r="AL317">
            <v>360993</v>
          </cell>
          <cell r="AM317">
            <v>319028</v>
          </cell>
          <cell r="AO317">
            <v>680021</v>
          </cell>
          <cell r="BF317">
            <v>103813684</v>
          </cell>
          <cell r="BI317">
            <v>103813684</v>
          </cell>
          <cell r="BJ317">
            <v>0.63574274488090321</v>
          </cell>
          <cell r="BK317">
            <v>296835</v>
          </cell>
          <cell r="BL317">
            <v>202890</v>
          </cell>
          <cell r="BN317">
            <v>499725</v>
          </cell>
          <cell r="CJ317">
            <v>140402</v>
          </cell>
          <cell r="CL317">
            <v>140402</v>
          </cell>
          <cell r="CV317">
            <v>528707</v>
          </cell>
          <cell r="CX317">
            <v>528707</v>
          </cell>
          <cell r="CZ317">
            <v>611638</v>
          </cell>
          <cell r="DB317">
            <v>611638</v>
          </cell>
          <cell r="DG317">
            <v>525390</v>
          </cell>
          <cell r="DH317">
            <v>508601</v>
          </cell>
          <cell r="DJ317">
            <v>1033991</v>
          </cell>
          <cell r="EA317">
            <v>215525</v>
          </cell>
          <cell r="EB317">
            <v>214964</v>
          </cell>
          <cell r="ED317">
            <v>430489</v>
          </cell>
          <cell r="ER317">
            <v>1428665</v>
          </cell>
          <cell r="ET317">
            <v>1428665</v>
          </cell>
          <cell r="FK317">
            <v>131382736</v>
          </cell>
          <cell r="FL317">
            <v>5537642</v>
          </cell>
          <cell r="FN317">
            <v>26374736</v>
          </cell>
          <cell r="FO317">
            <v>163295114</v>
          </cell>
        </row>
        <row r="318">
          <cell r="E318" t="str">
            <v>UTEP2011</v>
          </cell>
          <cell r="F318" t="str">
            <v>TX</v>
          </cell>
          <cell r="G318" t="str">
            <v>NCAA Division I-A</v>
          </cell>
          <cell r="I318">
            <v>1</v>
          </cell>
          <cell r="J318" t="str">
            <v>NCAA</v>
          </cell>
          <cell r="K318">
            <v>5991</v>
          </cell>
          <cell r="L318">
            <v>6723</v>
          </cell>
          <cell r="M318">
            <v>12714</v>
          </cell>
          <cell r="Z318">
            <v>3779879</v>
          </cell>
          <cell r="AA318">
            <v>1370453</v>
          </cell>
          <cell r="AC318">
            <v>5150332</v>
          </cell>
          <cell r="AL318">
            <v>1112954</v>
          </cell>
          <cell r="AM318">
            <v>1580186</v>
          </cell>
          <cell r="AO318">
            <v>2693140</v>
          </cell>
          <cell r="BF318">
            <v>9838708</v>
          </cell>
          <cell r="BI318">
            <v>9838708</v>
          </cell>
          <cell r="BJ318">
            <v>0.40965723882993021</v>
          </cell>
          <cell r="BK318">
            <v>609873</v>
          </cell>
          <cell r="BL318">
            <v>533259</v>
          </cell>
          <cell r="BN318">
            <v>1143132</v>
          </cell>
          <cell r="CB318">
            <v>300344</v>
          </cell>
          <cell r="CD318">
            <v>300344</v>
          </cell>
          <cell r="CV318">
            <v>1168642</v>
          </cell>
          <cell r="CX318">
            <v>1168642</v>
          </cell>
          <cell r="CZ318">
            <v>1023938</v>
          </cell>
          <cell r="DB318">
            <v>1023938</v>
          </cell>
          <cell r="EB318">
            <v>719477</v>
          </cell>
          <cell r="ED318">
            <v>719477</v>
          </cell>
          <cell r="ER318">
            <v>1068542</v>
          </cell>
          <cell r="ET318">
            <v>1068542</v>
          </cell>
          <cell r="FK318">
            <v>15341414</v>
          </cell>
          <cell r="FL318">
            <v>7764841</v>
          </cell>
          <cell r="FN318">
            <v>910672</v>
          </cell>
          <cell r="FO318">
            <v>24016927</v>
          </cell>
        </row>
        <row r="319">
          <cell r="E319" t="str">
            <v>UTSA2011</v>
          </cell>
          <cell r="F319" t="str">
            <v>TX</v>
          </cell>
          <cell r="G319" t="str">
            <v>NCAA Division I-AA</v>
          </cell>
          <cell r="I319">
            <v>1</v>
          </cell>
          <cell r="J319" t="str">
            <v>NCAA</v>
          </cell>
          <cell r="K319">
            <v>11082</v>
          </cell>
          <cell r="L319">
            <v>10091</v>
          </cell>
          <cell r="M319">
            <v>21173</v>
          </cell>
          <cell r="V319">
            <v>880298</v>
          </cell>
          <cell r="Y319">
            <v>880298</v>
          </cell>
          <cell r="Z319">
            <v>1401392</v>
          </cell>
          <cell r="AA319">
            <v>1165392</v>
          </cell>
          <cell r="AC319">
            <v>2566784</v>
          </cell>
          <cell r="AL319">
            <v>637965</v>
          </cell>
          <cell r="AM319">
            <v>704775</v>
          </cell>
          <cell r="AO319">
            <v>1342740</v>
          </cell>
          <cell r="BF319">
            <v>5140135</v>
          </cell>
          <cell r="BI319">
            <v>5140135</v>
          </cell>
          <cell r="BJ319">
            <v>0.25395054408463186</v>
          </cell>
          <cell r="BK319">
            <v>343304</v>
          </cell>
          <cell r="BL319">
            <v>389817</v>
          </cell>
          <cell r="BN319">
            <v>733121</v>
          </cell>
          <cell r="CV319">
            <v>729268</v>
          </cell>
          <cell r="CX319">
            <v>729268</v>
          </cell>
          <cell r="CZ319">
            <v>726897</v>
          </cell>
          <cell r="DB319">
            <v>726897</v>
          </cell>
          <cell r="EA319">
            <v>257027</v>
          </cell>
          <cell r="EB319">
            <v>336764</v>
          </cell>
          <cell r="ED319">
            <v>593791</v>
          </cell>
          <cell r="ER319">
            <v>656745</v>
          </cell>
          <cell r="ET319">
            <v>656745</v>
          </cell>
          <cell r="FK319">
            <v>8660121</v>
          </cell>
          <cell r="FL319">
            <v>4709658</v>
          </cell>
          <cell r="FN319">
            <v>6870914</v>
          </cell>
          <cell r="FO319">
            <v>20240693</v>
          </cell>
        </row>
        <row r="320">
          <cell r="E320" t="str">
            <v>Troy2011</v>
          </cell>
          <cell r="F320" t="str">
            <v>AL</v>
          </cell>
          <cell r="G320" t="str">
            <v>NCAA Division I-A</v>
          </cell>
          <cell r="I320">
            <v>1</v>
          </cell>
          <cell r="J320" t="str">
            <v>NCAA</v>
          </cell>
          <cell r="K320">
            <v>4031</v>
          </cell>
          <cell r="L320">
            <v>6814</v>
          </cell>
          <cell r="M320">
            <v>10845</v>
          </cell>
          <cell r="V320">
            <v>717930</v>
          </cell>
          <cell r="Y320">
            <v>717930</v>
          </cell>
          <cell r="Z320">
            <v>1031446</v>
          </cell>
          <cell r="AA320">
            <v>798202</v>
          </cell>
          <cell r="AC320">
            <v>1829648</v>
          </cell>
          <cell r="AL320">
            <v>320284</v>
          </cell>
          <cell r="AM320">
            <v>479562</v>
          </cell>
          <cell r="AO320">
            <v>799846</v>
          </cell>
          <cell r="BF320">
            <v>4872051</v>
          </cell>
          <cell r="BI320">
            <v>4872051</v>
          </cell>
          <cell r="BJ320">
            <v>0.29109940618015734</v>
          </cell>
          <cell r="BK320">
            <v>302244</v>
          </cell>
          <cell r="BL320">
            <v>302246</v>
          </cell>
          <cell r="BN320">
            <v>604490</v>
          </cell>
          <cell r="CE320">
            <v>156308</v>
          </cell>
          <cell r="CF320">
            <v>156308</v>
          </cell>
          <cell r="CH320">
            <v>312616</v>
          </cell>
          <cell r="CV320">
            <v>529618</v>
          </cell>
          <cell r="CX320">
            <v>529618</v>
          </cell>
          <cell r="CZ320">
            <v>654058</v>
          </cell>
          <cell r="DB320">
            <v>654058</v>
          </cell>
          <cell r="EA320">
            <v>236392</v>
          </cell>
          <cell r="EB320">
            <v>236393</v>
          </cell>
          <cell r="ED320">
            <v>472785</v>
          </cell>
          <cell r="ER320">
            <v>468815</v>
          </cell>
          <cell r="ET320">
            <v>468815</v>
          </cell>
          <cell r="FK320">
            <v>7636655</v>
          </cell>
          <cell r="FL320">
            <v>3625202</v>
          </cell>
          <cell r="FN320">
            <v>5474869</v>
          </cell>
          <cell r="FO320">
            <v>16736726</v>
          </cell>
        </row>
        <row r="321">
          <cell r="E321" t="str">
            <v>Tulane2011</v>
          </cell>
          <cell r="F321" t="str">
            <v>LA</v>
          </cell>
          <cell r="G321" t="str">
            <v>NCAA Division I-A</v>
          </cell>
          <cell r="I321">
            <v>1</v>
          </cell>
          <cell r="J321" t="str">
            <v>NCAA</v>
          </cell>
          <cell r="K321">
            <v>2761</v>
          </cell>
          <cell r="L321">
            <v>3642</v>
          </cell>
          <cell r="M321">
            <v>6403</v>
          </cell>
          <cell r="V321">
            <v>1647643</v>
          </cell>
          <cell r="Y321">
            <v>1647643</v>
          </cell>
          <cell r="Z321">
            <v>2365649</v>
          </cell>
          <cell r="AA321">
            <v>1757683</v>
          </cell>
          <cell r="AC321">
            <v>4123332</v>
          </cell>
          <cell r="AE321">
            <v>91303</v>
          </cell>
          <cell r="AG321">
            <v>91303</v>
          </cell>
          <cell r="AI321">
            <v>88051</v>
          </cell>
          <cell r="AK321">
            <v>88051</v>
          </cell>
          <cell r="AL321">
            <v>236949</v>
          </cell>
          <cell r="AM321">
            <v>1124438</v>
          </cell>
          <cell r="AO321">
            <v>1361387</v>
          </cell>
          <cell r="BF321">
            <v>8993439</v>
          </cell>
          <cell r="BI321">
            <v>8993439</v>
          </cell>
          <cell r="BJ321">
            <v>0.32173614559379299</v>
          </cell>
          <cell r="BL321">
            <v>529370</v>
          </cell>
          <cell r="BN321">
            <v>529370</v>
          </cell>
          <cell r="DH321">
            <v>909620</v>
          </cell>
          <cell r="DJ321">
            <v>909620</v>
          </cell>
          <cell r="EA321">
            <v>373421</v>
          </cell>
          <cell r="EB321">
            <v>638685</v>
          </cell>
          <cell r="ED321">
            <v>1012106</v>
          </cell>
          <cell r="ER321">
            <v>939092</v>
          </cell>
          <cell r="ET321">
            <v>939092</v>
          </cell>
          <cell r="FK321">
            <v>13617101</v>
          </cell>
          <cell r="FL321">
            <v>6078242</v>
          </cell>
          <cell r="FN321">
            <v>8257497</v>
          </cell>
          <cell r="FO321">
            <v>27952840</v>
          </cell>
        </row>
        <row r="322">
          <cell r="E322" t="str">
            <v>Buffalo2011</v>
          </cell>
          <cell r="F322" t="str">
            <v>NY</v>
          </cell>
          <cell r="G322" t="str">
            <v>NCAA Division I-A</v>
          </cell>
          <cell r="I322">
            <v>1</v>
          </cell>
          <cell r="J322" t="str">
            <v>NCAA</v>
          </cell>
          <cell r="K322">
            <v>9560</v>
          </cell>
          <cell r="L322">
            <v>7947</v>
          </cell>
          <cell r="M322">
            <v>17507</v>
          </cell>
          <cell r="V322">
            <v>579154</v>
          </cell>
          <cell r="Y322">
            <v>579154</v>
          </cell>
          <cell r="Z322">
            <v>1420489</v>
          </cell>
          <cell r="AA322">
            <v>1201277</v>
          </cell>
          <cell r="AC322">
            <v>2621766</v>
          </cell>
          <cell r="AL322">
            <v>389847</v>
          </cell>
          <cell r="AM322">
            <v>714067</v>
          </cell>
          <cell r="AO322">
            <v>1103914</v>
          </cell>
          <cell r="BF322">
            <v>6005677</v>
          </cell>
          <cell r="BI322">
            <v>6005677</v>
          </cell>
          <cell r="BJ322">
            <v>0.23785321924477817</v>
          </cell>
          <cell r="CJ322">
            <v>960760</v>
          </cell>
          <cell r="CL322">
            <v>960760</v>
          </cell>
          <cell r="CU322">
            <v>510007</v>
          </cell>
          <cell r="CV322">
            <v>636403</v>
          </cell>
          <cell r="CX322">
            <v>1146410</v>
          </cell>
          <cell r="CZ322">
            <v>641772</v>
          </cell>
          <cell r="DB322">
            <v>641772</v>
          </cell>
          <cell r="DG322">
            <v>419614</v>
          </cell>
          <cell r="DH322">
            <v>628940</v>
          </cell>
          <cell r="DJ322">
            <v>1048554</v>
          </cell>
          <cell r="EA322">
            <v>247784</v>
          </cell>
          <cell r="EB322">
            <v>417377</v>
          </cell>
          <cell r="ED322">
            <v>665161</v>
          </cell>
          <cell r="ER322">
            <v>697701</v>
          </cell>
          <cell r="ET322">
            <v>697701</v>
          </cell>
          <cell r="FC322">
            <v>523181</v>
          </cell>
          <cell r="FF322">
            <v>523181</v>
          </cell>
          <cell r="FK322">
            <v>10095753</v>
          </cell>
          <cell r="FL322">
            <v>5898297</v>
          </cell>
          <cell r="FN322">
            <v>9255459</v>
          </cell>
          <cell r="FO322">
            <v>25249509</v>
          </cell>
        </row>
        <row r="323">
          <cell r="E323" t="str">
            <v>Akron2011</v>
          </cell>
          <cell r="F323" t="str">
            <v>OH</v>
          </cell>
          <cell r="G323" t="str">
            <v>NCAA Division I-A</v>
          </cell>
          <cell r="I323">
            <v>1</v>
          </cell>
          <cell r="J323" t="str">
            <v>NCAA</v>
          </cell>
          <cell r="K323">
            <v>9213</v>
          </cell>
          <cell r="L323">
            <v>8184</v>
          </cell>
          <cell r="M323">
            <v>17397</v>
          </cell>
          <cell r="V323">
            <v>670093</v>
          </cell>
          <cell r="Y323">
            <v>670093</v>
          </cell>
          <cell r="Z323">
            <v>1967989</v>
          </cell>
          <cell r="AA323">
            <v>1204711</v>
          </cell>
          <cell r="AC323">
            <v>3172700</v>
          </cell>
          <cell r="AL323">
            <v>593593</v>
          </cell>
          <cell r="AM323">
            <v>921746</v>
          </cell>
          <cell r="AO323">
            <v>1515339</v>
          </cell>
          <cell r="BF323">
            <v>5918151</v>
          </cell>
          <cell r="BI323">
            <v>5918151</v>
          </cell>
          <cell r="BJ323">
            <v>0.23180634895044697</v>
          </cell>
          <cell r="BK323">
            <v>348386</v>
          </cell>
          <cell r="BL323">
            <v>311696</v>
          </cell>
          <cell r="BN323">
            <v>660082</v>
          </cell>
          <cell r="CC323">
            <v>153778</v>
          </cell>
          <cell r="CD323">
            <v>153778</v>
          </cell>
          <cell r="CU323">
            <v>1000291</v>
          </cell>
          <cell r="CV323">
            <v>711297</v>
          </cell>
          <cell r="CX323">
            <v>1711588</v>
          </cell>
          <cell r="CZ323">
            <v>614508</v>
          </cell>
          <cell r="DB323">
            <v>614508</v>
          </cell>
          <cell r="DH323">
            <v>581516</v>
          </cell>
          <cell r="DJ323">
            <v>581516</v>
          </cell>
          <cell r="EB323">
            <v>417200</v>
          </cell>
          <cell r="ED323">
            <v>417200</v>
          </cell>
          <cell r="ER323">
            <v>591187</v>
          </cell>
          <cell r="ET323">
            <v>591187</v>
          </cell>
          <cell r="FK323">
            <v>10498503</v>
          </cell>
          <cell r="FL323">
            <v>5353861</v>
          </cell>
          <cell r="FM323">
            <v>153778</v>
          </cell>
          <cell r="FN323">
            <v>9524440</v>
          </cell>
          <cell r="FO323">
            <v>25530582</v>
          </cell>
        </row>
        <row r="324">
          <cell r="E324" t="str">
            <v>UAB2011</v>
          </cell>
          <cell r="F324" t="str">
            <v>AL</v>
          </cell>
          <cell r="G324" t="str">
            <v>NCAA Division I-A</v>
          </cell>
          <cell r="I324">
            <v>1</v>
          </cell>
          <cell r="J324" t="str">
            <v>NCAA</v>
          </cell>
          <cell r="K324">
            <v>3444</v>
          </cell>
          <cell r="L324">
            <v>4655</v>
          </cell>
          <cell r="M324">
            <v>8099</v>
          </cell>
          <cell r="V324">
            <v>1093498</v>
          </cell>
          <cell r="Y324">
            <v>1093498</v>
          </cell>
          <cell r="Z324">
            <v>3418881</v>
          </cell>
          <cell r="AA324">
            <v>1603872</v>
          </cell>
          <cell r="AC324">
            <v>5022753</v>
          </cell>
          <cell r="AE324">
            <v>65731</v>
          </cell>
          <cell r="AG324">
            <v>65731</v>
          </cell>
          <cell r="AI324">
            <v>151194</v>
          </cell>
          <cell r="AK324">
            <v>151194</v>
          </cell>
          <cell r="AM324">
            <v>807544</v>
          </cell>
          <cell r="AO324">
            <v>807544</v>
          </cell>
          <cell r="BF324">
            <v>7354593</v>
          </cell>
          <cell r="BI324">
            <v>7354593</v>
          </cell>
          <cell r="BJ324">
            <v>0.268479787336179</v>
          </cell>
          <cell r="BK324">
            <v>359040</v>
          </cell>
          <cell r="BL324">
            <v>301455</v>
          </cell>
          <cell r="BN324">
            <v>660495</v>
          </cell>
          <cell r="CB324">
            <v>105972</v>
          </cell>
          <cell r="CD324">
            <v>105972</v>
          </cell>
          <cell r="CU324">
            <v>806730</v>
          </cell>
          <cell r="CV324">
            <v>808518</v>
          </cell>
          <cell r="CX324">
            <v>1615248</v>
          </cell>
          <cell r="CZ324">
            <v>859199</v>
          </cell>
          <cell r="DB324">
            <v>859199</v>
          </cell>
          <cell r="EA324">
            <v>293607</v>
          </cell>
          <cell r="EB324">
            <v>382819</v>
          </cell>
          <cell r="ED324">
            <v>676426</v>
          </cell>
          <cell r="ER324">
            <v>834239</v>
          </cell>
          <cell r="ET324">
            <v>834239</v>
          </cell>
          <cell r="FK324">
            <v>13326349</v>
          </cell>
          <cell r="FL324">
            <v>5920543</v>
          </cell>
          <cell r="FN324">
            <v>8146578</v>
          </cell>
          <cell r="FO324">
            <v>27393470</v>
          </cell>
        </row>
        <row r="325">
          <cell r="E325" t="str">
            <v>Arizona2011</v>
          </cell>
          <cell r="F325" t="str">
            <v>AZ</v>
          </cell>
          <cell r="G325" t="str">
            <v>NCAA Division I-A</v>
          </cell>
          <cell r="I325">
            <v>1</v>
          </cell>
          <cell r="J325" t="str">
            <v>NCAA</v>
          </cell>
          <cell r="K325">
            <v>12838</v>
          </cell>
          <cell r="L325">
            <v>14396</v>
          </cell>
          <cell r="M325">
            <v>27234</v>
          </cell>
          <cell r="V325">
            <v>1040708</v>
          </cell>
          <cell r="Y325">
            <v>1040708</v>
          </cell>
          <cell r="Z325">
            <v>20339831</v>
          </cell>
          <cell r="AA325">
            <v>402570</v>
          </cell>
          <cell r="AC325">
            <v>20742401</v>
          </cell>
          <cell r="AL325">
            <v>352826</v>
          </cell>
          <cell r="AM325">
            <v>525909</v>
          </cell>
          <cell r="AO325">
            <v>878735</v>
          </cell>
          <cell r="BF325">
            <v>24445690</v>
          </cell>
          <cell r="BI325">
            <v>24445690</v>
          </cell>
          <cell r="BJ325">
            <v>0.32165542829892346</v>
          </cell>
          <cell r="BK325">
            <v>234283</v>
          </cell>
          <cell r="BL325">
            <v>173062</v>
          </cell>
          <cell r="BN325">
            <v>407345</v>
          </cell>
          <cell r="BP325">
            <v>324427</v>
          </cell>
          <cell r="BR325">
            <v>324427</v>
          </cell>
          <cell r="CV325">
            <v>411731</v>
          </cell>
          <cell r="CX325">
            <v>411731</v>
          </cell>
          <cell r="CZ325">
            <v>592432</v>
          </cell>
          <cell r="DB325">
            <v>592432</v>
          </cell>
          <cell r="DG325">
            <v>346563</v>
          </cell>
          <cell r="DH325">
            <v>329258</v>
          </cell>
          <cell r="DJ325">
            <v>675821</v>
          </cell>
          <cell r="EA325">
            <v>168482</v>
          </cell>
          <cell r="EB325">
            <v>208171</v>
          </cell>
          <cell r="ED325">
            <v>376653</v>
          </cell>
          <cell r="ER325">
            <v>407108</v>
          </cell>
          <cell r="ET325">
            <v>407108</v>
          </cell>
          <cell r="FK325">
            <v>46928383</v>
          </cell>
          <cell r="FL325">
            <v>3374668</v>
          </cell>
          <cell r="FN325">
            <v>25696568</v>
          </cell>
          <cell r="FO325">
            <v>75999619</v>
          </cell>
        </row>
        <row r="326">
          <cell r="E326" t="str">
            <v>Arkansas2011</v>
          </cell>
          <cell r="F326" t="str">
            <v>AR</v>
          </cell>
          <cell r="G326" t="str">
            <v>NCAA Division I-A</v>
          </cell>
          <cell r="I326">
            <v>1</v>
          </cell>
          <cell r="J326" t="str">
            <v>NCAA</v>
          </cell>
          <cell r="K326">
            <v>8326</v>
          </cell>
          <cell r="L326">
            <v>8151</v>
          </cell>
          <cell r="M326">
            <v>16477</v>
          </cell>
          <cell r="V326">
            <v>2759403</v>
          </cell>
          <cell r="Y326">
            <v>2759403</v>
          </cell>
          <cell r="Z326">
            <v>16630650</v>
          </cell>
          <cell r="AA326">
            <v>342736</v>
          </cell>
          <cell r="AC326">
            <v>16973386</v>
          </cell>
          <cell r="AL326">
            <v>160986</v>
          </cell>
          <cell r="AM326">
            <v>190681</v>
          </cell>
          <cell r="AO326">
            <v>351667</v>
          </cell>
          <cell r="BF326">
            <v>64193826</v>
          </cell>
          <cell r="BI326">
            <v>64193826</v>
          </cell>
          <cell r="BJ326">
            <v>0.64349885411603658</v>
          </cell>
          <cell r="BK326">
            <v>27811</v>
          </cell>
          <cell r="BL326">
            <v>51997</v>
          </cell>
          <cell r="BN326">
            <v>79808</v>
          </cell>
          <cell r="BP326">
            <v>243215</v>
          </cell>
          <cell r="BR326">
            <v>243215</v>
          </cell>
          <cell r="CV326">
            <v>103197</v>
          </cell>
          <cell r="CX326">
            <v>103197</v>
          </cell>
          <cell r="CZ326">
            <v>79369</v>
          </cell>
          <cell r="DB326">
            <v>79369</v>
          </cell>
          <cell r="DH326">
            <v>113865</v>
          </cell>
          <cell r="DJ326">
            <v>113865</v>
          </cell>
          <cell r="EA326">
            <v>44626</v>
          </cell>
          <cell r="EB326">
            <v>84570</v>
          </cell>
          <cell r="ED326">
            <v>129196</v>
          </cell>
          <cell r="ER326">
            <v>154866</v>
          </cell>
          <cell r="ET326">
            <v>154866</v>
          </cell>
          <cell r="FK326">
            <v>83817302</v>
          </cell>
          <cell r="FL326">
            <v>1364496</v>
          </cell>
          <cell r="FN326">
            <v>14575685</v>
          </cell>
          <cell r="FO326">
            <v>99757483</v>
          </cell>
        </row>
        <row r="327">
          <cell r="E327" t="str">
            <v>California2011</v>
          </cell>
          <cell r="F327" t="str">
            <v>CA</v>
          </cell>
          <cell r="G327" t="str">
            <v>NCAA Division I-A</v>
          </cell>
          <cell r="I327">
            <v>1</v>
          </cell>
          <cell r="J327" t="str">
            <v>NCAA</v>
          </cell>
          <cell r="K327">
            <v>11834</v>
          </cell>
          <cell r="L327">
            <v>13304</v>
          </cell>
          <cell r="M327">
            <v>25138</v>
          </cell>
          <cell r="V327">
            <v>1690177</v>
          </cell>
          <cell r="Y327">
            <v>1690177</v>
          </cell>
          <cell r="Z327">
            <v>8004748</v>
          </cell>
          <cell r="AA327">
            <v>2853869</v>
          </cell>
          <cell r="AC327">
            <v>10858617</v>
          </cell>
          <cell r="AL327">
            <v>855893</v>
          </cell>
          <cell r="AM327">
            <v>855893</v>
          </cell>
          <cell r="AO327">
            <v>1711786</v>
          </cell>
          <cell r="BC327">
            <v>786116</v>
          </cell>
          <cell r="BE327">
            <v>786116</v>
          </cell>
          <cell r="BF327">
            <v>26072231</v>
          </cell>
          <cell r="BI327">
            <v>26072231</v>
          </cell>
          <cell r="BJ327">
            <v>0.38238382198718296</v>
          </cell>
          <cell r="BK327">
            <v>606918</v>
          </cell>
          <cell r="BL327">
            <v>582391</v>
          </cell>
          <cell r="BN327">
            <v>1189309</v>
          </cell>
          <cell r="BO327">
            <v>375656</v>
          </cell>
          <cell r="BP327">
            <v>655172</v>
          </cell>
          <cell r="BR327">
            <v>1030828</v>
          </cell>
          <cell r="BX327">
            <v>492882</v>
          </cell>
          <cell r="BZ327">
            <v>492882</v>
          </cell>
          <cell r="CI327">
            <v>1138335</v>
          </cell>
          <cell r="CJ327">
            <v>1075284</v>
          </cell>
          <cell r="CL327">
            <v>2213619</v>
          </cell>
          <cell r="CU327">
            <v>1082748</v>
          </cell>
          <cell r="CV327">
            <v>1356858</v>
          </cell>
          <cell r="CX327">
            <v>2439606</v>
          </cell>
          <cell r="CZ327">
            <v>1190348</v>
          </cell>
          <cell r="DB327">
            <v>1190348</v>
          </cell>
          <cell r="DG327">
            <v>1380267</v>
          </cell>
          <cell r="DH327">
            <v>1210823</v>
          </cell>
          <cell r="DJ327">
            <v>2591090</v>
          </cell>
          <cell r="EA327">
            <v>755694</v>
          </cell>
          <cell r="EB327">
            <v>728037</v>
          </cell>
          <cell r="ED327">
            <v>1483731</v>
          </cell>
          <cell r="ER327">
            <v>1433351</v>
          </cell>
          <cell r="ET327">
            <v>1433351</v>
          </cell>
          <cell r="EU327">
            <v>677792</v>
          </cell>
          <cell r="EV327">
            <v>719688</v>
          </cell>
          <cell r="EX327">
            <v>1397480</v>
          </cell>
          <cell r="FG327">
            <v>782797</v>
          </cell>
          <cell r="FJ327">
            <v>782797</v>
          </cell>
          <cell r="FK327">
            <v>43423256</v>
          </cell>
          <cell r="FL327">
            <v>13940712</v>
          </cell>
          <cell r="FN327">
            <v>10819437</v>
          </cell>
          <cell r="FO327">
            <v>68183405</v>
          </cell>
        </row>
        <row r="328">
          <cell r="E328" t="str">
            <v>UCLA2011</v>
          </cell>
          <cell r="F328" t="str">
            <v>CA</v>
          </cell>
          <cell r="G328" t="str">
            <v>NCAA Division I-A</v>
          </cell>
          <cell r="I328">
            <v>1</v>
          </cell>
          <cell r="J328" t="str">
            <v>NCAA</v>
          </cell>
          <cell r="K328">
            <v>11935</v>
          </cell>
          <cell r="L328">
            <v>14541</v>
          </cell>
          <cell r="M328">
            <v>26476</v>
          </cell>
          <cell r="V328">
            <v>844019</v>
          </cell>
          <cell r="Y328">
            <v>844019</v>
          </cell>
          <cell r="Z328">
            <v>8375109</v>
          </cell>
          <cell r="AA328">
            <v>2465579</v>
          </cell>
          <cell r="AC328">
            <v>10840688</v>
          </cell>
          <cell r="AL328">
            <v>247794</v>
          </cell>
          <cell r="AM328">
            <v>1435368</v>
          </cell>
          <cell r="AO328">
            <v>1683162</v>
          </cell>
          <cell r="BF328">
            <v>25168004</v>
          </cell>
          <cell r="BI328">
            <v>25168004</v>
          </cell>
          <cell r="BJ328">
            <v>0.35577788968557539</v>
          </cell>
          <cell r="BK328">
            <v>287863</v>
          </cell>
          <cell r="BL328">
            <v>829856</v>
          </cell>
          <cell r="BN328">
            <v>1117719</v>
          </cell>
          <cell r="BP328">
            <v>1486194</v>
          </cell>
          <cell r="BR328">
            <v>1486194</v>
          </cell>
          <cell r="CJ328">
            <v>1094900</v>
          </cell>
          <cell r="CL328">
            <v>1094900</v>
          </cell>
          <cell r="CU328">
            <v>201407</v>
          </cell>
          <cell r="CV328">
            <v>1415853</v>
          </cell>
          <cell r="CX328">
            <v>1617260</v>
          </cell>
          <cell r="CZ328">
            <v>1414356</v>
          </cell>
          <cell r="DB328">
            <v>1414356</v>
          </cell>
          <cell r="DH328">
            <v>1241454</v>
          </cell>
          <cell r="DJ328">
            <v>1241454</v>
          </cell>
          <cell r="EA328">
            <v>598298</v>
          </cell>
          <cell r="EB328">
            <v>913675</v>
          </cell>
          <cell r="ED328">
            <v>1511973</v>
          </cell>
          <cell r="EQ328">
            <v>204767</v>
          </cell>
          <cell r="ER328">
            <v>886837</v>
          </cell>
          <cell r="ET328">
            <v>1091604</v>
          </cell>
          <cell r="EU328">
            <v>148915</v>
          </cell>
          <cell r="EV328">
            <v>176209</v>
          </cell>
          <cell r="EX328">
            <v>325124</v>
          </cell>
          <cell r="FK328">
            <v>36076176</v>
          </cell>
          <cell r="FL328">
            <v>13360281</v>
          </cell>
          <cell r="FN328">
            <v>21304319</v>
          </cell>
          <cell r="FO328">
            <v>70740776</v>
          </cell>
        </row>
        <row r="329">
          <cell r="E329" t="str">
            <v>UCF2011</v>
          </cell>
          <cell r="F329" t="str">
            <v>FL</v>
          </cell>
          <cell r="G329" t="str">
            <v>NCAA Division I-A</v>
          </cell>
          <cell r="I329">
            <v>1</v>
          </cell>
          <cell r="J329" t="str">
            <v>NCAA</v>
          </cell>
          <cell r="K329">
            <v>17011</v>
          </cell>
          <cell r="L329">
            <v>20216</v>
          </cell>
          <cell r="M329">
            <v>37227</v>
          </cell>
          <cell r="V329">
            <v>757282</v>
          </cell>
          <cell r="Y329">
            <v>757282</v>
          </cell>
          <cell r="Z329">
            <v>3244344</v>
          </cell>
          <cell r="AA329">
            <v>618680</v>
          </cell>
          <cell r="AC329">
            <v>3863024</v>
          </cell>
          <cell r="AM329">
            <v>351964</v>
          </cell>
          <cell r="AO329">
            <v>351964</v>
          </cell>
          <cell r="BF329">
            <v>12211638</v>
          </cell>
          <cell r="BI329">
            <v>12211638</v>
          </cell>
          <cell r="BJ329">
            <v>0.32543993724248954</v>
          </cell>
          <cell r="BK329">
            <v>195328</v>
          </cell>
          <cell r="BL329">
            <v>181543</v>
          </cell>
          <cell r="BN329">
            <v>376871</v>
          </cell>
          <cell r="CJ329">
            <v>243812</v>
          </cell>
          <cell r="CL329">
            <v>243812</v>
          </cell>
          <cell r="CU329">
            <v>294729</v>
          </cell>
          <cell r="CV329">
            <v>280310</v>
          </cell>
          <cell r="CX329">
            <v>575039</v>
          </cell>
          <cell r="CZ329">
            <v>483236</v>
          </cell>
          <cell r="DB329">
            <v>483236</v>
          </cell>
          <cell r="EA329">
            <v>143644</v>
          </cell>
          <cell r="EB329">
            <v>167420</v>
          </cell>
          <cell r="ED329">
            <v>311064</v>
          </cell>
          <cell r="ER329">
            <v>451511</v>
          </cell>
          <cell r="ET329">
            <v>451511</v>
          </cell>
          <cell r="FK329">
            <v>16846965</v>
          </cell>
          <cell r="FL329">
            <v>2778476</v>
          </cell>
          <cell r="FN329">
            <v>17898036</v>
          </cell>
          <cell r="FO329">
            <v>37523477</v>
          </cell>
        </row>
        <row r="330">
          <cell r="E330" t="str">
            <v>Cincinnati2011</v>
          </cell>
          <cell r="F330" t="str">
            <v>OH</v>
          </cell>
          <cell r="G330" t="str">
            <v>NCAA Division I-A</v>
          </cell>
          <cell r="I330">
            <v>1</v>
          </cell>
          <cell r="J330" t="str">
            <v>NCAA</v>
          </cell>
          <cell r="K330">
            <v>10129</v>
          </cell>
          <cell r="L330">
            <v>9191</v>
          </cell>
          <cell r="M330">
            <v>19320</v>
          </cell>
          <cell r="V330">
            <v>992370</v>
          </cell>
          <cell r="Y330">
            <v>992370</v>
          </cell>
          <cell r="Z330">
            <v>6381689</v>
          </cell>
          <cell r="AA330">
            <v>2038456</v>
          </cell>
          <cell r="AC330">
            <v>8420145</v>
          </cell>
          <cell r="AL330">
            <v>350315</v>
          </cell>
          <cell r="AM330">
            <v>1063408</v>
          </cell>
          <cell r="AO330">
            <v>1413723</v>
          </cell>
          <cell r="BF330">
            <v>15322430</v>
          </cell>
          <cell r="BI330">
            <v>15322430</v>
          </cell>
          <cell r="BJ330">
            <v>0.3871477624626839</v>
          </cell>
          <cell r="BK330">
            <v>193787</v>
          </cell>
          <cell r="BL330">
            <v>408254</v>
          </cell>
          <cell r="BN330">
            <v>602041</v>
          </cell>
          <cell r="BX330">
            <v>673180</v>
          </cell>
          <cell r="BZ330">
            <v>673180</v>
          </cell>
          <cell r="CU330">
            <v>715211</v>
          </cell>
          <cell r="CV330">
            <v>893598</v>
          </cell>
          <cell r="CX330">
            <v>1608809</v>
          </cell>
          <cell r="DG330">
            <v>161000</v>
          </cell>
          <cell r="DH330">
            <v>594273</v>
          </cell>
          <cell r="DJ330">
            <v>755273</v>
          </cell>
          <cell r="EB330">
            <v>498285</v>
          </cell>
          <cell r="ED330">
            <v>498285</v>
          </cell>
          <cell r="ER330">
            <v>1032013</v>
          </cell>
          <cell r="ET330">
            <v>1032013</v>
          </cell>
          <cell r="FK330">
            <v>24116802</v>
          </cell>
          <cell r="FL330">
            <v>7201467</v>
          </cell>
          <cell r="FN330">
            <v>8259462</v>
          </cell>
          <cell r="FO330">
            <v>39577731</v>
          </cell>
        </row>
        <row r="331">
          <cell r="E331" t="str">
            <v>Colorado2011</v>
          </cell>
          <cell r="F331" t="str">
            <v>CO</v>
          </cell>
          <cell r="G331" t="str">
            <v>NCAA Division I-A</v>
          </cell>
          <cell r="I331">
            <v>1</v>
          </cell>
          <cell r="J331" t="str">
            <v>NCAA</v>
          </cell>
          <cell r="K331">
            <v>12775</v>
          </cell>
          <cell r="L331">
            <v>11262</v>
          </cell>
          <cell r="M331">
            <v>24037</v>
          </cell>
          <cell r="Z331">
            <v>2303703</v>
          </cell>
          <cell r="AA331">
            <v>426272</v>
          </cell>
          <cell r="AC331">
            <v>2729975</v>
          </cell>
          <cell r="AL331">
            <v>5843</v>
          </cell>
          <cell r="AM331">
            <v>4303</v>
          </cell>
          <cell r="AO331">
            <v>10146</v>
          </cell>
          <cell r="BF331">
            <v>24231347</v>
          </cell>
          <cell r="BI331">
            <v>24231347</v>
          </cell>
          <cell r="BJ331">
            <v>0.42437525338724308</v>
          </cell>
          <cell r="BK331">
            <v>421877</v>
          </cell>
          <cell r="BL331">
            <v>291482</v>
          </cell>
          <cell r="BN331">
            <v>713359</v>
          </cell>
          <cell r="CQ331">
            <v>110873</v>
          </cell>
          <cell r="CR331">
            <v>110873</v>
          </cell>
          <cell r="CT331">
            <v>221746</v>
          </cell>
          <cell r="CV331">
            <v>181610</v>
          </cell>
          <cell r="CX331">
            <v>181610</v>
          </cell>
          <cell r="EB331">
            <v>31140</v>
          </cell>
          <cell r="ED331">
            <v>31140</v>
          </cell>
          <cell r="ER331">
            <v>185979</v>
          </cell>
          <cell r="ET331">
            <v>185979</v>
          </cell>
          <cell r="FK331">
            <v>27073643</v>
          </cell>
          <cell r="FL331">
            <v>1231659</v>
          </cell>
          <cell r="FN331">
            <v>28793567</v>
          </cell>
          <cell r="FO331">
            <v>57098869</v>
          </cell>
        </row>
        <row r="332">
          <cell r="E332" t="str">
            <v>UConn2011</v>
          </cell>
          <cell r="F332" t="str">
            <v>CT</v>
          </cell>
          <cell r="G332" t="str">
            <v>NCAA Division I-A</v>
          </cell>
          <cell r="I332">
            <v>1</v>
          </cell>
          <cell r="J332" t="str">
            <v>NCAA</v>
          </cell>
          <cell r="K332">
            <v>8538</v>
          </cell>
          <cell r="L332">
            <v>8377</v>
          </cell>
          <cell r="M332">
            <v>16915</v>
          </cell>
          <cell r="V332">
            <v>362062</v>
          </cell>
          <cell r="Y332">
            <v>362062</v>
          </cell>
          <cell r="Z332">
            <v>7388968</v>
          </cell>
          <cell r="AA332">
            <v>4704571</v>
          </cell>
          <cell r="AC332">
            <v>12093539</v>
          </cell>
          <cell r="AL332">
            <v>51144</v>
          </cell>
          <cell r="AM332">
            <v>21221</v>
          </cell>
          <cell r="AO332">
            <v>72365</v>
          </cell>
          <cell r="BC332">
            <v>45226</v>
          </cell>
          <cell r="BE332">
            <v>45226</v>
          </cell>
          <cell r="BF332">
            <v>12910583</v>
          </cell>
          <cell r="BI332">
            <v>12910583</v>
          </cell>
          <cell r="BJ332">
            <v>0.20226948649245516</v>
          </cell>
          <cell r="BK332">
            <v>247195</v>
          </cell>
          <cell r="BN332">
            <v>247195</v>
          </cell>
          <cell r="BS332">
            <v>213769</v>
          </cell>
          <cell r="BT332">
            <v>46779</v>
          </cell>
          <cell r="BV332">
            <v>260548</v>
          </cell>
          <cell r="BX332">
            <v>14080</v>
          </cell>
          <cell r="BZ332">
            <v>14080</v>
          </cell>
          <cell r="CJ332">
            <v>10000</v>
          </cell>
          <cell r="CL332">
            <v>10000</v>
          </cell>
          <cell r="CU332">
            <v>385601</v>
          </cell>
          <cell r="CV332">
            <v>58612</v>
          </cell>
          <cell r="CX332">
            <v>444213</v>
          </cell>
          <cell r="CZ332">
            <v>39266</v>
          </cell>
          <cell r="DB332">
            <v>39266</v>
          </cell>
          <cell r="DG332">
            <v>37931</v>
          </cell>
          <cell r="DH332">
            <v>80517</v>
          </cell>
          <cell r="DJ332">
            <v>118448</v>
          </cell>
          <cell r="EA332">
            <v>22838</v>
          </cell>
          <cell r="EB332">
            <v>27162</v>
          </cell>
          <cell r="ED332">
            <v>50000</v>
          </cell>
          <cell r="ER332">
            <v>32468</v>
          </cell>
          <cell r="ET332">
            <v>32468</v>
          </cell>
          <cell r="FK332">
            <v>21620091</v>
          </cell>
          <cell r="FL332">
            <v>5079902</v>
          </cell>
          <cell r="FN332">
            <v>37128631</v>
          </cell>
          <cell r="FO332">
            <v>63828624</v>
          </cell>
        </row>
        <row r="333">
          <cell r="E333" t="str">
            <v>Florida2011</v>
          </cell>
          <cell r="F333" t="str">
            <v>FL</v>
          </cell>
          <cell r="G333" t="str">
            <v>NCAA Division I-A</v>
          </cell>
          <cell r="I333">
            <v>1</v>
          </cell>
          <cell r="J333" t="str">
            <v>NCAA</v>
          </cell>
          <cell r="K333">
            <v>13246</v>
          </cell>
          <cell r="L333">
            <v>16824</v>
          </cell>
          <cell r="M333">
            <v>30070</v>
          </cell>
          <cell r="V333">
            <v>2201150</v>
          </cell>
          <cell r="Y333">
            <v>2201150</v>
          </cell>
          <cell r="Z333">
            <v>10186778</v>
          </cell>
          <cell r="AA333">
            <v>149714</v>
          </cell>
          <cell r="AC333">
            <v>10336492</v>
          </cell>
          <cell r="AL333">
            <v>65236</v>
          </cell>
          <cell r="AM333">
            <v>65234</v>
          </cell>
          <cell r="AO333">
            <v>130470</v>
          </cell>
          <cell r="BF333">
            <v>74117435</v>
          </cell>
          <cell r="BI333">
            <v>74117435</v>
          </cell>
          <cell r="BJ333">
            <v>0.61627353866817081</v>
          </cell>
          <cell r="BK333">
            <v>141985</v>
          </cell>
          <cell r="BL333">
            <v>74362</v>
          </cell>
          <cell r="BN333">
            <v>216347</v>
          </cell>
          <cell r="BP333">
            <v>449735</v>
          </cell>
          <cell r="BR333">
            <v>449735</v>
          </cell>
          <cell r="BX333">
            <v>555451</v>
          </cell>
          <cell r="BZ333">
            <v>555451</v>
          </cell>
          <cell r="CV333">
            <v>197740</v>
          </cell>
          <cell r="CX333">
            <v>197740</v>
          </cell>
          <cell r="CZ333">
            <v>1039655</v>
          </cell>
          <cell r="DB333">
            <v>1039655</v>
          </cell>
          <cell r="DG333">
            <v>109701</v>
          </cell>
          <cell r="DH333">
            <v>109699</v>
          </cell>
          <cell r="DJ333">
            <v>219400</v>
          </cell>
          <cell r="EA333">
            <v>462515</v>
          </cell>
          <cell r="EB333">
            <v>472374</v>
          </cell>
          <cell r="ED333">
            <v>934889</v>
          </cell>
          <cell r="ER333">
            <v>558617</v>
          </cell>
          <cell r="ET333">
            <v>558617</v>
          </cell>
          <cell r="FK333">
            <v>87284800</v>
          </cell>
          <cell r="FL333">
            <v>3672581</v>
          </cell>
          <cell r="FN333">
            <v>29309725</v>
          </cell>
          <cell r="FO333">
            <v>120267106</v>
          </cell>
        </row>
        <row r="334">
          <cell r="E334" t="str">
            <v>Georgia2011</v>
          </cell>
          <cell r="F334" t="str">
            <v>GA</v>
          </cell>
          <cell r="G334" t="str">
            <v>NCAA Division I-A</v>
          </cell>
          <cell r="I334">
            <v>1</v>
          </cell>
          <cell r="J334" t="str">
            <v>NCAA</v>
          </cell>
          <cell r="K334">
            <v>10302</v>
          </cell>
          <cell r="L334">
            <v>14305</v>
          </cell>
          <cell r="M334">
            <v>24607</v>
          </cell>
          <cell r="V334">
            <v>496364</v>
          </cell>
          <cell r="Y334">
            <v>496364</v>
          </cell>
          <cell r="Z334">
            <v>8476089</v>
          </cell>
          <cell r="AA334">
            <v>797649</v>
          </cell>
          <cell r="AC334">
            <v>9273738</v>
          </cell>
          <cell r="AL334">
            <v>954003</v>
          </cell>
          <cell r="AM334">
            <v>645068</v>
          </cell>
          <cell r="AO334">
            <v>1599071</v>
          </cell>
          <cell r="AU334">
            <v>289660</v>
          </cell>
          <cell r="AW334">
            <v>289660</v>
          </cell>
          <cell r="BF334">
            <v>74989418</v>
          </cell>
          <cell r="BI334">
            <v>74989418</v>
          </cell>
          <cell r="BJ334">
            <v>0.81803116119666397</v>
          </cell>
          <cell r="BK334">
            <v>266973</v>
          </cell>
          <cell r="BL334">
            <v>266972</v>
          </cell>
          <cell r="BN334">
            <v>533945</v>
          </cell>
          <cell r="BP334">
            <v>1037405</v>
          </cell>
          <cell r="BR334">
            <v>1037405</v>
          </cell>
          <cell r="CV334">
            <v>272195</v>
          </cell>
          <cell r="CX334">
            <v>272195</v>
          </cell>
          <cell r="CZ334">
            <v>283141</v>
          </cell>
          <cell r="DB334">
            <v>283141</v>
          </cell>
          <cell r="DG334">
            <v>268539</v>
          </cell>
          <cell r="DH334">
            <v>268540</v>
          </cell>
          <cell r="DJ334">
            <v>537079</v>
          </cell>
          <cell r="EA334">
            <v>340027</v>
          </cell>
          <cell r="EB334">
            <v>340028</v>
          </cell>
          <cell r="ED334">
            <v>680055</v>
          </cell>
          <cell r="ER334">
            <v>267343</v>
          </cell>
          <cell r="ET334">
            <v>267343</v>
          </cell>
          <cell r="FK334">
            <v>85791413</v>
          </cell>
          <cell r="FL334">
            <v>4468001</v>
          </cell>
          <cell r="FN334">
            <v>1411199</v>
          </cell>
          <cell r="FO334">
            <v>91670613</v>
          </cell>
        </row>
        <row r="335">
          <cell r="E335" t="str">
            <v>Hawaii2011</v>
          </cell>
          <cell r="F335" t="str">
            <v>HI</v>
          </cell>
          <cell r="G335" t="str">
            <v>NCAA Division I-A</v>
          </cell>
          <cell r="I335">
            <v>1</v>
          </cell>
          <cell r="J335" t="str">
            <v>NCAA</v>
          </cell>
          <cell r="K335">
            <v>5331</v>
          </cell>
          <cell r="L335">
            <v>6104</v>
          </cell>
          <cell r="M335">
            <v>11435</v>
          </cell>
          <cell r="V335">
            <v>911850</v>
          </cell>
          <cell r="Y335">
            <v>911850</v>
          </cell>
          <cell r="Z335">
            <v>1599717</v>
          </cell>
          <cell r="AA335">
            <v>288329</v>
          </cell>
          <cell r="AC335">
            <v>1888046</v>
          </cell>
          <cell r="AE335">
            <v>77062</v>
          </cell>
          <cell r="AG335">
            <v>77062</v>
          </cell>
          <cell r="AM335">
            <v>383389</v>
          </cell>
          <cell r="AO335">
            <v>383389</v>
          </cell>
          <cell r="BF335">
            <v>7149661</v>
          </cell>
          <cell r="BI335">
            <v>7149661</v>
          </cell>
          <cell r="BJ335">
            <v>0.20538130862190823</v>
          </cell>
          <cell r="BK335">
            <v>154307</v>
          </cell>
          <cell r="BL335">
            <v>212619</v>
          </cell>
          <cell r="BN335">
            <v>366926</v>
          </cell>
          <cell r="CN335">
            <v>247583</v>
          </cell>
          <cell r="CO335">
            <v>45352</v>
          </cell>
          <cell r="CP335">
            <v>292935</v>
          </cell>
          <cell r="CV335">
            <v>286053</v>
          </cell>
          <cell r="CX335">
            <v>286053</v>
          </cell>
          <cell r="CZ335">
            <v>250848</v>
          </cell>
          <cell r="DB335">
            <v>250848</v>
          </cell>
          <cell r="DG335">
            <v>336947</v>
          </cell>
          <cell r="DH335">
            <v>455340</v>
          </cell>
          <cell r="DJ335">
            <v>792287</v>
          </cell>
          <cell r="EA335">
            <v>132599</v>
          </cell>
          <cell r="EB335">
            <v>244915</v>
          </cell>
          <cell r="ED335">
            <v>377514</v>
          </cell>
          <cell r="EQ335">
            <v>464890</v>
          </cell>
          <cell r="ER335">
            <v>1434637</v>
          </cell>
          <cell r="ET335">
            <v>1899527</v>
          </cell>
          <cell r="EV335">
            <v>181751</v>
          </cell>
          <cell r="EX335">
            <v>181751</v>
          </cell>
          <cell r="FK335">
            <v>10749971</v>
          </cell>
          <cell r="FL335">
            <v>4062526</v>
          </cell>
          <cell r="FM335">
            <v>45352</v>
          </cell>
          <cell r="FN335">
            <v>19953795</v>
          </cell>
          <cell r="FO335">
            <v>34811644</v>
          </cell>
        </row>
        <row r="336">
          <cell r="E336" t="str">
            <v>Houston2011</v>
          </cell>
          <cell r="F336" t="str">
            <v>TX</v>
          </cell>
          <cell r="G336" t="str">
            <v>NCAA Division I-A</v>
          </cell>
          <cell r="I336">
            <v>1</v>
          </cell>
          <cell r="J336" t="str">
            <v>NCAA</v>
          </cell>
          <cell r="K336">
            <v>11385</v>
          </cell>
          <cell r="L336">
            <v>11467</v>
          </cell>
          <cell r="M336">
            <v>22852</v>
          </cell>
          <cell r="V336">
            <v>1462123</v>
          </cell>
          <cell r="Y336">
            <v>1462123</v>
          </cell>
          <cell r="Z336">
            <v>2391229</v>
          </cell>
          <cell r="AA336">
            <v>1514269</v>
          </cell>
          <cell r="AC336">
            <v>3905498</v>
          </cell>
          <cell r="AL336">
            <v>851891</v>
          </cell>
          <cell r="AM336">
            <v>966222</v>
          </cell>
          <cell r="AO336">
            <v>1818113</v>
          </cell>
          <cell r="BF336">
            <v>8250249</v>
          </cell>
          <cell r="BI336">
            <v>8250249</v>
          </cell>
          <cell r="BJ336">
            <v>0.25514333334302336</v>
          </cell>
          <cell r="BK336">
            <v>681544</v>
          </cell>
          <cell r="BN336">
            <v>681544</v>
          </cell>
          <cell r="CV336">
            <v>705319</v>
          </cell>
          <cell r="CX336">
            <v>705319</v>
          </cell>
          <cell r="CZ336">
            <v>786381</v>
          </cell>
          <cell r="DB336">
            <v>786381</v>
          </cell>
          <cell r="DH336">
            <v>740479</v>
          </cell>
          <cell r="DJ336">
            <v>740479</v>
          </cell>
          <cell r="EB336">
            <v>429705</v>
          </cell>
          <cell r="ED336">
            <v>429705</v>
          </cell>
          <cell r="ER336">
            <v>620392</v>
          </cell>
          <cell r="ET336">
            <v>620392</v>
          </cell>
          <cell r="FK336">
            <v>13637036</v>
          </cell>
          <cell r="FL336">
            <v>5762767</v>
          </cell>
          <cell r="FN336">
            <v>12935939</v>
          </cell>
          <cell r="FO336">
            <v>32335742</v>
          </cell>
        </row>
        <row r="337">
          <cell r="E337" t="str">
            <v>Illinois2011</v>
          </cell>
          <cell r="F337" t="str">
            <v>IL</v>
          </cell>
          <cell r="G337" t="str">
            <v>NCAA Division I-A</v>
          </cell>
          <cell r="I337">
            <v>1</v>
          </cell>
          <cell r="J337" t="str">
            <v>NCAA</v>
          </cell>
          <cell r="K337">
            <v>16863</v>
          </cell>
          <cell r="L337">
            <v>14067</v>
          </cell>
          <cell r="M337">
            <v>30930</v>
          </cell>
          <cell r="V337">
            <v>589440</v>
          </cell>
          <cell r="Y337">
            <v>589440</v>
          </cell>
          <cell r="Z337">
            <v>15836670</v>
          </cell>
          <cell r="AA337">
            <v>822586</v>
          </cell>
          <cell r="AC337">
            <v>16659256</v>
          </cell>
          <cell r="AL337">
            <v>507616</v>
          </cell>
          <cell r="AM337">
            <v>868695</v>
          </cell>
          <cell r="AO337">
            <v>1376311</v>
          </cell>
          <cell r="BF337">
            <v>30545255</v>
          </cell>
          <cell r="BI337">
            <v>30545255</v>
          </cell>
          <cell r="BJ337">
            <v>0.47761477560314369</v>
          </cell>
          <cell r="BK337">
            <v>375667</v>
          </cell>
          <cell r="BL337">
            <v>239104</v>
          </cell>
          <cell r="BN337">
            <v>614771</v>
          </cell>
          <cell r="BO337">
            <v>314618</v>
          </cell>
          <cell r="BP337">
            <v>615042</v>
          </cell>
          <cell r="BR337">
            <v>929660</v>
          </cell>
          <cell r="CV337">
            <v>615471</v>
          </cell>
          <cell r="CX337">
            <v>615471</v>
          </cell>
          <cell r="CZ337">
            <v>580541</v>
          </cell>
          <cell r="DB337">
            <v>580541</v>
          </cell>
          <cell r="DH337">
            <v>520879</v>
          </cell>
          <cell r="DJ337">
            <v>520879</v>
          </cell>
          <cell r="EA337">
            <v>274713</v>
          </cell>
          <cell r="EB337">
            <v>394330</v>
          </cell>
          <cell r="ED337">
            <v>669043</v>
          </cell>
          <cell r="ER337">
            <v>974915</v>
          </cell>
          <cell r="ET337">
            <v>974915</v>
          </cell>
          <cell r="FC337">
            <v>511157</v>
          </cell>
          <cell r="FF337">
            <v>511157</v>
          </cell>
          <cell r="FK337">
            <v>48955136</v>
          </cell>
          <cell r="FL337">
            <v>5631563</v>
          </cell>
          <cell r="FN337">
            <v>9367049</v>
          </cell>
          <cell r="FO337">
            <v>63953748</v>
          </cell>
        </row>
        <row r="338">
          <cell r="E338" t="str">
            <v>Iowa2011</v>
          </cell>
          <cell r="F338" t="str">
            <v>IA</v>
          </cell>
          <cell r="G338" t="str">
            <v>NCAA Division I-A</v>
          </cell>
          <cell r="I338">
            <v>1</v>
          </cell>
          <cell r="J338" t="str">
            <v>NCAA</v>
          </cell>
          <cell r="K338">
            <v>9282</v>
          </cell>
          <cell r="L338">
            <v>9876</v>
          </cell>
          <cell r="M338">
            <v>19158</v>
          </cell>
          <cell r="V338">
            <v>177059</v>
          </cell>
          <cell r="Y338">
            <v>177059</v>
          </cell>
          <cell r="Z338">
            <v>8731784</v>
          </cell>
          <cell r="AA338">
            <v>751940</v>
          </cell>
          <cell r="AC338">
            <v>9483724</v>
          </cell>
          <cell r="AL338">
            <v>140168</v>
          </cell>
          <cell r="AM338">
            <v>84997</v>
          </cell>
          <cell r="AO338">
            <v>225165</v>
          </cell>
          <cell r="BC338">
            <v>44308</v>
          </cell>
          <cell r="BE338">
            <v>44308</v>
          </cell>
          <cell r="BF338">
            <v>50460344</v>
          </cell>
          <cell r="BI338">
            <v>50460344</v>
          </cell>
          <cell r="BJ338">
            <v>0.51798857026900758</v>
          </cell>
          <cell r="BK338">
            <v>439149</v>
          </cell>
          <cell r="BL338">
            <v>305682</v>
          </cell>
          <cell r="BN338">
            <v>744831</v>
          </cell>
          <cell r="BO338">
            <v>52703</v>
          </cell>
          <cell r="BP338">
            <v>89540</v>
          </cell>
          <cell r="BR338">
            <v>142243</v>
          </cell>
          <cell r="CJ338">
            <v>134247</v>
          </cell>
          <cell r="CL338">
            <v>134247</v>
          </cell>
          <cell r="CV338">
            <v>104450</v>
          </cell>
          <cell r="CX338">
            <v>104450</v>
          </cell>
          <cell r="CZ338">
            <v>130744</v>
          </cell>
          <cell r="DB338">
            <v>130744</v>
          </cell>
          <cell r="DG338">
            <v>122205</v>
          </cell>
          <cell r="DH338">
            <v>90414</v>
          </cell>
          <cell r="DJ338">
            <v>212619</v>
          </cell>
          <cell r="EA338">
            <v>33981</v>
          </cell>
          <cell r="EB338">
            <v>23560</v>
          </cell>
          <cell r="ED338">
            <v>57541</v>
          </cell>
          <cell r="ER338">
            <v>165539</v>
          </cell>
          <cell r="ET338">
            <v>165539</v>
          </cell>
          <cell r="FC338">
            <v>1357038</v>
          </cell>
          <cell r="FF338">
            <v>1357038</v>
          </cell>
          <cell r="FK338">
            <v>61514431</v>
          </cell>
          <cell r="FL338">
            <v>1925421</v>
          </cell>
          <cell r="FN338">
            <v>33976089</v>
          </cell>
          <cell r="FO338">
            <v>97415941</v>
          </cell>
        </row>
        <row r="339">
          <cell r="E339" t="str">
            <v>Kansas2011</v>
          </cell>
          <cell r="F339" t="str">
            <v>KS</v>
          </cell>
          <cell r="G339" t="str">
            <v>NCAA Division I-A</v>
          </cell>
          <cell r="I339">
            <v>1</v>
          </cell>
          <cell r="J339" t="str">
            <v>NCAA</v>
          </cell>
          <cell r="K339">
            <v>8806</v>
          </cell>
          <cell r="L339">
            <v>8686</v>
          </cell>
          <cell r="M339">
            <v>17492</v>
          </cell>
          <cell r="V339">
            <v>85472</v>
          </cell>
          <cell r="Y339">
            <v>85472</v>
          </cell>
          <cell r="Z339">
            <v>16443172</v>
          </cell>
          <cell r="AA339">
            <v>113951</v>
          </cell>
          <cell r="AC339">
            <v>16557123</v>
          </cell>
          <cell r="AL339">
            <v>23208</v>
          </cell>
          <cell r="AM339">
            <v>23508</v>
          </cell>
          <cell r="AO339">
            <v>46716</v>
          </cell>
          <cell r="BF339">
            <v>15343186</v>
          </cell>
          <cell r="BI339">
            <v>15343186</v>
          </cell>
          <cell r="BJ339">
            <v>0.19382359416845527</v>
          </cell>
          <cell r="BK339">
            <v>8340</v>
          </cell>
          <cell r="BL339">
            <v>1001</v>
          </cell>
          <cell r="BN339">
            <v>9341</v>
          </cell>
          <cell r="CJ339">
            <v>1001</v>
          </cell>
          <cell r="CL339">
            <v>1001</v>
          </cell>
          <cell r="CV339">
            <v>12269</v>
          </cell>
          <cell r="CX339">
            <v>12269</v>
          </cell>
          <cell r="CZ339">
            <v>57418</v>
          </cell>
          <cell r="DB339">
            <v>57418</v>
          </cell>
          <cell r="DH339">
            <v>1001</v>
          </cell>
          <cell r="DJ339">
            <v>1001</v>
          </cell>
          <cell r="EB339">
            <v>1425</v>
          </cell>
          <cell r="ED339">
            <v>1425</v>
          </cell>
          <cell r="ER339">
            <v>3703</v>
          </cell>
          <cell r="ET339">
            <v>3703</v>
          </cell>
          <cell r="FK339">
            <v>31903378</v>
          </cell>
          <cell r="FL339">
            <v>215277</v>
          </cell>
          <cell r="FN339">
            <v>47041914</v>
          </cell>
          <cell r="FO339">
            <v>79160569</v>
          </cell>
        </row>
        <row r="340">
          <cell r="E340" t="str">
            <v>Kentucky2011</v>
          </cell>
          <cell r="F340" t="str">
            <v>KY</v>
          </cell>
          <cell r="G340" t="str">
            <v>NCAA Division I-A</v>
          </cell>
          <cell r="I340">
            <v>1</v>
          </cell>
          <cell r="J340" t="str">
            <v>NCAA</v>
          </cell>
          <cell r="K340">
            <v>9290</v>
          </cell>
          <cell r="L340">
            <v>9093</v>
          </cell>
          <cell r="M340">
            <v>18383</v>
          </cell>
          <cell r="V340">
            <v>378982</v>
          </cell>
          <cell r="Y340">
            <v>378982</v>
          </cell>
          <cell r="Z340">
            <v>21598680</v>
          </cell>
          <cell r="AA340">
            <v>616134</v>
          </cell>
          <cell r="AC340">
            <v>22214814</v>
          </cell>
          <cell r="AL340">
            <v>35673</v>
          </cell>
          <cell r="AM340">
            <v>33779</v>
          </cell>
          <cell r="AO340">
            <v>69452</v>
          </cell>
          <cell r="BF340">
            <v>32997939</v>
          </cell>
          <cell r="BI340">
            <v>32997939</v>
          </cell>
          <cell r="BJ340">
            <v>0.3853426650627314</v>
          </cell>
          <cell r="BK340">
            <v>50622</v>
          </cell>
          <cell r="BL340">
            <v>12502</v>
          </cell>
          <cell r="BN340">
            <v>63124</v>
          </cell>
          <cell r="BP340">
            <v>67549</v>
          </cell>
          <cell r="BR340">
            <v>67549</v>
          </cell>
          <cell r="CC340">
            <v>9396</v>
          </cell>
          <cell r="CD340">
            <v>9396</v>
          </cell>
          <cell r="CU340">
            <v>158907</v>
          </cell>
          <cell r="CV340">
            <v>151331</v>
          </cell>
          <cell r="CX340">
            <v>310238</v>
          </cell>
          <cell r="CZ340">
            <v>131653</v>
          </cell>
          <cell r="DB340">
            <v>131653</v>
          </cell>
          <cell r="DG340">
            <v>13240</v>
          </cell>
          <cell r="DH340">
            <v>11000</v>
          </cell>
          <cell r="DJ340">
            <v>24240</v>
          </cell>
          <cell r="EA340">
            <v>129931</v>
          </cell>
          <cell r="EB340">
            <v>18000</v>
          </cell>
          <cell r="ED340">
            <v>147931</v>
          </cell>
          <cell r="ER340">
            <v>314840</v>
          </cell>
          <cell r="ET340">
            <v>314840</v>
          </cell>
          <cell r="FK340">
            <v>55363974</v>
          </cell>
          <cell r="FL340">
            <v>1356788</v>
          </cell>
          <cell r="FM340">
            <v>9396</v>
          </cell>
          <cell r="FN340">
            <v>28902558</v>
          </cell>
          <cell r="FO340">
            <v>85632716</v>
          </cell>
        </row>
        <row r="341">
          <cell r="E341" t="str">
            <v>Louisiana2011</v>
          </cell>
          <cell r="F341" t="str">
            <v>LA</v>
          </cell>
          <cell r="G341" t="str">
            <v>NCAA Division I-A</v>
          </cell>
          <cell r="I341">
            <v>1</v>
          </cell>
          <cell r="J341" t="str">
            <v>NCAA</v>
          </cell>
          <cell r="K341">
            <v>5775</v>
          </cell>
          <cell r="L341">
            <v>7219</v>
          </cell>
          <cell r="M341">
            <v>12994</v>
          </cell>
          <cell r="V341">
            <v>936058</v>
          </cell>
          <cell r="Y341">
            <v>936058</v>
          </cell>
          <cell r="Z341">
            <v>1616934</v>
          </cell>
          <cell r="AA341">
            <v>917950</v>
          </cell>
          <cell r="AC341">
            <v>2534884</v>
          </cell>
          <cell r="AL341">
            <v>390722</v>
          </cell>
          <cell r="AM341">
            <v>434080</v>
          </cell>
          <cell r="AO341">
            <v>824802</v>
          </cell>
          <cell r="BF341">
            <v>5892869</v>
          </cell>
          <cell r="BI341">
            <v>5892869</v>
          </cell>
          <cell r="BJ341">
            <v>0.3838803288194092</v>
          </cell>
          <cell r="BK341">
            <v>190074</v>
          </cell>
          <cell r="BN341">
            <v>190074</v>
          </cell>
          <cell r="CV341">
            <v>419163</v>
          </cell>
          <cell r="CX341">
            <v>419163</v>
          </cell>
          <cell r="CZ341">
            <v>734806</v>
          </cell>
          <cell r="DB341">
            <v>734806</v>
          </cell>
          <cell r="EA341">
            <v>199912</v>
          </cell>
          <cell r="EB341">
            <v>225320</v>
          </cell>
          <cell r="ED341">
            <v>425232</v>
          </cell>
          <cell r="ER341">
            <v>381976</v>
          </cell>
          <cell r="ET341">
            <v>381976</v>
          </cell>
          <cell r="FK341">
            <v>9226569</v>
          </cell>
          <cell r="FL341">
            <v>3113295</v>
          </cell>
          <cell r="FN341">
            <v>3010933</v>
          </cell>
          <cell r="FO341">
            <v>15350797</v>
          </cell>
        </row>
        <row r="342">
          <cell r="E342" t="str">
            <v>Louisiana-Monroe2011</v>
          </cell>
          <cell r="F342" t="str">
            <v>LA</v>
          </cell>
          <cell r="G342" t="str">
            <v>NCAA Division I-A</v>
          </cell>
          <cell r="I342">
            <v>1</v>
          </cell>
          <cell r="J342" t="str">
            <v>NCAA</v>
          </cell>
          <cell r="K342">
            <v>1807</v>
          </cell>
          <cell r="L342">
            <v>3142</v>
          </cell>
          <cell r="M342">
            <v>4949</v>
          </cell>
          <cell r="V342">
            <v>476861</v>
          </cell>
          <cell r="Y342">
            <v>476861</v>
          </cell>
          <cell r="Z342">
            <v>714746</v>
          </cell>
          <cell r="AA342">
            <v>626623</v>
          </cell>
          <cell r="AC342">
            <v>1341369</v>
          </cell>
          <cell r="AL342">
            <v>280616</v>
          </cell>
          <cell r="AM342">
            <v>334105</v>
          </cell>
          <cell r="AO342">
            <v>614721</v>
          </cell>
          <cell r="BF342">
            <v>3588964</v>
          </cell>
          <cell r="BI342">
            <v>3588964</v>
          </cell>
          <cell r="BJ342">
            <v>0.37928104965418924</v>
          </cell>
          <cell r="BK342">
            <v>166627</v>
          </cell>
          <cell r="BL342">
            <v>134475</v>
          </cell>
          <cell r="BN342">
            <v>301102</v>
          </cell>
          <cell r="CV342">
            <v>358873</v>
          </cell>
          <cell r="CX342">
            <v>358873</v>
          </cell>
          <cell r="CZ342">
            <v>306395</v>
          </cell>
          <cell r="DB342">
            <v>306395</v>
          </cell>
          <cell r="EB342">
            <v>179405</v>
          </cell>
          <cell r="ED342">
            <v>179405</v>
          </cell>
          <cell r="ER342">
            <v>335234</v>
          </cell>
          <cell r="ET342">
            <v>335234</v>
          </cell>
          <cell r="FK342">
            <v>5227814</v>
          </cell>
          <cell r="FL342">
            <v>2275110</v>
          </cell>
          <cell r="FN342">
            <v>1959621</v>
          </cell>
          <cell r="FO342">
            <v>9462545</v>
          </cell>
        </row>
        <row r="343">
          <cell r="E343" t="str">
            <v>Louisville2011</v>
          </cell>
          <cell r="F343" t="str">
            <v>KY</v>
          </cell>
          <cell r="G343" t="str">
            <v>NCAA Division I-A</v>
          </cell>
          <cell r="I343">
            <v>1</v>
          </cell>
          <cell r="J343" t="str">
            <v>NCAA</v>
          </cell>
          <cell r="K343">
            <v>5773</v>
          </cell>
          <cell r="L343">
            <v>6265</v>
          </cell>
          <cell r="M343">
            <v>12038</v>
          </cell>
          <cell r="V343">
            <v>166930</v>
          </cell>
          <cell r="Y343">
            <v>166930</v>
          </cell>
          <cell r="Z343">
            <v>42434684</v>
          </cell>
          <cell r="AA343">
            <v>959351</v>
          </cell>
          <cell r="AC343">
            <v>43394035</v>
          </cell>
          <cell r="AL343">
            <v>11231</v>
          </cell>
          <cell r="AM343">
            <v>22177</v>
          </cell>
          <cell r="AO343">
            <v>33408</v>
          </cell>
          <cell r="BC343">
            <v>44169</v>
          </cell>
          <cell r="BE343">
            <v>44169</v>
          </cell>
          <cell r="BF343">
            <v>23756955</v>
          </cell>
          <cell r="BI343">
            <v>23756955</v>
          </cell>
          <cell r="BJ343">
            <v>0.27045558618379512</v>
          </cell>
          <cell r="BK343">
            <v>117129</v>
          </cell>
          <cell r="BL343">
            <v>83990</v>
          </cell>
          <cell r="BN343">
            <v>201119</v>
          </cell>
          <cell r="BX343">
            <v>31258</v>
          </cell>
          <cell r="BZ343">
            <v>31258</v>
          </cell>
          <cell r="CJ343">
            <v>48070</v>
          </cell>
          <cell r="CL343">
            <v>48070</v>
          </cell>
          <cell r="CU343">
            <v>92535</v>
          </cell>
          <cell r="CV343">
            <v>77362</v>
          </cell>
          <cell r="CX343">
            <v>169897</v>
          </cell>
          <cell r="CZ343">
            <v>69851</v>
          </cell>
          <cell r="DB343">
            <v>69851</v>
          </cell>
          <cell r="DG343">
            <v>30524</v>
          </cell>
          <cell r="DH343">
            <v>45787</v>
          </cell>
          <cell r="DJ343">
            <v>76311</v>
          </cell>
          <cell r="EA343">
            <v>47210</v>
          </cell>
          <cell r="EB343">
            <v>6795</v>
          </cell>
          <cell r="ED343">
            <v>54005</v>
          </cell>
          <cell r="ER343">
            <v>99906</v>
          </cell>
          <cell r="ET343">
            <v>99906</v>
          </cell>
          <cell r="FK343">
            <v>66657198</v>
          </cell>
          <cell r="FL343">
            <v>1488716</v>
          </cell>
          <cell r="FN343">
            <v>19694590</v>
          </cell>
          <cell r="FO343">
            <v>87840504</v>
          </cell>
        </row>
        <row r="344">
          <cell r="E344" t="str">
            <v>Maryland2011</v>
          </cell>
          <cell r="F344" t="str">
            <v>MD</v>
          </cell>
          <cell r="G344" t="str">
            <v>NCAA Division I-A</v>
          </cell>
          <cell r="I344">
            <v>1</v>
          </cell>
          <cell r="J344" t="str">
            <v>NCAA</v>
          </cell>
          <cell r="K344">
            <v>12973</v>
          </cell>
          <cell r="L344">
            <v>11617</v>
          </cell>
          <cell r="M344">
            <v>24590</v>
          </cell>
          <cell r="V344">
            <v>468153</v>
          </cell>
          <cell r="Y344">
            <v>468153</v>
          </cell>
          <cell r="Z344">
            <v>12527478</v>
          </cell>
          <cell r="AA344">
            <v>1109542</v>
          </cell>
          <cell r="AC344">
            <v>13637020</v>
          </cell>
          <cell r="AL344">
            <v>294764</v>
          </cell>
          <cell r="AM344">
            <v>546319</v>
          </cell>
          <cell r="AO344">
            <v>841083</v>
          </cell>
          <cell r="BC344">
            <v>382169</v>
          </cell>
          <cell r="BE344">
            <v>382169</v>
          </cell>
          <cell r="BF344">
            <v>19457684</v>
          </cell>
          <cell r="BI344">
            <v>19457684</v>
          </cell>
          <cell r="BJ344">
            <v>0.31076421480292155</v>
          </cell>
          <cell r="BK344">
            <v>128086</v>
          </cell>
          <cell r="BL344">
            <v>168512</v>
          </cell>
          <cell r="BN344">
            <v>296598</v>
          </cell>
          <cell r="BP344">
            <v>293326</v>
          </cell>
          <cell r="BR344">
            <v>293326</v>
          </cell>
          <cell r="BW344">
            <v>607593</v>
          </cell>
          <cell r="BX344">
            <v>412155</v>
          </cell>
          <cell r="BZ344">
            <v>1019748</v>
          </cell>
          <cell r="CU344">
            <v>413657</v>
          </cell>
          <cell r="CV344">
            <v>435270</v>
          </cell>
          <cell r="CX344">
            <v>848927</v>
          </cell>
          <cell r="CZ344">
            <v>392241</v>
          </cell>
          <cell r="DB344">
            <v>392241</v>
          </cell>
          <cell r="DG344">
            <v>382839</v>
          </cell>
          <cell r="DH344">
            <v>538772</v>
          </cell>
          <cell r="DJ344">
            <v>921611</v>
          </cell>
          <cell r="EA344">
            <v>161759</v>
          </cell>
          <cell r="EB344">
            <v>130087</v>
          </cell>
          <cell r="ED344">
            <v>291846</v>
          </cell>
          <cell r="ER344">
            <v>296143</v>
          </cell>
          <cell r="ET344">
            <v>296143</v>
          </cell>
          <cell r="EV344">
            <v>210318</v>
          </cell>
          <cell r="EX344">
            <v>210318</v>
          </cell>
          <cell r="FC344">
            <v>345639</v>
          </cell>
          <cell r="FF344">
            <v>345639</v>
          </cell>
          <cell r="FK344">
            <v>34787652</v>
          </cell>
          <cell r="FL344">
            <v>4914854</v>
          </cell>
          <cell r="FN344">
            <v>22909864</v>
          </cell>
          <cell r="FO344">
            <v>62612370</v>
          </cell>
        </row>
        <row r="345">
          <cell r="E345" t="str">
            <v>UMass2011</v>
          </cell>
          <cell r="F345" t="str">
            <v>MA</v>
          </cell>
          <cell r="G345" t="str">
            <v>NCAA Division I-A</v>
          </cell>
          <cell r="I345">
            <v>1</v>
          </cell>
          <cell r="J345" t="str">
            <v>NCAA</v>
          </cell>
          <cell r="K345">
            <v>10285</v>
          </cell>
          <cell r="L345">
            <v>9824</v>
          </cell>
          <cell r="M345">
            <v>20109</v>
          </cell>
          <cell r="V345">
            <v>436044</v>
          </cell>
          <cell r="Y345">
            <v>436044</v>
          </cell>
          <cell r="Z345">
            <v>3245466</v>
          </cell>
          <cell r="AA345">
            <v>1735504</v>
          </cell>
          <cell r="AC345">
            <v>4980970</v>
          </cell>
          <cell r="AL345">
            <v>358174</v>
          </cell>
          <cell r="AM345">
            <v>538860</v>
          </cell>
          <cell r="AO345">
            <v>897034</v>
          </cell>
          <cell r="BC345">
            <v>759683</v>
          </cell>
          <cell r="BE345">
            <v>759683</v>
          </cell>
          <cell r="BF345">
            <v>5983990</v>
          </cell>
          <cell r="BI345">
            <v>5983990</v>
          </cell>
          <cell r="BJ345">
            <v>0.21912234543033024</v>
          </cell>
          <cell r="BS345">
            <v>1935782</v>
          </cell>
          <cell r="BV345">
            <v>1935782</v>
          </cell>
          <cell r="BW345">
            <v>738447</v>
          </cell>
          <cell r="BX345">
            <v>814508</v>
          </cell>
          <cell r="BZ345">
            <v>1552955</v>
          </cell>
          <cell r="CJ345">
            <v>632905</v>
          </cell>
          <cell r="CL345">
            <v>632905</v>
          </cell>
          <cell r="CU345">
            <v>324281</v>
          </cell>
          <cell r="CV345">
            <v>782106</v>
          </cell>
          <cell r="CX345">
            <v>1106387</v>
          </cell>
          <cell r="CZ345">
            <v>879791</v>
          </cell>
          <cell r="DB345">
            <v>879791</v>
          </cell>
          <cell r="DG345">
            <v>347302</v>
          </cell>
          <cell r="DH345">
            <v>524818</v>
          </cell>
          <cell r="DJ345">
            <v>872120</v>
          </cell>
          <cell r="EB345">
            <v>469870</v>
          </cell>
          <cell r="ED345">
            <v>469870</v>
          </cell>
          <cell r="FK345">
            <v>13369486</v>
          </cell>
          <cell r="FL345">
            <v>7138045</v>
          </cell>
          <cell r="FN345">
            <v>6801368</v>
          </cell>
          <cell r="FO345">
            <v>27308899</v>
          </cell>
        </row>
        <row r="346">
          <cell r="E346" t="str">
            <v>Memphis2011</v>
          </cell>
          <cell r="F346" t="str">
            <v>TN</v>
          </cell>
          <cell r="G346" t="str">
            <v>NCAA Division I-A</v>
          </cell>
          <cell r="I346">
            <v>1</v>
          </cell>
          <cell r="J346" t="str">
            <v>NCAA</v>
          </cell>
          <cell r="K346">
            <v>5181</v>
          </cell>
          <cell r="L346">
            <v>7915</v>
          </cell>
          <cell r="M346">
            <v>13096</v>
          </cell>
          <cell r="V346">
            <v>1212291</v>
          </cell>
          <cell r="Y346">
            <v>1212291</v>
          </cell>
          <cell r="Z346">
            <v>7515987</v>
          </cell>
          <cell r="AA346">
            <v>2614909</v>
          </cell>
          <cell r="AC346">
            <v>10130896</v>
          </cell>
          <cell r="AL346">
            <v>648139</v>
          </cell>
          <cell r="AM346">
            <v>947184</v>
          </cell>
          <cell r="AO346">
            <v>1595323</v>
          </cell>
          <cell r="BF346">
            <v>12983962</v>
          </cell>
          <cell r="BI346">
            <v>12983962</v>
          </cell>
          <cell r="BJ346">
            <v>0.27795944884316276</v>
          </cell>
          <cell r="BK346">
            <v>339186</v>
          </cell>
          <cell r="BL346">
            <v>571803</v>
          </cell>
          <cell r="BN346">
            <v>910989</v>
          </cell>
          <cell r="CC346">
            <v>162690</v>
          </cell>
          <cell r="CD346">
            <v>162690</v>
          </cell>
          <cell r="CU346">
            <v>797486</v>
          </cell>
          <cell r="CV346">
            <v>1092842</v>
          </cell>
          <cell r="CX346">
            <v>1890328</v>
          </cell>
          <cell r="CZ346">
            <v>1043585</v>
          </cell>
          <cell r="DB346">
            <v>1043585</v>
          </cell>
          <cell r="EA346">
            <v>3986069</v>
          </cell>
          <cell r="EB346">
            <v>458307</v>
          </cell>
          <cell r="ED346">
            <v>4444376</v>
          </cell>
          <cell r="ER346">
            <v>957156</v>
          </cell>
          <cell r="ET346">
            <v>957156</v>
          </cell>
          <cell r="FK346">
            <v>27483120</v>
          </cell>
          <cell r="FL346">
            <v>7685786</v>
          </cell>
          <cell r="FM346">
            <v>162690</v>
          </cell>
          <cell r="FN346">
            <v>11380117</v>
          </cell>
          <cell r="FO346">
            <v>46711713</v>
          </cell>
        </row>
        <row r="347">
          <cell r="E347" t="str">
            <v>Miami (FL)2011</v>
          </cell>
          <cell r="F347" t="str">
            <v>FL</v>
          </cell>
          <cell r="G347" t="str">
            <v>NCAA Division I-A</v>
          </cell>
          <cell r="I347">
            <v>1</v>
          </cell>
          <cell r="J347" t="str">
            <v>NCAA</v>
          </cell>
          <cell r="K347">
            <v>4759</v>
          </cell>
          <cell r="L347">
            <v>4873</v>
          </cell>
          <cell r="M347">
            <v>9632</v>
          </cell>
          <cell r="V347">
            <v>1787842</v>
          </cell>
          <cell r="Y347">
            <v>1787842</v>
          </cell>
          <cell r="Z347">
            <v>9436615</v>
          </cell>
          <cell r="AA347">
            <v>838984</v>
          </cell>
          <cell r="AC347">
            <v>10275599</v>
          </cell>
          <cell r="AL347">
            <v>236747</v>
          </cell>
          <cell r="AM347">
            <v>813738</v>
          </cell>
          <cell r="AO347">
            <v>1050485</v>
          </cell>
          <cell r="AP347">
            <v>89771</v>
          </cell>
          <cell r="AS347">
            <v>89771</v>
          </cell>
          <cell r="BF347">
            <v>29278750</v>
          </cell>
          <cell r="BI347">
            <v>29278750</v>
          </cell>
          <cell r="BJ347">
            <v>0.4714804850356446</v>
          </cell>
          <cell r="BL347">
            <v>319016</v>
          </cell>
          <cell r="BN347">
            <v>319016</v>
          </cell>
          <cell r="CJ347">
            <v>896146</v>
          </cell>
          <cell r="CL347">
            <v>896146</v>
          </cell>
          <cell r="CV347">
            <v>632183</v>
          </cell>
          <cell r="CX347">
            <v>632183</v>
          </cell>
          <cell r="DH347">
            <v>626396</v>
          </cell>
          <cell r="DJ347">
            <v>626396</v>
          </cell>
          <cell r="EA347">
            <v>204193</v>
          </cell>
          <cell r="EB347">
            <v>367224</v>
          </cell>
          <cell r="ED347">
            <v>571417</v>
          </cell>
          <cell r="ER347">
            <v>546408</v>
          </cell>
          <cell r="ET347">
            <v>546408</v>
          </cell>
          <cell r="FK347">
            <v>41033918</v>
          </cell>
          <cell r="FL347">
            <v>5040095</v>
          </cell>
          <cell r="FN347">
            <v>16025588</v>
          </cell>
          <cell r="FO347">
            <v>62099601</v>
          </cell>
        </row>
        <row r="348">
          <cell r="E348" t="str">
            <v>Michigan2011</v>
          </cell>
          <cell r="F348" t="str">
            <v>MI</v>
          </cell>
          <cell r="G348" t="str">
            <v>NCAA Division I-A</v>
          </cell>
          <cell r="I348">
            <v>1</v>
          </cell>
          <cell r="J348" t="str">
            <v>NCAA</v>
          </cell>
          <cell r="K348">
            <v>13441</v>
          </cell>
          <cell r="L348">
            <v>13019</v>
          </cell>
          <cell r="M348">
            <v>26460</v>
          </cell>
          <cell r="V348">
            <v>358675</v>
          </cell>
          <cell r="Y348">
            <v>358675</v>
          </cell>
          <cell r="Z348">
            <v>9880283</v>
          </cell>
          <cell r="AA348">
            <v>184632</v>
          </cell>
          <cell r="AC348">
            <v>10064915</v>
          </cell>
          <cell r="AL348">
            <v>56495</v>
          </cell>
          <cell r="AM348">
            <v>130500</v>
          </cell>
          <cell r="AO348">
            <v>186995</v>
          </cell>
          <cell r="BC348">
            <v>33611</v>
          </cell>
          <cell r="BE348">
            <v>33611</v>
          </cell>
          <cell r="BF348">
            <v>85209247</v>
          </cell>
          <cell r="BI348">
            <v>85209247</v>
          </cell>
          <cell r="BJ348">
            <v>0.66181749225264364</v>
          </cell>
          <cell r="BK348">
            <v>32742</v>
          </cell>
          <cell r="BL348">
            <v>43060</v>
          </cell>
          <cell r="BN348">
            <v>75802</v>
          </cell>
          <cell r="BO348">
            <v>25619</v>
          </cell>
          <cell r="BP348">
            <v>61878</v>
          </cell>
          <cell r="BR348">
            <v>87497</v>
          </cell>
          <cell r="BS348">
            <v>2866947</v>
          </cell>
          <cell r="BV348">
            <v>2866947</v>
          </cell>
          <cell r="BW348">
            <v>781904</v>
          </cell>
          <cell r="BZ348">
            <v>781904</v>
          </cell>
          <cell r="CJ348">
            <v>44918</v>
          </cell>
          <cell r="CL348">
            <v>44918</v>
          </cell>
          <cell r="CU348">
            <v>74332</v>
          </cell>
          <cell r="CV348">
            <v>35826</v>
          </cell>
          <cell r="CX348">
            <v>110158</v>
          </cell>
          <cell r="CZ348">
            <v>243103</v>
          </cell>
          <cell r="DB348">
            <v>243103</v>
          </cell>
          <cell r="DG348">
            <v>60050</v>
          </cell>
          <cell r="DH348">
            <v>47065</v>
          </cell>
          <cell r="DJ348">
            <v>107115</v>
          </cell>
          <cell r="EA348">
            <v>43581</v>
          </cell>
          <cell r="EB348">
            <v>55161</v>
          </cell>
          <cell r="ED348">
            <v>98742</v>
          </cell>
          <cell r="ER348">
            <v>109021</v>
          </cell>
          <cell r="ET348">
            <v>109021</v>
          </cell>
          <cell r="EV348">
            <v>3850</v>
          </cell>
          <cell r="EX348">
            <v>3850</v>
          </cell>
          <cell r="FC348">
            <v>55551</v>
          </cell>
          <cell r="FF348">
            <v>55551</v>
          </cell>
          <cell r="FK348">
            <v>99445426</v>
          </cell>
          <cell r="FL348">
            <v>992625</v>
          </cell>
          <cell r="FN348">
            <v>28312319</v>
          </cell>
          <cell r="FO348">
            <v>128750370</v>
          </cell>
        </row>
        <row r="349">
          <cell r="E349" t="str">
            <v>Minnesota2011</v>
          </cell>
          <cell r="F349" t="str">
            <v>MN</v>
          </cell>
          <cell r="G349" t="str">
            <v>NCAA Division I-A</v>
          </cell>
          <cell r="I349">
            <v>1</v>
          </cell>
          <cell r="J349" t="str">
            <v>NCAA</v>
          </cell>
          <cell r="K349">
            <v>13697</v>
          </cell>
          <cell r="L349">
            <v>14530</v>
          </cell>
          <cell r="M349">
            <v>28227</v>
          </cell>
          <cell r="V349">
            <v>611922</v>
          </cell>
          <cell r="Y349">
            <v>611922</v>
          </cell>
          <cell r="Z349">
            <v>16162135</v>
          </cell>
          <cell r="AA349">
            <v>612814</v>
          </cell>
          <cell r="AC349">
            <v>16774949</v>
          </cell>
          <cell r="AL349">
            <v>281317</v>
          </cell>
          <cell r="AM349">
            <v>372264</v>
          </cell>
          <cell r="AO349">
            <v>653581</v>
          </cell>
          <cell r="BF349">
            <v>32956474</v>
          </cell>
          <cell r="BI349">
            <v>32956474</v>
          </cell>
          <cell r="BJ349">
            <v>0.39412447265861189</v>
          </cell>
          <cell r="BK349">
            <v>80226</v>
          </cell>
          <cell r="BL349">
            <v>34363</v>
          </cell>
          <cell r="BN349">
            <v>114589</v>
          </cell>
          <cell r="BO349">
            <v>115296</v>
          </cell>
          <cell r="BP349">
            <v>55940</v>
          </cell>
          <cell r="BR349">
            <v>171236</v>
          </cell>
          <cell r="BS349">
            <v>7067373</v>
          </cell>
          <cell r="BT349">
            <v>1056058</v>
          </cell>
          <cell r="BV349">
            <v>8123431</v>
          </cell>
          <cell r="CJ349">
            <v>406021</v>
          </cell>
          <cell r="CL349">
            <v>406021</v>
          </cell>
          <cell r="CV349">
            <v>280111</v>
          </cell>
          <cell r="CX349">
            <v>280111</v>
          </cell>
          <cell r="CZ349">
            <v>156283</v>
          </cell>
          <cell r="DB349">
            <v>156283</v>
          </cell>
          <cell r="DG349">
            <v>27200</v>
          </cell>
          <cell r="DH349">
            <v>207257</v>
          </cell>
          <cell r="DJ349">
            <v>234457</v>
          </cell>
          <cell r="EA349">
            <v>16950</v>
          </cell>
          <cell r="EB349">
            <v>54381</v>
          </cell>
          <cell r="ED349">
            <v>71331</v>
          </cell>
          <cell r="ER349">
            <v>242557</v>
          </cell>
          <cell r="ET349">
            <v>242557</v>
          </cell>
          <cell r="FC349">
            <v>136060</v>
          </cell>
          <cell r="FF349">
            <v>136060</v>
          </cell>
          <cell r="FK349">
            <v>57454953</v>
          </cell>
          <cell r="FL349">
            <v>3478049</v>
          </cell>
          <cell r="FN349">
            <v>22686454</v>
          </cell>
          <cell r="FO349">
            <v>83619456</v>
          </cell>
        </row>
        <row r="350">
          <cell r="E350" t="str">
            <v>Ole Miss2011</v>
          </cell>
          <cell r="F350" t="str">
            <v>MS</v>
          </cell>
          <cell r="G350" t="str">
            <v>NCAA Division I-A</v>
          </cell>
          <cell r="I350">
            <v>1</v>
          </cell>
          <cell r="J350" t="str">
            <v>NCAA</v>
          </cell>
          <cell r="K350">
            <v>6418</v>
          </cell>
          <cell r="L350">
            <v>7653</v>
          </cell>
          <cell r="M350">
            <v>14071</v>
          </cell>
          <cell r="V350">
            <v>884241</v>
          </cell>
          <cell r="Y350">
            <v>884241</v>
          </cell>
          <cell r="Z350">
            <v>5875927</v>
          </cell>
          <cell r="AA350">
            <v>1189287</v>
          </cell>
          <cell r="AC350">
            <v>7065214</v>
          </cell>
          <cell r="AL350">
            <v>518121</v>
          </cell>
          <cell r="AM350">
            <v>601911</v>
          </cell>
          <cell r="AO350">
            <v>1120032</v>
          </cell>
          <cell r="BF350">
            <v>26890956</v>
          </cell>
          <cell r="BI350">
            <v>26890956</v>
          </cell>
          <cell r="BJ350">
            <v>0.62672225379675539</v>
          </cell>
          <cell r="BK350">
            <v>223331</v>
          </cell>
          <cell r="BL350">
            <v>289843</v>
          </cell>
          <cell r="BN350">
            <v>513174</v>
          </cell>
          <cell r="CB350">
            <v>169157</v>
          </cell>
          <cell r="CD350">
            <v>169157</v>
          </cell>
          <cell r="CV350">
            <v>558024</v>
          </cell>
          <cell r="CX350">
            <v>558024</v>
          </cell>
          <cell r="CZ350">
            <v>544238</v>
          </cell>
          <cell r="DB350">
            <v>544238</v>
          </cell>
          <cell r="EA350">
            <v>353627</v>
          </cell>
          <cell r="EB350">
            <v>352860</v>
          </cell>
          <cell r="ED350">
            <v>706487</v>
          </cell>
          <cell r="ER350">
            <v>588888</v>
          </cell>
          <cell r="ET350">
            <v>588888</v>
          </cell>
          <cell r="FK350">
            <v>34746203</v>
          </cell>
          <cell r="FL350">
            <v>4294208</v>
          </cell>
          <cell r="FN350">
            <v>3866883</v>
          </cell>
          <cell r="FO350">
            <v>42907294</v>
          </cell>
        </row>
        <row r="351">
          <cell r="E351" t="str">
            <v>Missouri2011</v>
          </cell>
          <cell r="F351" t="str">
            <v>MO</v>
          </cell>
          <cell r="G351" t="str">
            <v>NCAA Division I-A</v>
          </cell>
          <cell r="I351">
            <v>1</v>
          </cell>
          <cell r="J351" t="str">
            <v>NCAA</v>
          </cell>
          <cell r="K351">
            <v>11617</v>
          </cell>
          <cell r="L351">
            <v>12681</v>
          </cell>
          <cell r="M351">
            <v>24298</v>
          </cell>
          <cell r="V351">
            <v>1410737</v>
          </cell>
          <cell r="Y351">
            <v>1410737</v>
          </cell>
          <cell r="Z351">
            <v>6708572</v>
          </cell>
          <cell r="AA351">
            <v>2415839</v>
          </cell>
          <cell r="AC351">
            <v>9124411</v>
          </cell>
          <cell r="AL351">
            <v>930833</v>
          </cell>
          <cell r="AM351">
            <v>1033683</v>
          </cell>
          <cell r="AO351">
            <v>1964516</v>
          </cell>
          <cell r="BF351">
            <v>15298186</v>
          </cell>
          <cell r="BI351">
            <v>15298186</v>
          </cell>
          <cell r="BJ351">
            <v>0.24976264837007445</v>
          </cell>
          <cell r="BK351">
            <v>507731</v>
          </cell>
          <cell r="BL351">
            <v>469342</v>
          </cell>
          <cell r="BN351">
            <v>977073</v>
          </cell>
          <cell r="BP351">
            <v>1152181</v>
          </cell>
          <cell r="BR351">
            <v>1152181</v>
          </cell>
          <cell r="CV351">
            <v>1194627</v>
          </cell>
          <cell r="CX351">
            <v>1194627</v>
          </cell>
          <cell r="CZ351">
            <v>1569545</v>
          </cell>
          <cell r="DB351">
            <v>1569545</v>
          </cell>
          <cell r="DG351">
            <v>837463</v>
          </cell>
          <cell r="DH351">
            <v>916146</v>
          </cell>
          <cell r="DJ351">
            <v>1753609</v>
          </cell>
          <cell r="EB351">
            <v>540526</v>
          </cell>
          <cell r="ED351">
            <v>540526</v>
          </cell>
          <cell r="ER351">
            <v>1415111</v>
          </cell>
          <cell r="ET351">
            <v>1415111</v>
          </cell>
          <cell r="FC351">
            <v>996505</v>
          </cell>
          <cell r="FF351">
            <v>996505</v>
          </cell>
          <cell r="FK351">
            <v>26690027</v>
          </cell>
          <cell r="FL351">
            <v>10707000</v>
          </cell>
          <cell r="FN351">
            <v>23853869</v>
          </cell>
          <cell r="FO351">
            <v>61250896</v>
          </cell>
        </row>
        <row r="352">
          <cell r="E352" t="str">
            <v>Nebraska2011</v>
          </cell>
          <cell r="F352" t="str">
            <v>NE</v>
          </cell>
          <cell r="G352" t="str">
            <v>NCAA Division I-A</v>
          </cell>
          <cell r="I352">
            <v>1</v>
          </cell>
          <cell r="J352" t="str">
            <v>NCAA</v>
          </cell>
          <cell r="K352">
            <v>9677</v>
          </cell>
          <cell r="L352">
            <v>8362</v>
          </cell>
          <cell r="M352">
            <v>18039</v>
          </cell>
          <cell r="V352">
            <v>1355077</v>
          </cell>
          <cell r="Y352">
            <v>1355077</v>
          </cell>
          <cell r="Z352">
            <v>10703335</v>
          </cell>
          <cell r="AA352">
            <v>908656</v>
          </cell>
          <cell r="AC352">
            <v>11611991</v>
          </cell>
          <cell r="AI352">
            <v>36421</v>
          </cell>
          <cell r="AK352">
            <v>36421</v>
          </cell>
          <cell r="AL352">
            <v>189146</v>
          </cell>
          <cell r="AM352">
            <v>183683</v>
          </cell>
          <cell r="AO352">
            <v>372829</v>
          </cell>
          <cell r="BF352">
            <v>55063437</v>
          </cell>
          <cell r="BI352">
            <v>55063437</v>
          </cell>
          <cell r="BJ352">
            <v>0.67453868035737097</v>
          </cell>
          <cell r="BK352">
            <v>34559</v>
          </cell>
          <cell r="BL352">
            <v>53242</v>
          </cell>
          <cell r="BN352">
            <v>87801</v>
          </cell>
          <cell r="BO352">
            <v>44322</v>
          </cell>
          <cell r="BP352">
            <v>81999</v>
          </cell>
          <cell r="BR352">
            <v>126321</v>
          </cell>
          <cell r="CB352">
            <v>24142</v>
          </cell>
          <cell r="CD352">
            <v>24142</v>
          </cell>
          <cell r="CV352">
            <v>89187</v>
          </cell>
          <cell r="CX352">
            <v>89187</v>
          </cell>
          <cell r="CZ352">
            <v>89363</v>
          </cell>
          <cell r="DB352">
            <v>89363</v>
          </cell>
          <cell r="DH352">
            <v>78712</v>
          </cell>
          <cell r="DJ352">
            <v>78712</v>
          </cell>
          <cell r="EA352">
            <v>34700</v>
          </cell>
          <cell r="EB352">
            <v>37306</v>
          </cell>
          <cell r="ED352">
            <v>72006</v>
          </cell>
          <cell r="ER352">
            <v>1761956</v>
          </cell>
          <cell r="ET352">
            <v>1761956</v>
          </cell>
          <cell r="FC352">
            <v>118969</v>
          </cell>
          <cell r="FF352">
            <v>118969</v>
          </cell>
          <cell r="FK352">
            <v>67543545</v>
          </cell>
          <cell r="FL352">
            <v>3344667</v>
          </cell>
          <cell r="FN352">
            <v>10743040</v>
          </cell>
          <cell r="FO352">
            <v>81631252</v>
          </cell>
        </row>
        <row r="353">
          <cell r="E353" t="str">
            <v>UNLV2011</v>
          </cell>
          <cell r="F353" t="str">
            <v>NV</v>
          </cell>
          <cell r="G353" t="str">
            <v>NCAA Division I-A</v>
          </cell>
          <cell r="I353">
            <v>1</v>
          </cell>
          <cell r="J353" t="str">
            <v>NCAA</v>
          </cell>
          <cell r="K353">
            <v>7226</v>
          </cell>
          <cell r="L353">
            <v>8762</v>
          </cell>
          <cell r="M353">
            <v>15988</v>
          </cell>
          <cell r="V353">
            <v>1133317</v>
          </cell>
          <cell r="Y353">
            <v>1133317</v>
          </cell>
          <cell r="Z353">
            <v>9222488</v>
          </cell>
          <cell r="AA353">
            <v>1625868</v>
          </cell>
          <cell r="AC353">
            <v>10848356</v>
          </cell>
          <cell r="BF353">
            <v>6947976</v>
          </cell>
          <cell r="BI353">
            <v>6947976</v>
          </cell>
          <cell r="BJ353">
            <v>0.12859243635850801</v>
          </cell>
          <cell r="BK353">
            <v>524553</v>
          </cell>
          <cell r="BL353">
            <v>413704</v>
          </cell>
          <cell r="BN353">
            <v>938257</v>
          </cell>
          <cell r="CU353">
            <v>549423</v>
          </cell>
          <cell r="CV353">
            <v>609739</v>
          </cell>
          <cell r="CX353">
            <v>1159162</v>
          </cell>
          <cell r="CZ353">
            <v>743258</v>
          </cell>
          <cell r="DB353">
            <v>743258</v>
          </cell>
          <cell r="DG353">
            <v>610076</v>
          </cell>
          <cell r="DH353">
            <v>722185</v>
          </cell>
          <cell r="DJ353">
            <v>1332261</v>
          </cell>
          <cell r="EA353">
            <v>295342</v>
          </cell>
          <cell r="EB353">
            <v>447057</v>
          </cell>
          <cell r="ED353">
            <v>742399</v>
          </cell>
          <cell r="EF353">
            <v>380697</v>
          </cell>
          <cell r="EH353">
            <v>380697</v>
          </cell>
          <cell r="EJ353">
            <v>380697</v>
          </cell>
          <cell r="EL353">
            <v>380697</v>
          </cell>
          <cell r="EN353">
            <v>244480</v>
          </cell>
          <cell r="EP353">
            <v>244480</v>
          </cell>
          <cell r="ER353">
            <v>829094</v>
          </cell>
          <cell r="ET353">
            <v>829094</v>
          </cell>
          <cell r="FK353">
            <v>19283175</v>
          </cell>
          <cell r="FL353">
            <v>6396779</v>
          </cell>
          <cell r="FN353">
            <v>28351031</v>
          </cell>
          <cell r="FO353">
            <v>54030985</v>
          </cell>
        </row>
        <row r="354">
          <cell r="E354" t="str">
            <v>Nevada2011</v>
          </cell>
          <cell r="F354" t="str">
            <v>NV</v>
          </cell>
          <cell r="G354" t="str">
            <v>NCAA Division I-A</v>
          </cell>
          <cell r="I354">
            <v>1</v>
          </cell>
          <cell r="J354" t="str">
            <v>NCAA</v>
          </cell>
          <cell r="K354">
            <v>5652</v>
          </cell>
          <cell r="L354">
            <v>6328</v>
          </cell>
          <cell r="M354">
            <v>11980</v>
          </cell>
          <cell r="V354">
            <v>844660</v>
          </cell>
          <cell r="Y354">
            <v>844660</v>
          </cell>
          <cell r="Z354">
            <v>3887603</v>
          </cell>
          <cell r="AA354">
            <v>1097586</v>
          </cell>
          <cell r="AC354">
            <v>4985189</v>
          </cell>
          <cell r="AM354">
            <v>886810</v>
          </cell>
          <cell r="AO354">
            <v>886810</v>
          </cell>
          <cell r="BF354">
            <v>4720882</v>
          </cell>
          <cell r="BI354">
            <v>4720882</v>
          </cell>
          <cell r="BJ354">
            <v>0.24185719822360388</v>
          </cell>
          <cell r="BK354">
            <v>275201</v>
          </cell>
          <cell r="BL354">
            <v>238030</v>
          </cell>
          <cell r="BN354">
            <v>513231</v>
          </cell>
          <cell r="CC354">
            <v>140902</v>
          </cell>
          <cell r="CD354">
            <v>140902</v>
          </cell>
          <cell r="CV354">
            <v>604464</v>
          </cell>
          <cell r="CX354">
            <v>604464</v>
          </cell>
          <cell r="CZ354">
            <v>578003</v>
          </cell>
          <cell r="DB354">
            <v>578003</v>
          </cell>
          <cell r="DH354">
            <v>616141</v>
          </cell>
          <cell r="DJ354">
            <v>616141</v>
          </cell>
          <cell r="EA354">
            <v>261255</v>
          </cell>
          <cell r="EB354">
            <v>322182</v>
          </cell>
          <cell r="ED354">
            <v>583437</v>
          </cell>
          <cell r="ER354">
            <v>566295</v>
          </cell>
          <cell r="ET354">
            <v>566295</v>
          </cell>
          <cell r="FK354">
            <v>9989601</v>
          </cell>
          <cell r="FL354">
            <v>4909511</v>
          </cell>
          <cell r="FM354">
            <v>140902</v>
          </cell>
          <cell r="FN354">
            <v>4479281</v>
          </cell>
          <cell r="FO354">
            <v>19519295</v>
          </cell>
        </row>
        <row r="355">
          <cell r="E355" t="str">
            <v>New Mexico2011</v>
          </cell>
          <cell r="F355" t="str">
            <v>NM</v>
          </cell>
          <cell r="G355" t="str">
            <v>NCAA Division I-A</v>
          </cell>
          <cell r="I355">
            <v>1</v>
          </cell>
          <cell r="J355" t="str">
            <v>NCAA</v>
          </cell>
          <cell r="K355">
            <v>7541</v>
          </cell>
          <cell r="L355">
            <v>9181</v>
          </cell>
          <cell r="M355">
            <v>16722</v>
          </cell>
          <cell r="V355">
            <v>984507</v>
          </cell>
          <cell r="Y355">
            <v>984507</v>
          </cell>
          <cell r="Z355">
            <v>5590733</v>
          </cell>
          <cell r="AA355">
            <v>1752508</v>
          </cell>
          <cell r="AC355">
            <v>7343241</v>
          </cell>
          <cell r="AL355">
            <v>652086</v>
          </cell>
          <cell r="AM355">
            <v>790832</v>
          </cell>
          <cell r="AO355">
            <v>1442918</v>
          </cell>
          <cell r="BF355">
            <v>8101517</v>
          </cell>
          <cell r="BI355">
            <v>8101517</v>
          </cell>
          <cell r="BJ355">
            <v>0.26150213171481129</v>
          </cell>
          <cell r="BK355">
            <v>531542</v>
          </cell>
          <cell r="BL355">
            <v>354574</v>
          </cell>
          <cell r="BN355">
            <v>886116</v>
          </cell>
          <cell r="CQ355">
            <v>342523</v>
          </cell>
          <cell r="CR355">
            <v>481359</v>
          </cell>
          <cell r="CT355">
            <v>823882</v>
          </cell>
          <cell r="CU355">
            <v>685713</v>
          </cell>
          <cell r="CV355">
            <v>690439</v>
          </cell>
          <cell r="CX355">
            <v>1376152</v>
          </cell>
          <cell r="CZ355">
            <v>624567</v>
          </cell>
          <cell r="DB355">
            <v>624567</v>
          </cell>
          <cell r="DH355">
            <v>688803</v>
          </cell>
          <cell r="DJ355">
            <v>688803</v>
          </cell>
          <cell r="EA355">
            <v>420379</v>
          </cell>
          <cell r="EB355">
            <v>473068</v>
          </cell>
          <cell r="ED355">
            <v>893447</v>
          </cell>
          <cell r="ER355">
            <v>827135</v>
          </cell>
          <cell r="ET355">
            <v>827135</v>
          </cell>
          <cell r="FK355">
            <v>17309000</v>
          </cell>
          <cell r="FL355">
            <v>6683285</v>
          </cell>
          <cell r="FN355">
            <v>6988407</v>
          </cell>
          <cell r="FO355">
            <v>30980692</v>
          </cell>
        </row>
        <row r="356">
          <cell r="E356" t="str">
            <v>North Carolina2011</v>
          </cell>
          <cell r="F356" t="str">
            <v>NC</v>
          </cell>
          <cell r="G356" t="str">
            <v>NCAA Division I-A</v>
          </cell>
          <cell r="I356">
            <v>1</v>
          </cell>
          <cell r="J356" t="str">
            <v>NCAA</v>
          </cell>
          <cell r="K356">
            <v>7212</v>
          </cell>
          <cell r="L356">
            <v>10174</v>
          </cell>
          <cell r="M356">
            <v>17386</v>
          </cell>
          <cell r="V356">
            <v>902302</v>
          </cell>
          <cell r="Y356">
            <v>902302</v>
          </cell>
          <cell r="Z356">
            <v>24011268</v>
          </cell>
          <cell r="AA356">
            <v>617966</v>
          </cell>
          <cell r="AC356">
            <v>24629234</v>
          </cell>
          <cell r="AL356">
            <v>516865</v>
          </cell>
          <cell r="AM356">
            <v>632160</v>
          </cell>
          <cell r="AO356">
            <v>1149025</v>
          </cell>
          <cell r="AX356">
            <v>2983</v>
          </cell>
          <cell r="AY356">
            <v>2983</v>
          </cell>
          <cell r="BA356">
            <v>5966</v>
          </cell>
          <cell r="BC356">
            <v>535411</v>
          </cell>
          <cell r="BE356">
            <v>535411</v>
          </cell>
          <cell r="BF356">
            <v>27626613</v>
          </cell>
          <cell r="BI356">
            <v>27626613</v>
          </cell>
          <cell r="BJ356">
            <v>0.35045655638976614</v>
          </cell>
          <cell r="BK356">
            <v>161876</v>
          </cell>
          <cell r="BL356">
            <v>233765</v>
          </cell>
          <cell r="BN356">
            <v>395641</v>
          </cell>
          <cell r="BP356">
            <v>380685</v>
          </cell>
          <cell r="BR356">
            <v>380685</v>
          </cell>
          <cell r="BW356">
            <v>721290</v>
          </cell>
          <cell r="BX356">
            <v>481376</v>
          </cell>
          <cell r="BZ356">
            <v>1202666</v>
          </cell>
          <cell r="CJ356">
            <v>107088</v>
          </cell>
          <cell r="CL356">
            <v>107088</v>
          </cell>
          <cell r="CU356">
            <v>410577</v>
          </cell>
          <cell r="CV356">
            <v>679861</v>
          </cell>
          <cell r="CX356">
            <v>1090438</v>
          </cell>
          <cell r="CZ356">
            <v>425499</v>
          </cell>
          <cell r="DB356">
            <v>425499</v>
          </cell>
          <cell r="DG356">
            <v>444541</v>
          </cell>
          <cell r="DH356">
            <v>572459</v>
          </cell>
          <cell r="DJ356">
            <v>1017000</v>
          </cell>
          <cell r="EA356">
            <v>290542</v>
          </cell>
          <cell r="EB356">
            <v>328051</v>
          </cell>
          <cell r="ED356">
            <v>618593</v>
          </cell>
          <cell r="ER356">
            <v>432603</v>
          </cell>
          <cell r="ET356">
            <v>432603</v>
          </cell>
          <cell r="FC356">
            <v>352057</v>
          </cell>
          <cell r="FF356">
            <v>352057</v>
          </cell>
          <cell r="FK356">
            <v>55440914</v>
          </cell>
          <cell r="FL356">
            <v>5429907</v>
          </cell>
          <cell r="FN356">
            <v>17959529</v>
          </cell>
          <cell r="FO356">
            <v>78830350</v>
          </cell>
        </row>
        <row r="357">
          <cell r="E357" t="str">
            <v>Charlotte2011</v>
          </cell>
          <cell r="F357" t="str">
            <v>NC</v>
          </cell>
          <cell r="G357" t="str">
            <v>NCAA Division I-AAA</v>
          </cell>
          <cell r="I357">
            <v>1</v>
          </cell>
          <cell r="J357" t="str">
            <v>NCAA</v>
          </cell>
          <cell r="K357">
            <v>8647</v>
          </cell>
          <cell r="L357">
            <v>8593</v>
          </cell>
          <cell r="M357">
            <v>17240</v>
          </cell>
          <cell r="V357">
            <v>713986</v>
          </cell>
          <cell r="Y357">
            <v>713986</v>
          </cell>
          <cell r="Z357">
            <v>2559471</v>
          </cell>
          <cell r="AA357">
            <v>1493548</v>
          </cell>
          <cell r="AC357">
            <v>4053019</v>
          </cell>
          <cell r="AL357">
            <v>467477</v>
          </cell>
          <cell r="AM357">
            <v>621084</v>
          </cell>
          <cell r="AO357">
            <v>1088561</v>
          </cell>
          <cell r="BJ357">
            <v>0</v>
          </cell>
          <cell r="BK357">
            <v>353302</v>
          </cell>
          <cell r="BN357">
            <v>353302</v>
          </cell>
          <cell r="CU357">
            <v>568397</v>
          </cell>
          <cell r="CV357">
            <v>584109</v>
          </cell>
          <cell r="CX357">
            <v>1152506</v>
          </cell>
          <cell r="CZ357">
            <v>530819</v>
          </cell>
          <cell r="DB357">
            <v>530819</v>
          </cell>
          <cell r="EA357">
            <v>247561</v>
          </cell>
          <cell r="EB357">
            <v>361404</v>
          </cell>
          <cell r="ED357">
            <v>608965</v>
          </cell>
          <cell r="ER357">
            <v>553735</v>
          </cell>
          <cell r="ET357">
            <v>553735</v>
          </cell>
          <cell r="FK357">
            <v>4910194</v>
          </cell>
          <cell r="FL357">
            <v>4144699</v>
          </cell>
          <cell r="FN357">
            <v>5253329</v>
          </cell>
          <cell r="FO357">
            <v>14308222</v>
          </cell>
        </row>
        <row r="358">
          <cell r="E358" t="str">
            <v>North Texas2011</v>
          </cell>
          <cell r="F358" t="str">
            <v>TX</v>
          </cell>
          <cell r="G358" t="str">
            <v>NCAA Division I-A</v>
          </cell>
          <cell r="I358">
            <v>1</v>
          </cell>
          <cell r="J358" t="str">
            <v>NCAA</v>
          </cell>
          <cell r="K358">
            <v>10675</v>
          </cell>
          <cell r="L358">
            <v>12141</v>
          </cell>
          <cell r="M358">
            <v>22816</v>
          </cell>
          <cell r="Z358">
            <v>2353456</v>
          </cell>
          <cell r="AA358">
            <v>1695869</v>
          </cell>
          <cell r="AC358">
            <v>4049325</v>
          </cell>
          <cell r="AL358">
            <v>517809</v>
          </cell>
          <cell r="AM358">
            <v>844847</v>
          </cell>
          <cell r="AO358">
            <v>1362656</v>
          </cell>
          <cell r="BF358">
            <v>7734550</v>
          </cell>
          <cell r="BI358">
            <v>7734550</v>
          </cell>
          <cell r="BJ358">
            <v>0.37910647419190974</v>
          </cell>
          <cell r="BK358">
            <v>338552</v>
          </cell>
          <cell r="BL358">
            <v>317364</v>
          </cell>
          <cell r="BN358">
            <v>655916</v>
          </cell>
          <cell r="CV358">
            <v>849362</v>
          </cell>
          <cell r="CX358">
            <v>849362</v>
          </cell>
          <cell r="CZ358">
            <v>764065</v>
          </cell>
          <cell r="DB358">
            <v>764065</v>
          </cell>
          <cell r="DH358">
            <v>835376</v>
          </cell>
          <cell r="DJ358">
            <v>835376</v>
          </cell>
          <cell r="EB358">
            <v>560449</v>
          </cell>
          <cell r="ED358">
            <v>560449</v>
          </cell>
          <cell r="ER358">
            <v>842260</v>
          </cell>
          <cell r="ET358">
            <v>842260</v>
          </cell>
          <cell r="FK358">
            <v>10944367</v>
          </cell>
          <cell r="FL358">
            <v>6709592</v>
          </cell>
          <cell r="FN358">
            <v>2748093</v>
          </cell>
          <cell r="FO358">
            <v>20402052</v>
          </cell>
        </row>
        <row r="359">
          <cell r="E359" t="str">
            <v>Notre Dame2011</v>
          </cell>
          <cell r="F359" t="str">
            <v>IN</v>
          </cell>
          <cell r="G359" t="str">
            <v>NCAA Division I-A</v>
          </cell>
          <cell r="I359">
            <v>1</v>
          </cell>
          <cell r="J359" t="str">
            <v>NCAA</v>
          </cell>
          <cell r="K359">
            <v>4525</v>
          </cell>
          <cell r="L359">
            <v>3897</v>
          </cell>
          <cell r="M359">
            <v>8422</v>
          </cell>
          <cell r="V359">
            <v>324758</v>
          </cell>
          <cell r="Y359">
            <v>324758</v>
          </cell>
          <cell r="Z359">
            <v>3538334</v>
          </cell>
          <cell r="AA359">
            <v>1862952</v>
          </cell>
          <cell r="AC359">
            <v>5401286</v>
          </cell>
          <cell r="AL359">
            <v>71697</v>
          </cell>
          <cell r="AM359">
            <v>46878</v>
          </cell>
          <cell r="AO359">
            <v>118575</v>
          </cell>
          <cell r="AX359">
            <v>42253</v>
          </cell>
          <cell r="AY359">
            <v>29755</v>
          </cell>
          <cell r="BA359">
            <v>72008</v>
          </cell>
          <cell r="BF359">
            <v>68986659</v>
          </cell>
          <cell r="BI359">
            <v>68986659</v>
          </cell>
          <cell r="BJ359">
            <v>0.71037615111300556</v>
          </cell>
          <cell r="BK359">
            <v>205158</v>
          </cell>
          <cell r="BL359">
            <v>213807</v>
          </cell>
          <cell r="BN359">
            <v>418965</v>
          </cell>
          <cell r="BS359">
            <v>888666</v>
          </cell>
          <cell r="BV359">
            <v>888666</v>
          </cell>
          <cell r="BW359">
            <v>135560</v>
          </cell>
          <cell r="BX359">
            <v>199673</v>
          </cell>
          <cell r="BZ359">
            <v>335233</v>
          </cell>
          <cell r="CJ359">
            <v>38805</v>
          </cell>
          <cell r="CL359">
            <v>38805</v>
          </cell>
          <cell r="CU359">
            <v>132548</v>
          </cell>
          <cell r="CV359">
            <v>257648</v>
          </cell>
          <cell r="CX359">
            <v>390196</v>
          </cell>
          <cell r="CZ359">
            <v>209900</v>
          </cell>
          <cell r="DB359">
            <v>209900</v>
          </cell>
          <cell r="DG359">
            <v>326782</v>
          </cell>
          <cell r="DH359">
            <v>318762</v>
          </cell>
          <cell r="DJ359">
            <v>645544</v>
          </cell>
          <cell r="EA359">
            <v>103444</v>
          </cell>
          <cell r="EB359">
            <v>58830</v>
          </cell>
          <cell r="ED359">
            <v>162274</v>
          </cell>
          <cell r="ER359">
            <v>26877</v>
          </cell>
          <cell r="ET359">
            <v>26877</v>
          </cell>
          <cell r="FK359">
            <v>74755859</v>
          </cell>
          <cell r="FL359">
            <v>3263887</v>
          </cell>
          <cell r="FN359">
            <v>19093113</v>
          </cell>
          <cell r="FO359">
            <v>97112859</v>
          </cell>
        </row>
        <row r="360">
          <cell r="E360" t="str">
            <v>Oklahoma2011</v>
          </cell>
          <cell r="F360" t="str">
            <v>OK</v>
          </cell>
          <cell r="G360" t="str">
            <v>NCAA Division I-A</v>
          </cell>
          <cell r="I360">
            <v>1</v>
          </cell>
          <cell r="J360" t="str">
            <v>NCAA</v>
          </cell>
          <cell r="K360">
            <v>8711</v>
          </cell>
          <cell r="L360">
            <v>8937</v>
          </cell>
          <cell r="M360">
            <v>17648</v>
          </cell>
          <cell r="V360">
            <v>1750437</v>
          </cell>
          <cell r="Y360">
            <v>1750437</v>
          </cell>
          <cell r="Z360">
            <v>8011804</v>
          </cell>
          <cell r="AA360">
            <v>2585358</v>
          </cell>
          <cell r="AC360">
            <v>10597162</v>
          </cell>
          <cell r="AL360">
            <v>199099</v>
          </cell>
          <cell r="AM360">
            <v>307346</v>
          </cell>
          <cell r="AO360">
            <v>506445</v>
          </cell>
          <cell r="BF360">
            <v>59630425</v>
          </cell>
          <cell r="BI360">
            <v>59630425</v>
          </cell>
          <cell r="BJ360">
            <v>0.56013827266498872</v>
          </cell>
          <cell r="BK360">
            <v>229407</v>
          </cell>
          <cell r="BL360">
            <v>36514</v>
          </cell>
          <cell r="BN360">
            <v>265921</v>
          </cell>
          <cell r="BO360">
            <v>108889</v>
          </cell>
          <cell r="BP360">
            <v>99215</v>
          </cell>
          <cell r="BR360">
            <v>208104</v>
          </cell>
          <cell r="CJ360">
            <v>88385</v>
          </cell>
          <cell r="CL360">
            <v>88385</v>
          </cell>
          <cell r="CV360">
            <v>135188</v>
          </cell>
          <cell r="CX360">
            <v>135188</v>
          </cell>
          <cell r="CZ360">
            <v>300797</v>
          </cell>
          <cell r="DB360">
            <v>300797</v>
          </cell>
          <cell r="EA360">
            <v>181674</v>
          </cell>
          <cell r="EB360">
            <v>112968</v>
          </cell>
          <cell r="ED360">
            <v>294642</v>
          </cell>
          <cell r="ER360">
            <v>87259</v>
          </cell>
          <cell r="ET360">
            <v>87259</v>
          </cell>
          <cell r="FC360">
            <v>119938</v>
          </cell>
          <cell r="FF360">
            <v>119938</v>
          </cell>
          <cell r="FK360">
            <v>70231673</v>
          </cell>
          <cell r="FL360">
            <v>3753030</v>
          </cell>
          <cell r="FN360">
            <v>32471913</v>
          </cell>
          <cell r="FO360">
            <v>106456616</v>
          </cell>
        </row>
        <row r="361">
          <cell r="E361" t="str">
            <v>Oregon2011</v>
          </cell>
          <cell r="F361" t="str">
            <v>OR</v>
          </cell>
          <cell r="G361" t="str">
            <v>NCAA Division I-A</v>
          </cell>
          <cell r="I361">
            <v>1</v>
          </cell>
          <cell r="J361" t="str">
            <v>NCAA</v>
          </cell>
          <cell r="K361">
            <v>9072</v>
          </cell>
          <cell r="L361">
            <v>9638</v>
          </cell>
          <cell r="M361">
            <v>18710</v>
          </cell>
          <cell r="V361">
            <v>1007238</v>
          </cell>
          <cell r="Y361">
            <v>1007238</v>
          </cell>
          <cell r="Z361">
            <v>8141773</v>
          </cell>
          <cell r="AA361">
            <v>337209</v>
          </cell>
          <cell r="AC361">
            <v>8478982</v>
          </cell>
          <cell r="AL361">
            <v>233988</v>
          </cell>
          <cell r="AM361">
            <v>248240</v>
          </cell>
          <cell r="AO361">
            <v>482228</v>
          </cell>
          <cell r="BF361">
            <v>51921731</v>
          </cell>
          <cell r="BI361">
            <v>51921731</v>
          </cell>
          <cell r="BJ361">
            <v>0.70248288573595707</v>
          </cell>
          <cell r="BK361">
            <v>151053</v>
          </cell>
          <cell r="BL361">
            <v>3164</v>
          </cell>
          <cell r="BN361">
            <v>154217</v>
          </cell>
          <cell r="BP361">
            <v>32599</v>
          </cell>
          <cell r="BR361">
            <v>32599</v>
          </cell>
          <cell r="BX361">
            <v>82598</v>
          </cell>
          <cell r="BZ361">
            <v>82598</v>
          </cell>
          <cell r="CV361">
            <v>97112</v>
          </cell>
          <cell r="CX361">
            <v>97112</v>
          </cell>
          <cell r="CZ361">
            <v>90357</v>
          </cell>
          <cell r="DB361">
            <v>90357</v>
          </cell>
          <cell r="EA361">
            <v>17276</v>
          </cell>
          <cell r="EB361">
            <v>16138</v>
          </cell>
          <cell r="ED361">
            <v>33414</v>
          </cell>
          <cell r="ER361">
            <v>254771</v>
          </cell>
          <cell r="ET361">
            <v>254771</v>
          </cell>
          <cell r="FK361">
            <v>61473059</v>
          </cell>
          <cell r="FL361">
            <v>1162188</v>
          </cell>
          <cell r="FN361">
            <v>11276491</v>
          </cell>
          <cell r="FO361">
            <v>73911738</v>
          </cell>
        </row>
        <row r="362">
          <cell r="E362" t="str">
            <v>Pittsburgh2011</v>
          </cell>
          <cell r="F362" t="str">
            <v>PA</v>
          </cell>
          <cell r="G362" t="str">
            <v>NCAA Division I-A</v>
          </cell>
          <cell r="I362">
            <v>1</v>
          </cell>
          <cell r="J362" t="str">
            <v>NCAA</v>
          </cell>
          <cell r="K362">
            <v>8552</v>
          </cell>
          <cell r="L362">
            <v>8602</v>
          </cell>
          <cell r="M362">
            <v>17154</v>
          </cell>
          <cell r="V362">
            <v>935338</v>
          </cell>
          <cell r="Y362">
            <v>935338</v>
          </cell>
          <cell r="Z362">
            <v>12075292</v>
          </cell>
          <cell r="AA362">
            <v>2462932</v>
          </cell>
          <cell r="AC362">
            <v>14538224</v>
          </cell>
          <cell r="AL362">
            <v>873824</v>
          </cell>
          <cell r="AM362">
            <v>1092403</v>
          </cell>
          <cell r="AO362">
            <v>1966227</v>
          </cell>
          <cell r="BF362">
            <v>22041631</v>
          </cell>
          <cell r="BI362">
            <v>22041631</v>
          </cell>
          <cell r="BJ362">
            <v>0.39123602781468125</v>
          </cell>
          <cell r="BP362">
            <v>876460</v>
          </cell>
          <cell r="BR362">
            <v>876460</v>
          </cell>
          <cell r="CU362">
            <v>555595</v>
          </cell>
          <cell r="CV362">
            <v>906376</v>
          </cell>
          <cell r="CX362">
            <v>1461971</v>
          </cell>
          <cell r="CZ362">
            <v>794589</v>
          </cell>
          <cell r="DB362">
            <v>794589</v>
          </cell>
          <cell r="DG362">
            <v>842943</v>
          </cell>
          <cell r="DH362">
            <v>1001993</v>
          </cell>
          <cell r="DJ362">
            <v>1844936</v>
          </cell>
          <cell r="EB362">
            <v>307954</v>
          </cell>
          <cell r="ED362">
            <v>307954</v>
          </cell>
          <cell r="ER362">
            <v>1287930</v>
          </cell>
          <cell r="ET362">
            <v>1287930</v>
          </cell>
          <cell r="FC362">
            <v>819413</v>
          </cell>
          <cell r="FF362">
            <v>819413</v>
          </cell>
          <cell r="FK362">
            <v>38144036</v>
          </cell>
          <cell r="FL362">
            <v>8730637</v>
          </cell>
          <cell r="FN362">
            <v>9463776</v>
          </cell>
          <cell r="FO362">
            <v>56338449</v>
          </cell>
        </row>
        <row r="363">
          <cell r="E363" t="str">
            <v>South Alabama2011</v>
          </cell>
          <cell r="F363" t="str">
            <v>AL</v>
          </cell>
          <cell r="G363" t="str">
            <v>NCAA Division I-A</v>
          </cell>
          <cell r="I363">
            <v>1</v>
          </cell>
          <cell r="J363" t="str">
            <v>NCAA</v>
          </cell>
          <cell r="K363">
            <v>3896</v>
          </cell>
          <cell r="L363">
            <v>4771</v>
          </cell>
          <cell r="M363">
            <v>8667</v>
          </cell>
          <cell r="V363">
            <v>1145268</v>
          </cell>
          <cell r="Y363">
            <v>1145268</v>
          </cell>
          <cell r="Z363">
            <v>1793669</v>
          </cell>
          <cell r="AA363">
            <v>1077168</v>
          </cell>
          <cell r="AC363">
            <v>2870837</v>
          </cell>
          <cell r="BF363">
            <v>6902289</v>
          </cell>
          <cell r="BI363">
            <v>6902289</v>
          </cell>
          <cell r="BJ363">
            <v>0.38983112016574867</v>
          </cell>
          <cell r="BK363">
            <v>235947</v>
          </cell>
          <cell r="BL363">
            <v>254952</v>
          </cell>
          <cell r="BN363">
            <v>490899</v>
          </cell>
          <cell r="CV363">
            <v>571088</v>
          </cell>
          <cell r="CX363">
            <v>571088</v>
          </cell>
          <cell r="CZ363">
            <v>617865</v>
          </cell>
          <cell r="DB363">
            <v>617865</v>
          </cell>
          <cell r="EA363">
            <v>283542</v>
          </cell>
          <cell r="EB363">
            <v>302679</v>
          </cell>
          <cell r="ED363">
            <v>586221</v>
          </cell>
          <cell r="EE363">
            <v>151365</v>
          </cell>
          <cell r="EF363">
            <v>144603</v>
          </cell>
          <cell r="EH363">
            <v>295968</v>
          </cell>
          <cell r="EI363">
            <v>150316</v>
          </cell>
          <cell r="EJ363">
            <v>145652</v>
          </cell>
          <cell r="EL363">
            <v>295968</v>
          </cell>
          <cell r="EM363">
            <v>145569</v>
          </cell>
          <cell r="EN363">
            <v>150399</v>
          </cell>
          <cell r="EP363">
            <v>295968</v>
          </cell>
          <cell r="ER363">
            <v>511758</v>
          </cell>
          <cell r="ET363">
            <v>511758</v>
          </cell>
          <cell r="FK363">
            <v>10807965</v>
          </cell>
          <cell r="FL363">
            <v>3776164</v>
          </cell>
          <cell r="FN363">
            <v>3121715</v>
          </cell>
          <cell r="FO363">
            <v>17705844</v>
          </cell>
        </row>
        <row r="364">
          <cell r="E364" t="str">
            <v>South Carolina2011</v>
          </cell>
          <cell r="F364" t="str">
            <v>SC</v>
          </cell>
          <cell r="G364" t="str">
            <v>NCAA Division I-A</v>
          </cell>
          <cell r="I364">
            <v>1</v>
          </cell>
          <cell r="J364" t="str">
            <v>NCAA</v>
          </cell>
          <cell r="K364">
            <v>9389</v>
          </cell>
          <cell r="L364">
            <v>11200</v>
          </cell>
          <cell r="M364">
            <v>20589</v>
          </cell>
          <cell r="V364">
            <v>3047256</v>
          </cell>
          <cell r="Y364">
            <v>3047256</v>
          </cell>
          <cell r="Z364">
            <v>7660497</v>
          </cell>
          <cell r="AA364">
            <v>187234</v>
          </cell>
          <cell r="AC364">
            <v>7847731</v>
          </cell>
          <cell r="AL364">
            <v>22056</v>
          </cell>
          <cell r="AM364">
            <v>2116</v>
          </cell>
          <cell r="AO364">
            <v>24172</v>
          </cell>
          <cell r="AU364">
            <v>1001</v>
          </cell>
          <cell r="AW364">
            <v>1001</v>
          </cell>
          <cell r="BF364">
            <v>48065096</v>
          </cell>
          <cell r="BI364">
            <v>48065096</v>
          </cell>
          <cell r="BJ364">
            <v>0.54863600219303288</v>
          </cell>
          <cell r="BK364">
            <v>11128</v>
          </cell>
          <cell r="BL364">
            <v>16408</v>
          </cell>
          <cell r="BN364">
            <v>27536</v>
          </cell>
          <cell r="CU364">
            <v>18585</v>
          </cell>
          <cell r="CV364">
            <v>18122</v>
          </cell>
          <cell r="CX364">
            <v>36707</v>
          </cell>
          <cell r="CZ364">
            <v>13088</v>
          </cell>
          <cell r="DB364">
            <v>13088</v>
          </cell>
          <cell r="DG364">
            <v>1001</v>
          </cell>
          <cell r="DH364">
            <v>2283</v>
          </cell>
          <cell r="DJ364">
            <v>3284</v>
          </cell>
          <cell r="EA364">
            <v>1001</v>
          </cell>
          <cell r="EB364">
            <v>1200</v>
          </cell>
          <cell r="ED364">
            <v>2201</v>
          </cell>
          <cell r="ER364">
            <v>7124</v>
          </cell>
          <cell r="ET364">
            <v>7124</v>
          </cell>
          <cell r="FK364">
            <v>58826620</v>
          </cell>
          <cell r="FL364">
            <v>248576</v>
          </cell>
          <cell r="FN364">
            <v>28533156</v>
          </cell>
          <cell r="FO364">
            <v>87608352</v>
          </cell>
        </row>
        <row r="365">
          <cell r="E365" t="str">
            <v>South Florida2011</v>
          </cell>
          <cell r="F365" t="str">
            <v>FL</v>
          </cell>
          <cell r="G365" t="str">
            <v>NCAA Division I-A</v>
          </cell>
          <cell r="I365">
            <v>1</v>
          </cell>
          <cell r="J365" t="str">
            <v>NCAA</v>
          </cell>
          <cell r="K365">
            <v>9885</v>
          </cell>
          <cell r="L365">
            <v>12909</v>
          </cell>
          <cell r="M365">
            <v>22794</v>
          </cell>
          <cell r="V365">
            <v>249746</v>
          </cell>
          <cell r="Y365">
            <v>249746</v>
          </cell>
          <cell r="Z365">
            <v>5784939</v>
          </cell>
          <cell r="AA365">
            <v>374917</v>
          </cell>
          <cell r="AC365">
            <v>6159856</v>
          </cell>
          <cell r="AL365">
            <v>31672</v>
          </cell>
          <cell r="AM365">
            <v>98972</v>
          </cell>
          <cell r="AO365">
            <v>130644</v>
          </cell>
          <cell r="BF365">
            <v>16832236</v>
          </cell>
          <cell r="BI365">
            <v>16832236</v>
          </cell>
          <cell r="BJ365">
            <v>0.38628726072447905</v>
          </cell>
          <cell r="BK365">
            <v>102499</v>
          </cell>
          <cell r="BL365">
            <v>34559</v>
          </cell>
          <cell r="BN365">
            <v>137058</v>
          </cell>
          <cell r="CN365">
            <v>10428</v>
          </cell>
          <cell r="CP365">
            <v>10428</v>
          </cell>
          <cell r="CU365">
            <v>148206</v>
          </cell>
          <cell r="CV365">
            <v>101058</v>
          </cell>
          <cell r="CX365">
            <v>249264</v>
          </cell>
          <cell r="CZ365">
            <v>186916</v>
          </cell>
          <cell r="DB365">
            <v>186916</v>
          </cell>
          <cell r="EA365">
            <v>45584</v>
          </cell>
          <cell r="EB365">
            <v>38875</v>
          </cell>
          <cell r="ED365">
            <v>84459</v>
          </cell>
          <cell r="ER365">
            <v>65131</v>
          </cell>
          <cell r="ET365">
            <v>65131</v>
          </cell>
          <cell r="FK365">
            <v>23194882</v>
          </cell>
          <cell r="FL365">
            <v>910856</v>
          </cell>
          <cell r="FN365">
            <v>19468663</v>
          </cell>
          <cell r="FO365">
            <v>43574401</v>
          </cell>
        </row>
        <row r="366">
          <cell r="E366" t="str">
            <v>USC2011</v>
          </cell>
          <cell r="F366" t="str">
            <v>CA</v>
          </cell>
          <cell r="G366" t="str">
            <v>NCAA Division I-A</v>
          </cell>
          <cell r="I366">
            <v>1</v>
          </cell>
          <cell r="J366" t="str">
            <v>NCAA</v>
          </cell>
          <cell r="K366">
            <v>8145</v>
          </cell>
          <cell r="L366">
            <v>8472</v>
          </cell>
          <cell r="M366">
            <v>16617</v>
          </cell>
          <cell r="V366">
            <v>1526486</v>
          </cell>
          <cell r="Y366">
            <v>1526486</v>
          </cell>
          <cell r="Z366">
            <v>4809914</v>
          </cell>
          <cell r="AA366">
            <v>2271128</v>
          </cell>
          <cell r="AC366">
            <v>7081042</v>
          </cell>
          <cell r="AE366">
            <v>99645</v>
          </cell>
          <cell r="AG366">
            <v>99645</v>
          </cell>
          <cell r="BF366">
            <v>34410822</v>
          </cell>
          <cell r="BI366">
            <v>34410822</v>
          </cell>
          <cell r="BJ366">
            <v>0.40892657425186468</v>
          </cell>
          <cell r="BK366">
            <v>660675</v>
          </cell>
          <cell r="BL366">
            <v>706466</v>
          </cell>
          <cell r="BN366">
            <v>1367141</v>
          </cell>
          <cell r="BX366">
            <v>468502</v>
          </cell>
          <cell r="BZ366">
            <v>468502</v>
          </cell>
          <cell r="CJ366">
            <v>1581532</v>
          </cell>
          <cell r="CL366">
            <v>1581532</v>
          </cell>
          <cell r="CV366">
            <v>1498770</v>
          </cell>
          <cell r="CX366">
            <v>1498770</v>
          </cell>
          <cell r="DG366">
            <v>1098069</v>
          </cell>
          <cell r="DH366">
            <v>1199268</v>
          </cell>
          <cell r="DJ366">
            <v>2297337</v>
          </cell>
          <cell r="EA366">
            <v>896179</v>
          </cell>
          <cell r="EB366">
            <v>808860</v>
          </cell>
          <cell r="ED366">
            <v>1705039</v>
          </cell>
          <cell r="EF366">
            <v>99826</v>
          </cell>
          <cell r="EH366">
            <v>99826</v>
          </cell>
          <cell r="EI366">
            <v>1188138</v>
          </cell>
          <cell r="EJ366">
            <v>1304476</v>
          </cell>
          <cell r="EL366">
            <v>2492614</v>
          </cell>
          <cell r="EN366">
            <v>79951</v>
          </cell>
          <cell r="EP366">
            <v>79951</v>
          </cell>
          <cell r="EQ366">
            <v>743455</v>
          </cell>
          <cell r="ER366">
            <v>1623671</v>
          </cell>
          <cell r="ET366">
            <v>2367126</v>
          </cell>
          <cell r="EU366">
            <v>508280</v>
          </cell>
          <cell r="EV366">
            <v>739544</v>
          </cell>
          <cell r="EX366">
            <v>1247824</v>
          </cell>
          <cell r="FK366">
            <v>45842018</v>
          </cell>
          <cell r="FL366">
            <v>12481639</v>
          </cell>
          <cell r="FN366">
            <v>25825489</v>
          </cell>
          <cell r="FO366">
            <v>84149146</v>
          </cell>
        </row>
        <row r="367">
          <cell r="E367" t="str">
            <v>Southern Mississippi2011</v>
          </cell>
          <cell r="F367" t="str">
            <v>MS</v>
          </cell>
          <cell r="G367" t="str">
            <v>NCAA Division I-A</v>
          </cell>
          <cell r="I367">
            <v>1</v>
          </cell>
          <cell r="J367" t="str">
            <v>NCAA</v>
          </cell>
          <cell r="K367">
            <v>4268</v>
          </cell>
          <cell r="L367">
            <v>7028</v>
          </cell>
          <cell r="M367">
            <v>11296</v>
          </cell>
          <cell r="V367">
            <v>866285</v>
          </cell>
          <cell r="Y367">
            <v>866285</v>
          </cell>
          <cell r="Z367">
            <v>2048188</v>
          </cell>
          <cell r="AA367">
            <v>1171132</v>
          </cell>
          <cell r="AC367">
            <v>3219320</v>
          </cell>
          <cell r="AL367">
            <v>368781</v>
          </cell>
          <cell r="AM367">
            <v>401299</v>
          </cell>
          <cell r="AO367">
            <v>770080</v>
          </cell>
          <cell r="BF367">
            <v>7357252</v>
          </cell>
          <cell r="BI367">
            <v>7357252</v>
          </cell>
          <cell r="BJ367">
            <v>0.37212458002751309</v>
          </cell>
          <cell r="BK367">
            <v>278243</v>
          </cell>
          <cell r="BL367">
            <v>257012</v>
          </cell>
          <cell r="BN367">
            <v>535255</v>
          </cell>
          <cell r="CV367">
            <v>546347</v>
          </cell>
          <cell r="CX367">
            <v>546347</v>
          </cell>
          <cell r="CZ367">
            <v>584142</v>
          </cell>
          <cell r="DB367">
            <v>584142</v>
          </cell>
          <cell r="EA367">
            <v>228260</v>
          </cell>
          <cell r="EB367">
            <v>279355</v>
          </cell>
          <cell r="ED367">
            <v>507615</v>
          </cell>
          <cell r="ER367">
            <v>520411</v>
          </cell>
          <cell r="ET367">
            <v>520411</v>
          </cell>
          <cell r="FK367">
            <v>11147009</v>
          </cell>
          <cell r="FL367">
            <v>3759698</v>
          </cell>
          <cell r="FN367">
            <v>4864231</v>
          </cell>
          <cell r="FO367">
            <v>19770938</v>
          </cell>
        </row>
        <row r="368">
          <cell r="E368" t="str">
            <v>Toledo2011</v>
          </cell>
          <cell r="F368" t="str">
            <v>OH</v>
          </cell>
          <cell r="G368" t="str">
            <v>NCAA Division I-A</v>
          </cell>
          <cell r="I368">
            <v>1</v>
          </cell>
          <cell r="J368" t="str">
            <v>NCAA</v>
          </cell>
          <cell r="K368">
            <v>7316</v>
          </cell>
          <cell r="L368">
            <v>7104</v>
          </cell>
          <cell r="M368">
            <v>14420</v>
          </cell>
          <cell r="V368">
            <v>715032</v>
          </cell>
          <cell r="Y368">
            <v>715032</v>
          </cell>
          <cell r="Z368">
            <v>1862570</v>
          </cell>
          <cell r="AA368">
            <v>1695650</v>
          </cell>
          <cell r="AC368">
            <v>3558220</v>
          </cell>
          <cell r="AM368">
            <v>710256</v>
          </cell>
          <cell r="AO368">
            <v>710256</v>
          </cell>
          <cell r="BF368">
            <v>6372181</v>
          </cell>
          <cell r="BI368">
            <v>6372181</v>
          </cell>
          <cell r="BJ368">
            <v>0.28470158898023473</v>
          </cell>
          <cell r="BK368">
            <v>350866</v>
          </cell>
          <cell r="BL368">
            <v>288803</v>
          </cell>
          <cell r="BN368">
            <v>639669</v>
          </cell>
          <cell r="CV368">
            <v>708787</v>
          </cell>
          <cell r="CX368">
            <v>708787</v>
          </cell>
          <cell r="CZ368">
            <v>702473</v>
          </cell>
          <cell r="DB368">
            <v>702473</v>
          </cell>
          <cell r="DH368">
            <v>548865</v>
          </cell>
          <cell r="DJ368">
            <v>548865</v>
          </cell>
          <cell r="EA368">
            <v>314897</v>
          </cell>
          <cell r="EB368">
            <v>439363</v>
          </cell>
          <cell r="ED368">
            <v>754260</v>
          </cell>
          <cell r="EM368">
            <v>220515</v>
          </cell>
          <cell r="EP368">
            <v>220515</v>
          </cell>
          <cell r="ER368">
            <v>715836</v>
          </cell>
          <cell r="ET368">
            <v>715836</v>
          </cell>
          <cell r="FK368">
            <v>9836061</v>
          </cell>
          <cell r="FL368">
            <v>5810033</v>
          </cell>
          <cell r="FN368">
            <v>6735871</v>
          </cell>
          <cell r="FO368">
            <v>22381965</v>
          </cell>
        </row>
        <row r="369">
          <cell r="E369" t="str">
            <v>Tulsa2011</v>
          </cell>
          <cell r="F369" t="str">
            <v>OK</v>
          </cell>
          <cell r="G369" t="str">
            <v>NCAA Division I-A</v>
          </cell>
          <cell r="I369">
            <v>1</v>
          </cell>
          <cell r="J369" t="str">
            <v>NCAA</v>
          </cell>
          <cell r="K369">
            <v>1572</v>
          </cell>
          <cell r="L369">
            <v>1279</v>
          </cell>
          <cell r="M369">
            <v>2851</v>
          </cell>
          <cell r="Z369">
            <v>2480392</v>
          </cell>
          <cell r="AA369">
            <v>692913</v>
          </cell>
          <cell r="AC369">
            <v>3173305</v>
          </cell>
          <cell r="BF369">
            <v>7945618</v>
          </cell>
          <cell r="BI369">
            <v>7945618</v>
          </cell>
          <cell r="BJ369">
            <v>0.25525500915457344</v>
          </cell>
          <cell r="BK369">
            <v>164014</v>
          </cell>
          <cell r="BL369">
            <v>338229</v>
          </cell>
          <cell r="BN369">
            <v>502243</v>
          </cell>
          <cell r="CJ369">
            <v>955388</v>
          </cell>
          <cell r="CL369">
            <v>955388</v>
          </cell>
          <cell r="CU369">
            <v>525209</v>
          </cell>
          <cell r="CV369">
            <v>735787</v>
          </cell>
          <cell r="CX369">
            <v>1260996</v>
          </cell>
          <cell r="CZ369">
            <v>1148707</v>
          </cell>
          <cell r="DB369">
            <v>1148707</v>
          </cell>
          <cell r="EA369">
            <v>376032</v>
          </cell>
          <cell r="EB369">
            <v>402486</v>
          </cell>
          <cell r="ED369">
            <v>778518</v>
          </cell>
          <cell r="EE369">
            <v>189697</v>
          </cell>
          <cell r="EF369">
            <v>279507</v>
          </cell>
          <cell r="EH369">
            <v>469204</v>
          </cell>
          <cell r="EI369">
            <v>189696</v>
          </cell>
          <cell r="EJ369">
            <v>279507</v>
          </cell>
          <cell r="EL369">
            <v>469203</v>
          </cell>
          <cell r="EM369">
            <v>162597</v>
          </cell>
          <cell r="EN369">
            <v>239577</v>
          </cell>
          <cell r="EP369">
            <v>402174</v>
          </cell>
          <cell r="ER369">
            <v>660991</v>
          </cell>
          <cell r="ET369">
            <v>660991</v>
          </cell>
          <cell r="FK369">
            <v>12033255</v>
          </cell>
          <cell r="FL369">
            <v>5733092</v>
          </cell>
          <cell r="FN369">
            <v>13361810</v>
          </cell>
          <cell r="FO369">
            <v>31128157</v>
          </cell>
        </row>
        <row r="370">
          <cell r="E370" t="str">
            <v>Utah2011</v>
          </cell>
          <cell r="F370" t="str">
            <v>UT</v>
          </cell>
          <cell r="G370" t="str">
            <v>NCAA Division I-A</v>
          </cell>
          <cell r="I370">
            <v>1</v>
          </cell>
          <cell r="J370" t="str">
            <v>NCAA</v>
          </cell>
          <cell r="K370">
            <v>9362</v>
          </cell>
          <cell r="L370">
            <v>7484</v>
          </cell>
          <cell r="M370">
            <v>16846</v>
          </cell>
          <cell r="V370">
            <v>83842</v>
          </cell>
          <cell r="Y370">
            <v>83842</v>
          </cell>
          <cell r="Z370">
            <v>5937555</v>
          </cell>
          <cell r="AA370">
            <v>172957</v>
          </cell>
          <cell r="AC370">
            <v>6110512</v>
          </cell>
          <cell r="BF370">
            <v>20759062</v>
          </cell>
          <cell r="BI370">
            <v>20759062</v>
          </cell>
          <cell r="BJ370">
            <v>0.44978600290679754</v>
          </cell>
          <cell r="BK370">
            <v>14297</v>
          </cell>
          <cell r="BN370">
            <v>14297</v>
          </cell>
          <cell r="BP370">
            <v>714450</v>
          </cell>
          <cell r="BR370">
            <v>714450</v>
          </cell>
          <cell r="CQ370">
            <v>31322</v>
          </cell>
          <cell r="CR370">
            <v>22283</v>
          </cell>
          <cell r="CT370">
            <v>53605</v>
          </cell>
          <cell r="CV370">
            <v>94071</v>
          </cell>
          <cell r="CX370">
            <v>94071</v>
          </cell>
          <cell r="CZ370">
            <v>106896</v>
          </cell>
          <cell r="DB370">
            <v>106896</v>
          </cell>
          <cell r="DG370">
            <v>42173</v>
          </cell>
          <cell r="DH370">
            <v>105605</v>
          </cell>
          <cell r="DJ370">
            <v>147778</v>
          </cell>
          <cell r="EA370">
            <v>6963</v>
          </cell>
          <cell r="EB370">
            <v>69560</v>
          </cell>
          <cell r="ED370">
            <v>76523</v>
          </cell>
          <cell r="EF370">
            <v>32661</v>
          </cell>
          <cell r="EH370">
            <v>32661</v>
          </cell>
          <cell r="EJ370">
            <v>32661</v>
          </cell>
          <cell r="EL370">
            <v>32661</v>
          </cell>
          <cell r="EN370">
            <v>13065</v>
          </cell>
          <cell r="EP370">
            <v>13065</v>
          </cell>
          <cell r="ER370">
            <v>116154</v>
          </cell>
          <cell r="ET370">
            <v>116154</v>
          </cell>
          <cell r="FK370">
            <v>26875214</v>
          </cell>
          <cell r="FL370">
            <v>1480363</v>
          </cell>
          <cell r="FN370">
            <v>17797620</v>
          </cell>
          <cell r="FO370">
            <v>46153197</v>
          </cell>
        </row>
        <row r="371">
          <cell r="E371" t="str">
            <v>Virginia2011</v>
          </cell>
          <cell r="F371" t="str">
            <v>VA</v>
          </cell>
          <cell r="G371" t="str">
            <v>NCAA Division I-A</v>
          </cell>
          <cell r="I371">
            <v>1</v>
          </cell>
          <cell r="J371" t="str">
            <v>NCAA</v>
          </cell>
          <cell r="K371">
            <v>6294</v>
          </cell>
          <cell r="L371">
            <v>7787</v>
          </cell>
          <cell r="M371">
            <v>14081</v>
          </cell>
          <cell r="V371">
            <v>769791</v>
          </cell>
          <cell r="Y371">
            <v>769791</v>
          </cell>
          <cell r="Z371">
            <v>6985089</v>
          </cell>
          <cell r="AA371">
            <v>2773562</v>
          </cell>
          <cell r="AC371">
            <v>9758651</v>
          </cell>
          <cell r="AL371">
            <v>102591</v>
          </cell>
          <cell r="AM371">
            <v>1194931</v>
          </cell>
          <cell r="AO371">
            <v>1297522</v>
          </cell>
          <cell r="BC371">
            <v>628789</v>
          </cell>
          <cell r="BE371">
            <v>628789</v>
          </cell>
          <cell r="BF371">
            <v>24074798</v>
          </cell>
          <cell r="BI371">
            <v>24074798</v>
          </cell>
          <cell r="BJ371">
            <v>0.29604570979193018</v>
          </cell>
          <cell r="BK371">
            <v>50373</v>
          </cell>
          <cell r="BL371">
            <v>818120</v>
          </cell>
          <cell r="BN371">
            <v>868493</v>
          </cell>
          <cell r="BW371">
            <v>1124542</v>
          </cell>
          <cell r="BX371">
            <v>3736186</v>
          </cell>
          <cell r="BZ371">
            <v>4860728</v>
          </cell>
          <cell r="CJ371">
            <v>1275849</v>
          </cell>
          <cell r="CL371">
            <v>1275849</v>
          </cell>
          <cell r="CU371">
            <v>242327</v>
          </cell>
          <cell r="CV371">
            <v>2136312</v>
          </cell>
          <cell r="CX371">
            <v>2378639</v>
          </cell>
          <cell r="CZ371">
            <v>554046</v>
          </cell>
          <cell r="DB371">
            <v>554046</v>
          </cell>
          <cell r="DG371">
            <v>72850</v>
          </cell>
          <cell r="DH371">
            <v>882047</v>
          </cell>
          <cell r="DJ371">
            <v>954897</v>
          </cell>
          <cell r="EA371">
            <v>474049</v>
          </cell>
          <cell r="EB371">
            <v>562974</v>
          </cell>
          <cell r="ED371">
            <v>1037023</v>
          </cell>
          <cell r="ER371">
            <v>656516</v>
          </cell>
          <cell r="ET371">
            <v>656516</v>
          </cell>
          <cell r="FC371">
            <v>189626</v>
          </cell>
          <cell r="FF371">
            <v>189626</v>
          </cell>
          <cell r="FK371">
            <v>34086036</v>
          </cell>
          <cell r="FL371">
            <v>15219332</v>
          </cell>
          <cell r="FN371">
            <v>32015851</v>
          </cell>
          <cell r="FO371">
            <v>81321219</v>
          </cell>
        </row>
        <row r="372">
          <cell r="E372" t="str">
            <v>Washington2011</v>
          </cell>
          <cell r="F372" t="str">
            <v>WA</v>
          </cell>
          <cell r="G372" t="str">
            <v>NCAA Division I-A</v>
          </cell>
          <cell r="I372">
            <v>1</v>
          </cell>
          <cell r="J372" t="str">
            <v>NCAA</v>
          </cell>
          <cell r="K372">
            <v>12275</v>
          </cell>
          <cell r="L372">
            <v>13535</v>
          </cell>
          <cell r="M372">
            <v>25810</v>
          </cell>
          <cell r="V372">
            <v>335243</v>
          </cell>
          <cell r="Y372">
            <v>335243</v>
          </cell>
          <cell r="Z372">
            <v>10946401</v>
          </cell>
          <cell r="AA372">
            <v>848393</v>
          </cell>
          <cell r="AC372">
            <v>11794794</v>
          </cell>
          <cell r="AL372">
            <v>183038</v>
          </cell>
          <cell r="AM372">
            <v>703681</v>
          </cell>
          <cell r="AO372">
            <v>886719</v>
          </cell>
          <cell r="BF372">
            <v>53092369</v>
          </cell>
          <cell r="BI372">
            <v>53092369</v>
          </cell>
          <cell r="BJ372">
            <v>0.64280535733110411</v>
          </cell>
          <cell r="BK372">
            <v>394331</v>
          </cell>
          <cell r="BL372">
            <v>535571</v>
          </cell>
          <cell r="BN372">
            <v>929902</v>
          </cell>
          <cell r="BP372">
            <v>566425</v>
          </cell>
          <cell r="BR372">
            <v>566425</v>
          </cell>
          <cell r="CI372">
            <v>300928</v>
          </cell>
          <cell r="CJ372">
            <v>614769</v>
          </cell>
          <cell r="CL372">
            <v>915697</v>
          </cell>
          <cell r="CU372">
            <v>129418</v>
          </cell>
          <cell r="CV372">
            <v>506559</v>
          </cell>
          <cell r="CX372">
            <v>635977</v>
          </cell>
          <cell r="CZ372">
            <v>703248</v>
          </cell>
          <cell r="DB372">
            <v>703248</v>
          </cell>
          <cell r="EA372">
            <v>291921</v>
          </cell>
          <cell r="EB372">
            <v>487645</v>
          </cell>
          <cell r="ED372">
            <v>779566</v>
          </cell>
          <cell r="ER372">
            <v>604436</v>
          </cell>
          <cell r="ET372">
            <v>604436</v>
          </cell>
          <cell r="FK372">
            <v>65673649</v>
          </cell>
          <cell r="FL372">
            <v>5570727</v>
          </cell>
          <cell r="FN372">
            <v>11350407</v>
          </cell>
          <cell r="FO372">
            <v>82594783</v>
          </cell>
        </row>
        <row r="373">
          <cell r="E373" t="str">
            <v>Wisconsin2011</v>
          </cell>
          <cell r="F373" t="str">
            <v>WI</v>
          </cell>
          <cell r="G373" t="str">
            <v>NCAA Division I-A</v>
          </cell>
          <cell r="I373">
            <v>1</v>
          </cell>
          <cell r="J373" t="str">
            <v>NCAA</v>
          </cell>
          <cell r="K373">
            <v>13282</v>
          </cell>
          <cell r="L373">
            <v>14193</v>
          </cell>
          <cell r="M373">
            <v>27475</v>
          </cell>
          <cell r="Z373">
            <v>17144598</v>
          </cell>
          <cell r="AA373">
            <v>1680300</v>
          </cell>
          <cell r="AC373">
            <v>18824898</v>
          </cell>
          <cell r="AL373">
            <v>448750</v>
          </cell>
          <cell r="AM373">
            <v>558589</v>
          </cell>
          <cell r="AO373">
            <v>1007339</v>
          </cell>
          <cell r="BF373">
            <v>48416449</v>
          </cell>
          <cell r="BI373">
            <v>48416449</v>
          </cell>
          <cell r="BJ373">
            <v>0.4770547569064677</v>
          </cell>
          <cell r="BK373">
            <v>98905</v>
          </cell>
          <cell r="BL373">
            <v>101733</v>
          </cell>
          <cell r="BN373">
            <v>200638</v>
          </cell>
          <cell r="BS373">
            <v>6721234</v>
          </cell>
          <cell r="BT373">
            <v>2299356</v>
          </cell>
          <cell r="BV373">
            <v>9020590</v>
          </cell>
          <cell r="CI373">
            <v>116861</v>
          </cell>
          <cell r="CJ373">
            <v>344766</v>
          </cell>
          <cell r="CL373">
            <v>461627</v>
          </cell>
          <cell r="CU373">
            <v>358259</v>
          </cell>
          <cell r="CV373">
            <v>405198</v>
          </cell>
          <cell r="CX373">
            <v>763457</v>
          </cell>
          <cell r="CZ373">
            <v>316989</v>
          </cell>
          <cell r="DB373">
            <v>316989</v>
          </cell>
          <cell r="DG373">
            <v>651203</v>
          </cell>
          <cell r="DH373">
            <v>707687</v>
          </cell>
          <cell r="DJ373">
            <v>1358890</v>
          </cell>
          <cell r="EA373">
            <v>90017</v>
          </cell>
          <cell r="EB373">
            <v>166845</v>
          </cell>
          <cell r="ED373">
            <v>256862</v>
          </cell>
          <cell r="ER373">
            <v>609577</v>
          </cell>
          <cell r="ET373">
            <v>609577</v>
          </cell>
          <cell r="FC373">
            <v>215412</v>
          </cell>
          <cell r="FF373">
            <v>215412</v>
          </cell>
          <cell r="FK373">
            <v>74261688</v>
          </cell>
          <cell r="FL373">
            <v>7191040</v>
          </cell>
          <cell r="FN373">
            <v>20037611</v>
          </cell>
          <cell r="FO373">
            <v>101490339</v>
          </cell>
        </row>
        <row r="374">
          <cell r="E374" t="str">
            <v>Wyoming2011</v>
          </cell>
          <cell r="F374" t="str">
            <v>WY</v>
          </cell>
          <cell r="G374" t="str">
            <v>NCAA Division I-A</v>
          </cell>
          <cell r="I374">
            <v>1</v>
          </cell>
          <cell r="J374" t="str">
            <v>NCAA</v>
          </cell>
          <cell r="K374">
            <v>4241</v>
          </cell>
          <cell r="L374">
            <v>4105</v>
          </cell>
          <cell r="M374">
            <v>8346</v>
          </cell>
          <cell r="Z374">
            <v>3041051</v>
          </cell>
          <cell r="AA374">
            <v>1544083</v>
          </cell>
          <cell r="AC374">
            <v>4585134</v>
          </cell>
          <cell r="AL374">
            <v>515656</v>
          </cell>
          <cell r="AM374">
            <v>650855</v>
          </cell>
          <cell r="AO374">
            <v>1166511</v>
          </cell>
          <cell r="BF374">
            <v>7209442</v>
          </cell>
          <cell r="BI374">
            <v>7209442</v>
          </cell>
          <cell r="BJ374">
            <v>0.23656011428214427</v>
          </cell>
          <cell r="BK374">
            <v>291543</v>
          </cell>
          <cell r="BL374">
            <v>378006</v>
          </cell>
          <cell r="BN374">
            <v>669549</v>
          </cell>
          <cell r="CV374">
            <v>783330</v>
          </cell>
          <cell r="CX374">
            <v>783330</v>
          </cell>
          <cell r="DG374">
            <v>419765</v>
          </cell>
          <cell r="DH374">
            <v>553461</v>
          </cell>
          <cell r="DJ374">
            <v>973226</v>
          </cell>
          <cell r="EB374">
            <v>420992</v>
          </cell>
          <cell r="ED374">
            <v>420992</v>
          </cell>
          <cell r="ER374">
            <v>880975</v>
          </cell>
          <cell r="ET374">
            <v>880975</v>
          </cell>
          <cell r="FC374">
            <v>582448</v>
          </cell>
          <cell r="FF374">
            <v>582448</v>
          </cell>
          <cell r="FK374">
            <v>12059905</v>
          </cell>
          <cell r="FL374">
            <v>5211702</v>
          </cell>
          <cell r="FN374">
            <v>13204545</v>
          </cell>
          <cell r="FO374">
            <v>30476152</v>
          </cell>
        </row>
        <row r="375">
          <cell r="E375" t="str">
            <v>Utah State2011</v>
          </cell>
          <cell r="F375" t="str">
            <v>UT</v>
          </cell>
          <cell r="G375" t="str">
            <v>NCAA Division I-A</v>
          </cell>
          <cell r="I375">
            <v>1</v>
          </cell>
          <cell r="J375" t="str">
            <v>NCAA</v>
          </cell>
          <cell r="K375">
            <v>6844</v>
          </cell>
          <cell r="L375">
            <v>7481</v>
          </cell>
          <cell r="M375">
            <v>14325</v>
          </cell>
          <cell r="Z375">
            <v>2650117</v>
          </cell>
          <cell r="AA375">
            <v>1208998</v>
          </cell>
          <cell r="AC375">
            <v>3859115</v>
          </cell>
          <cell r="AL375">
            <v>751742</v>
          </cell>
          <cell r="AM375">
            <v>860562</v>
          </cell>
          <cell r="AO375">
            <v>1612304</v>
          </cell>
          <cell r="BF375">
            <v>5881832</v>
          </cell>
          <cell r="BI375">
            <v>5881832</v>
          </cell>
          <cell r="BJ375">
            <v>0.27343691381042756</v>
          </cell>
          <cell r="BK375">
            <v>191868</v>
          </cell>
          <cell r="BN375">
            <v>191868</v>
          </cell>
          <cell r="BP375">
            <v>644762</v>
          </cell>
          <cell r="BR375">
            <v>644762</v>
          </cell>
          <cell r="CV375">
            <v>626994</v>
          </cell>
          <cell r="CX375">
            <v>626994</v>
          </cell>
          <cell r="CZ375">
            <v>620266</v>
          </cell>
          <cell r="DB375">
            <v>620266</v>
          </cell>
          <cell r="EA375">
            <v>166414</v>
          </cell>
          <cell r="EB375">
            <v>335499</v>
          </cell>
          <cell r="ED375">
            <v>501913</v>
          </cell>
          <cell r="ER375">
            <v>642123</v>
          </cell>
          <cell r="ET375">
            <v>642123</v>
          </cell>
          <cell r="FK375">
            <v>9641973</v>
          </cell>
          <cell r="FL375">
            <v>4939204</v>
          </cell>
          <cell r="FN375">
            <v>6929569</v>
          </cell>
          <cell r="FO375">
            <v>21510746</v>
          </cell>
        </row>
        <row r="376">
          <cell r="E376" t="str">
            <v>Vanderbilt2011</v>
          </cell>
          <cell r="F376" t="str">
            <v>TN</v>
          </cell>
          <cell r="G376" t="str">
            <v>NCAA Division I-A</v>
          </cell>
          <cell r="I376">
            <v>1</v>
          </cell>
          <cell r="J376" t="str">
            <v>NCAA</v>
          </cell>
          <cell r="K376">
            <v>3366</v>
          </cell>
          <cell r="L376">
            <v>3360</v>
          </cell>
          <cell r="M376">
            <v>6726</v>
          </cell>
          <cell r="V376">
            <v>3996149</v>
          </cell>
          <cell r="Y376">
            <v>3996149</v>
          </cell>
          <cell r="Z376">
            <v>9342207</v>
          </cell>
          <cell r="AA376">
            <v>5050794</v>
          </cell>
          <cell r="AC376">
            <v>14393001</v>
          </cell>
          <cell r="AI376">
            <v>616779</v>
          </cell>
          <cell r="AK376">
            <v>616779</v>
          </cell>
          <cell r="AM376">
            <v>1633902</v>
          </cell>
          <cell r="AO376">
            <v>1633902</v>
          </cell>
          <cell r="BF376">
            <v>21282267</v>
          </cell>
          <cell r="BI376">
            <v>21282267</v>
          </cell>
          <cell r="BJ376">
            <v>0.38115418062702605</v>
          </cell>
          <cell r="BK376">
            <v>999812</v>
          </cell>
          <cell r="BL376">
            <v>964858</v>
          </cell>
          <cell r="BN376">
            <v>1964670</v>
          </cell>
          <cell r="BX376">
            <v>1279613</v>
          </cell>
          <cell r="BZ376">
            <v>1279613</v>
          </cell>
          <cell r="CV376">
            <v>1472241</v>
          </cell>
          <cell r="CX376">
            <v>1472241</v>
          </cell>
          <cell r="DL376">
            <v>727492</v>
          </cell>
          <cell r="DN376">
            <v>727492</v>
          </cell>
          <cell r="EA376">
            <v>876351</v>
          </cell>
          <cell r="EB376">
            <v>1002802</v>
          </cell>
          <cell r="ED376">
            <v>1879153</v>
          </cell>
          <cell r="EM376">
            <v>124572</v>
          </cell>
          <cell r="EP376">
            <v>124572</v>
          </cell>
          <cell r="FK376">
            <v>36621358</v>
          </cell>
          <cell r="FL376">
            <v>12748481</v>
          </cell>
          <cell r="FN376">
            <v>6466534</v>
          </cell>
          <cell r="FO376">
            <v>55836373</v>
          </cell>
        </row>
        <row r="377">
          <cell r="E377" t="str">
            <v>Virginia Tech2011</v>
          </cell>
          <cell r="F377" t="str">
            <v>VA</v>
          </cell>
          <cell r="G377" t="str">
            <v>NCAA Division I-A</v>
          </cell>
          <cell r="I377">
            <v>1</v>
          </cell>
          <cell r="J377" t="str">
            <v>NCAA</v>
          </cell>
          <cell r="K377">
            <v>13442</v>
          </cell>
          <cell r="L377">
            <v>9656</v>
          </cell>
          <cell r="M377">
            <v>23098</v>
          </cell>
          <cell r="V377">
            <v>538654</v>
          </cell>
          <cell r="Y377">
            <v>538654</v>
          </cell>
          <cell r="Z377">
            <v>11121774</v>
          </cell>
          <cell r="AA377">
            <v>1126835</v>
          </cell>
          <cell r="AC377">
            <v>12248609</v>
          </cell>
          <cell r="AL377">
            <v>499008</v>
          </cell>
          <cell r="AM377">
            <v>842993</v>
          </cell>
          <cell r="AO377">
            <v>1342001</v>
          </cell>
          <cell r="BF377">
            <v>32989216</v>
          </cell>
          <cell r="BI377">
            <v>32989216</v>
          </cell>
          <cell r="BJ377">
            <v>0.50907963328914263</v>
          </cell>
          <cell r="BK377">
            <v>203787</v>
          </cell>
          <cell r="BN377">
            <v>203787</v>
          </cell>
          <cell r="BX377">
            <v>684048</v>
          </cell>
          <cell r="BZ377">
            <v>684048</v>
          </cell>
          <cell r="CU377">
            <v>460205</v>
          </cell>
          <cell r="CV377">
            <v>751626</v>
          </cell>
          <cell r="CX377">
            <v>1211831</v>
          </cell>
          <cell r="CZ377">
            <v>781429</v>
          </cell>
          <cell r="DB377">
            <v>781429</v>
          </cell>
          <cell r="DG377">
            <v>570253</v>
          </cell>
          <cell r="DH377">
            <v>714367</v>
          </cell>
          <cell r="DJ377">
            <v>1284620</v>
          </cell>
          <cell r="EA377">
            <v>224203</v>
          </cell>
          <cell r="EB377">
            <v>393846</v>
          </cell>
          <cell r="ED377">
            <v>618049</v>
          </cell>
          <cell r="ER377">
            <v>489676</v>
          </cell>
          <cell r="ET377">
            <v>489676</v>
          </cell>
          <cell r="FC377">
            <v>465448</v>
          </cell>
          <cell r="FF377">
            <v>465448</v>
          </cell>
          <cell r="FK377">
            <v>47072548</v>
          </cell>
          <cell r="FL377">
            <v>5784820</v>
          </cell>
          <cell r="FN377">
            <v>11944313</v>
          </cell>
          <cell r="FO377">
            <v>64801681</v>
          </cell>
        </row>
        <row r="378">
          <cell r="E378" t="str">
            <v>Wake Forest2011</v>
          </cell>
          <cell r="F378" t="str">
            <v>NC</v>
          </cell>
          <cell r="G378" t="str">
            <v>NCAA Division I-A</v>
          </cell>
          <cell r="I378">
            <v>1</v>
          </cell>
          <cell r="J378" t="str">
            <v>NCAA</v>
          </cell>
          <cell r="K378">
            <v>2261</v>
          </cell>
          <cell r="L378">
            <v>2459</v>
          </cell>
          <cell r="M378">
            <v>4720</v>
          </cell>
          <cell r="V378">
            <v>1508785</v>
          </cell>
          <cell r="Y378">
            <v>1508785</v>
          </cell>
          <cell r="Z378">
            <v>8158064</v>
          </cell>
          <cell r="AA378">
            <v>2518444</v>
          </cell>
          <cell r="AC378">
            <v>10676508</v>
          </cell>
          <cell r="AL378">
            <v>873972</v>
          </cell>
          <cell r="AM378">
            <v>1140529</v>
          </cell>
          <cell r="AO378">
            <v>2014501</v>
          </cell>
          <cell r="BC378">
            <v>1037943</v>
          </cell>
          <cell r="BE378">
            <v>1037943</v>
          </cell>
          <cell r="BF378">
            <v>17664266</v>
          </cell>
          <cell r="BI378">
            <v>17664266</v>
          </cell>
          <cell r="BJ378">
            <v>0.36214939729296169</v>
          </cell>
          <cell r="BK378">
            <v>593291</v>
          </cell>
          <cell r="BL378">
            <v>559902</v>
          </cell>
          <cell r="BN378">
            <v>1153193</v>
          </cell>
          <cell r="CU378">
            <v>1090866</v>
          </cell>
          <cell r="CV378">
            <v>1287485</v>
          </cell>
          <cell r="CX378">
            <v>2378351</v>
          </cell>
          <cell r="EA378">
            <v>414031</v>
          </cell>
          <cell r="EB378">
            <v>664571</v>
          </cell>
          <cell r="ED378">
            <v>1078602</v>
          </cell>
          <cell r="ER378">
            <v>1034428</v>
          </cell>
          <cell r="ET378">
            <v>1034428</v>
          </cell>
          <cell r="FK378">
            <v>30303275</v>
          </cell>
          <cell r="FL378">
            <v>8243302</v>
          </cell>
          <cell r="FN378">
            <v>10229608</v>
          </cell>
          <cell r="FO378">
            <v>48776185</v>
          </cell>
        </row>
        <row r="379">
          <cell r="E379" t="str">
            <v>Washington State2011</v>
          </cell>
          <cell r="F379" t="str">
            <v>WA</v>
          </cell>
          <cell r="G379" t="str">
            <v>NCAA Division I-A</v>
          </cell>
          <cell r="I379">
            <v>1</v>
          </cell>
          <cell r="J379" t="str">
            <v>NCAA</v>
          </cell>
          <cell r="K379">
            <v>9943</v>
          </cell>
          <cell r="L379">
            <v>9763</v>
          </cell>
          <cell r="M379">
            <v>19706</v>
          </cell>
          <cell r="V379">
            <v>725995</v>
          </cell>
          <cell r="Y379">
            <v>725995</v>
          </cell>
          <cell r="Z379">
            <v>4592272</v>
          </cell>
          <cell r="AA379">
            <v>831465</v>
          </cell>
          <cell r="AC379">
            <v>5423737</v>
          </cell>
          <cell r="AL379">
            <v>551231</v>
          </cell>
          <cell r="AM379">
            <v>821946</v>
          </cell>
          <cell r="AO379">
            <v>1373177</v>
          </cell>
          <cell r="BF379">
            <v>17962415</v>
          </cell>
          <cell r="BI379">
            <v>17962415</v>
          </cell>
          <cell r="BJ379">
            <v>0.37451147782772098</v>
          </cell>
          <cell r="BK379">
            <v>195805</v>
          </cell>
          <cell r="BL379">
            <v>276178</v>
          </cell>
          <cell r="BN379">
            <v>471983</v>
          </cell>
          <cell r="CJ379">
            <v>880420</v>
          </cell>
          <cell r="CL379">
            <v>880420</v>
          </cell>
          <cell r="CV379">
            <v>758582</v>
          </cell>
          <cell r="CX379">
            <v>758582</v>
          </cell>
          <cell r="DL379">
            <v>482461</v>
          </cell>
          <cell r="DN379">
            <v>482461</v>
          </cell>
          <cell r="EB379">
            <v>462611</v>
          </cell>
          <cell r="ED379">
            <v>462611</v>
          </cell>
          <cell r="ER379">
            <v>656635</v>
          </cell>
          <cell r="ET379">
            <v>656635</v>
          </cell>
          <cell r="FK379">
            <v>24027718</v>
          </cell>
          <cell r="FL379">
            <v>5170298</v>
          </cell>
          <cell r="FN379">
            <v>18764239</v>
          </cell>
          <cell r="FO379">
            <v>47962255</v>
          </cell>
        </row>
        <row r="380">
          <cell r="E380" t="str">
            <v>West Virginia2011</v>
          </cell>
          <cell r="F380" t="str">
            <v>WV</v>
          </cell>
          <cell r="G380" t="str">
            <v>NCAA Division I-A</v>
          </cell>
          <cell r="I380">
            <v>1</v>
          </cell>
          <cell r="J380" t="str">
            <v>NCAA</v>
          </cell>
          <cell r="K380">
            <v>11741</v>
          </cell>
          <cell r="L380">
            <v>9398</v>
          </cell>
          <cell r="M380">
            <v>21139</v>
          </cell>
          <cell r="V380">
            <v>28955</v>
          </cell>
          <cell r="Y380">
            <v>28955</v>
          </cell>
          <cell r="Z380">
            <v>11252270</v>
          </cell>
          <cell r="AA380">
            <v>3961616</v>
          </cell>
          <cell r="AC380">
            <v>15213886</v>
          </cell>
          <cell r="AM380">
            <v>12589</v>
          </cell>
          <cell r="AO380">
            <v>12589</v>
          </cell>
          <cell r="BF380">
            <v>24457152</v>
          </cell>
          <cell r="BI380">
            <v>24457152</v>
          </cell>
          <cell r="BJ380">
            <v>0.30563842974780581</v>
          </cell>
          <cell r="BP380">
            <v>23275</v>
          </cell>
          <cell r="BR380">
            <v>23275</v>
          </cell>
          <cell r="CC380">
            <v>111977</v>
          </cell>
          <cell r="CD380">
            <v>111977</v>
          </cell>
          <cell r="CJ380">
            <v>1394</v>
          </cell>
          <cell r="CL380">
            <v>1394</v>
          </cell>
          <cell r="CU380">
            <v>44341</v>
          </cell>
          <cell r="CV380">
            <v>676070</v>
          </cell>
          <cell r="CX380">
            <v>720411</v>
          </cell>
          <cell r="DG380">
            <v>14718</v>
          </cell>
          <cell r="DH380">
            <v>16263</v>
          </cell>
          <cell r="DJ380">
            <v>30981</v>
          </cell>
          <cell r="EB380">
            <v>5471</v>
          </cell>
          <cell r="ED380">
            <v>5471</v>
          </cell>
          <cell r="ER380">
            <v>14934</v>
          </cell>
          <cell r="ET380">
            <v>14934</v>
          </cell>
          <cell r="FC380">
            <v>50860</v>
          </cell>
          <cell r="FF380">
            <v>50860</v>
          </cell>
          <cell r="FK380">
            <v>35848296</v>
          </cell>
          <cell r="FL380">
            <v>4711612</v>
          </cell>
          <cell r="FM380">
            <v>111977</v>
          </cell>
          <cell r="FN380">
            <v>39348000</v>
          </cell>
          <cell r="FO380">
            <v>80019885</v>
          </cell>
        </row>
        <row r="381">
          <cell r="E381" t="str">
            <v>Western Kentucky2011</v>
          </cell>
          <cell r="F381" t="str">
            <v>KY</v>
          </cell>
          <cell r="G381" t="str">
            <v>NCAA Division I-A</v>
          </cell>
          <cell r="I381">
            <v>1</v>
          </cell>
          <cell r="J381" t="str">
            <v>NCAA</v>
          </cell>
          <cell r="K381">
            <v>5990</v>
          </cell>
          <cell r="L381">
            <v>7805</v>
          </cell>
          <cell r="M381">
            <v>13795</v>
          </cell>
          <cell r="V381">
            <v>1083592</v>
          </cell>
          <cell r="Y381">
            <v>1083592</v>
          </cell>
          <cell r="Z381">
            <v>2708422</v>
          </cell>
          <cell r="AA381">
            <v>1485500</v>
          </cell>
          <cell r="AC381">
            <v>4193922</v>
          </cell>
          <cell r="AL381">
            <v>626691</v>
          </cell>
          <cell r="AM381">
            <v>619359</v>
          </cell>
          <cell r="AO381">
            <v>1246050</v>
          </cell>
          <cell r="BF381">
            <v>5883389</v>
          </cell>
          <cell r="BI381">
            <v>5883389</v>
          </cell>
          <cell r="BJ381">
            <v>0.2283014817621955</v>
          </cell>
          <cell r="BK381">
            <v>221002</v>
          </cell>
          <cell r="BL381">
            <v>206504</v>
          </cell>
          <cell r="BN381">
            <v>427506</v>
          </cell>
          <cell r="CV381">
            <v>657802</v>
          </cell>
          <cell r="CX381">
            <v>657802</v>
          </cell>
          <cell r="CZ381">
            <v>583849</v>
          </cell>
          <cell r="DB381">
            <v>583849</v>
          </cell>
          <cell r="DG381">
            <v>467197</v>
          </cell>
          <cell r="DH381">
            <v>548666</v>
          </cell>
          <cell r="DJ381">
            <v>1015863</v>
          </cell>
          <cell r="EA381">
            <v>146957</v>
          </cell>
          <cell r="EB381">
            <v>179961</v>
          </cell>
          <cell r="ED381">
            <v>326918</v>
          </cell>
          <cell r="ER381">
            <v>672787</v>
          </cell>
          <cell r="ET381">
            <v>672787</v>
          </cell>
          <cell r="FK381">
            <v>11137250</v>
          </cell>
          <cell r="FL381">
            <v>4954428</v>
          </cell>
          <cell r="FN381">
            <v>9678584</v>
          </cell>
          <cell r="FO381">
            <v>25770262</v>
          </cell>
        </row>
        <row r="382">
          <cell r="E382" t="str">
            <v>Western Michigan2011</v>
          </cell>
          <cell r="F382" t="str">
            <v>MI</v>
          </cell>
          <cell r="G382" t="str">
            <v>NCAA Division I-A</v>
          </cell>
          <cell r="I382">
            <v>1</v>
          </cell>
          <cell r="J382" t="str">
            <v>NCAA</v>
          </cell>
          <cell r="K382">
            <v>8544</v>
          </cell>
          <cell r="L382">
            <v>8406</v>
          </cell>
          <cell r="M382">
            <v>16950</v>
          </cell>
          <cell r="V382">
            <v>556063</v>
          </cell>
          <cell r="Y382">
            <v>556063</v>
          </cell>
          <cell r="Z382">
            <v>1859709</v>
          </cell>
          <cell r="AA382">
            <v>1178461</v>
          </cell>
          <cell r="AC382">
            <v>3038170</v>
          </cell>
          <cell r="AM382">
            <v>628101</v>
          </cell>
          <cell r="AO382">
            <v>628101</v>
          </cell>
          <cell r="BF382">
            <v>7047450</v>
          </cell>
          <cell r="BI382">
            <v>7047450</v>
          </cell>
          <cell r="BJ382">
            <v>0.28437394153432038</v>
          </cell>
          <cell r="BL382">
            <v>309965</v>
          </cell>
          <cell r="BN382">
            <v>309965</v>
          </cell>
          <cell r="BP382">
            <v>561647</v>
          </cell>
          <cell r="BR382">
            <v>561647</v>
          </cell>
          <cell r="BS382">
            <v>1998715</v>
          </cell>
          <cell r="BV382">
            <v>1998715</v>
          </cell>
          <cell r="CU382">
            <v>334278</v>
          </cell>
          <cell r="CV382">
            <v>534191</v>
          </cell>
          <cell r="CX382">
            <v>868469</v>
          </cell>
          <cell r="CZ382">
            <v>537320</v>
          </cell>
          <cell r="DB382">
            <v>537320</v>
          </cell>
          <cell r="EA382">
            <v>258963</v>
          </cell>
          <cell r="EB382">
            <v>465546</v>
          </cell>
          <cell r="ED382">
            <v>724509</v>
          </cell>
          <cell r="ER382">
            <v>852601</v>
          </cell>
          <cell r="ET382">
            <v>852601</v>
          </cell>
          <cell r="FK382">
            <v>12055178</v>
          </cell>
          <cell r="FL382">
            <v>5067832</v>
          </cell>
          <cell r="FN382">
            <v>7659324</v>
          </cell>
          <cell r="FO382">
            <v>24782334</v>
          </cell>
        </row>
        <row r="383">
          <cell r="E383" t="str">
            <v>Appalachian State2012</v>
          </cell>
          <cell r="F383" t="str">
            <v>NC</v>
          </cell>
          <cell r="G383" t="str">
            <v>NCAA Division I-AA</v>
          </cell>
          <cell r="I383">
            <v>1</v>
          </cell>
          <cell r="J383" t="str">
            <v>NCAA</v>
          </cell>
          <cell r="K383">
            <v>7065</v>
          </cell>
          <cell r="L383">
            <v>7682</v>
          </cell>
          <cell r="M383">
            <v>14747</v>
          </cell>
          <cell r="V383">
            <v>674174</v>
          </cell>
          <cell r="Y383">
            <v>674174</v>
          </cell>
          <cell r="Z383">
            <v>1265809</v>
          </cell>
          <cell r="AA383">
            <v>1050994</v>
          </cell>
          <cell r="AC383">
            <v>2316803</v>
          </cell>
          <cell r="AL383">
            <v>454246</v>
          </cell>
          <cell r="AM383">
            <v>504229</v>
          </cell>
          <cell r="AO383">
            <v>958475</v>
          </cell>
          <cell r="BC383">
            <v>394556</v>
          </cell>
          <cell r="BE383">
            <v>394556</v>
          </cell>
          <cell r="BF383">
            <v>4214171</v>
          </cell>
          <cell r="BI383">
            <v>4214171</v>
          </cell>
          <cell r="BJ383">
            <v>0.20133796885560826</v>
          </cell>
          <cell r="BK383">
            <v>228967</v>
          </cell>
          <cell r="BL383">
            <v>179527</v>
          </cell>
          <cell r="BN383">
            <v>408494</v>
          </cell>
          <cell r="CU383">
            <v>409542</v>
          </cell>
          <cell r="CV383">
            <v>557787</v>
          </cell>
          <cell r="CX383">
            <v>967329</v>
          </cell>
          <cell r="CZ383">
            <v>503163</v>
          </cell>
          <cell r="DB383">
            <v>503163</v>
          </cell>
          <cell r="EA383">
            <v>189944</v>
          </cell>
          <cell r="EB383">
            <v>243862</v>
          </cell>
          <cell r="ED383">
            <v>433806</v>
          </cell>
          <cell r="ER383">
            <v>515320</v>
          </cell>
          <cell r="ET383">
            <v>515320</v>
          </cell>
          <cell r="FC383">
            <v>540562</v>
          </cell>
          <cell r="FF383">
            <v>540562</v>
          </cell>
          <cell r="FK383">
            <v>7977415</v>
          </cell>
          <cell r="FL383">
            <v>3949438</v>
          </cell>
          <cell r="FN383">
            <v>9003978</v>
          </cell>
          <cell r="FO383">
            <v>20930831</v>
          </cell>
        </row>
        <row r="384">
          <cell r="E384" t="str">
            <v>Arizona State2012</v>
          </cell>
          <cell r="F384" t="str">
            <v>AZ</v>
          </cell>
          <cell r="G384" t="str">
            <v>NCAA Division I-A</v>
          </cell>
          <cell r="I384">
            <v>1</v>
          </cell>
          <cell r="J384" t="str">
            <v>NCAA</v>
          </cell>
          <cell r="K384">
            <v>24950</v>
          </cell>
          <cell r="L384">
            <v>24920</v>
          </cell>
          <cell r="M384">
            <v>49870</v>
          </cell>
          <cell r="V384">
            <v>1242877</v>
          </cell>
          <cell r="Y384">
            <v>1242877</v>
          </cell>
          <cell r="Z384">
            <v>7684922</v>
          </cell>
          <cell r="AA384">
            <v>731671</v>
          </cell>
          <cell r="AC384">
            <v>8416593</v>
          </cell>
          <cell r="AL384">
            <v>156368</v>
          </cell>
          <cell r="AM384">
            <v>159368</v>
          </cell>
          <cell r="AO384">
            <v>315736</v>
          </cell>
          <cell r="BF384">
            <v>39210883</v>
          </cell>
          <cell r="BI384">
            <v>39210883</v>
          </cell>
          <cell r="BJ384">
            <v>0.61487220205929727</v>
          </cell>
          <cell r="BK384">
            <v>252536</v>
          </cell>
          <cell r="BL384">
            <v>133250</v>
          </cell>
          <cell r="BN384">
            <v>385786</v>
          </cell>
          <cell r="BP384">
            <v>106636</v>
          </cell>
          <cell r="BR384">
            <v>106636</v>
          </cell>
          <cell r="CV384">
            <v>101545</v>
          </cell>
          <cell r="CX384">
            <v>101545</v>
          </cell>
          <cell r="CZ384">
            <v>843738</v>
          </cell>
          <cell r="DB384">
            <v>843738</v>
          </cell>
          <cell r="DG384">
            <v>76677</v>
          </cell>
          <cell r="DH384">
            <v>71834</v>
          </cell>
          <cell r="DJ384">
            <v>148511</v>
          </cell>
          <cell r="EB384">
            <v>71764</v>
          </cell>
          <cell r="ED384">
            <v>71764</v>
          </cell>
          <cell r="ER384">
            <v>109905</v>
          </cell>
          <cell r="ET384">
            <v>109905</v>
          </cell>
          <cell r="EV384">
            <v>44000</v>
          </cell>
          <cell r="EX384">
            <v>44000</v>
          </cell>
          <cell r="FC384">
            <v>287866</v>
          </cell>
          <cell r="FF384">
            <v>287866</v>
          </cell>
          <cell r="FK384">
            <v>48912129</v>
          </cell>
          <cell r="FL384">
            <v>2373711</v>
          </cell>
          <cell r="FN384">
            <v>12484945</v>
          </cell>
          <cell r="FO384">
            <v>63770785</v>
          </cell>
        </row>
        <row r="385">
          <cell r="E385" t="str">
            <v>Arkansas State2012</v>
          </cell>
          <cell r="F385" t="str">
            <v>AR</v>
          </cell>
          <cell r="G385" t="str">
            <v>NCAA Division I-A</v>
          </cell>
          <cell r="I385">
            <v>1</v>
          </cell>
          <cell r="J385" t="str">
            <v>NCAA</v>
          </cell>
          <cell r="K385">
            <v>3342</v>
          </cell>
          <cell r="L385">
            <v>4375</v>
          </cell>
          <cell r="M385">
            <v>7717</v>
          </cell>
          <cell r="V385">
            <v>704316</v>
          </cell>
          <cell r="Y385">
            <v>704316</v>
          </cell>
          <cell r="Z385">
            <v>1153070</v>
          </cell>
          <cell r="AA385">
            <v>930102</v>
          </cell>
          <cell r="AC385">
            <v>2083172</v>
          </cell>
          <cell r="AI385">
            <v>204961</v>
          </cell>
          <cell r="AK385">
            <v>204961</v>
          </cell>
          <cell r="AL385">
            <v>462835</v>
          </cell>
          <cell r="AM385">
            <v>525454</v>
          </cell>
          <cell r="AO385">
            <v>988289</v>
          </cell>
          <cell r="BF385">
            <v>5748516</v>
          </cell>
          <cell r="BI385">
            <v>5748516</v>
          </cell>
          <cell r="BJ385">
            <v>0.42374504809015612</v>
          </cell>
          <cell r="BK385">
            <v>227018</v>
          </cell>
          <cell r="BL385">
            <v>239160</v>
          </cell>
          <cell r="BN385">
            <v>466178</v>
          </cell>
          <cell r="CV385">
            <v>517111</v>
          </cell>
          <cell r="CX385">
            <v>517111</v>
          </cell>
          <cell r="EB385">
            <v>248910</v>
          </cell>
          <cell r="ED385">
            <v>248910</v>
          </cell>
          <cell r="ER385">
            <v>504843</v>
          </cell>
          <cell r="ET385">
            <v>504843</v>
          </cell>
          <cell r="FK385">
            <v>8295755</v>
          </cell>
          <cell r="FL385">
            <v>3170541</v>
          </cell>
          <cell r="FN385">
            <v>2099682</v>
          </cell>
          <cell r="FO385">
            <v>13565978</v>
          </cell>
        </row>
        <row r="386">
          <cell r="E386" t="str">
            <v>Auburn2012</v>
          </cell>
          <cell r="F386" t="str">
            <v>AL</v>
          </cell>
          <cell r="G386" t="str">
            <v>NCAA Division I-A</v>
          </cell>
          <cell r="I386">
            <v>1</v>
          </cell>
          <cell r="J386" t="str">
            <v>NCAA</v>
          </cell>
          <cell r="K386">
            <v>9176</v>
          </cell>
          <cell r="L386">
            <v>9273</v>
          </cell>
          <cell r="M386">
            <v>18449</v>
          </cell>
          <cell r="V386">
            <v>443261</v>
          </cell>
          <cell r="Y386">
            <v>443261</v>
          </cell>
          <cell r="Z386">
            <v>9482254</v>
          </cell>
          <cell r="AA386">
            <v>93886</v>
          </cell>
          <cell r="AC386">
            <v>9576140</v>
          </cell>
          <cell r="AL386">
            <v>19646</v>
          </cell>
          <cell r="AM386">
            <v>26109</v>
          </cell>
          <cell r="AO386">
            <v>45755</v>
          </cell>
          <cell r="AU386">
            <v>279063</v>
          </cell>
          <cell r="AW386">
            <v>279063</v>
          </cell>
          <cell r="BF386">
            <v>75092576</v>
          </cell>
          <cell r="BI386">
            <v>75092576</v>
          </cell>
          <cell r="BJ386">
            <v>0.73001258574740979</v>
          </cell>
          <cell r="BK386">
            <v>187366</v>
          </cell>
          <cell r="BL386">
            <v>12119</v>
          </cell>
          <cell r="BN386">
            <v>199485</v>
          </cell>
          <cell r="BP386">
            <v>98761</v>
          </cell>
          <cell r="BR386">
            <v>98761</v>
          </cell>
          <cell r="CV386">
            <v>11155</v>
          </cell>
          <cell r="CX386">
            <v>11155</v>
          </cell>
          <cell r="CZ386">
            <v>2504</v>
          </cell>
          <cell r="DB386">
            <v>2504</v>
          </cell>
          <cell r="DK386">
            <v>27408</v>
          </cell>
          <cell r="DL386">
            <v>28643</v>
          </cell>
          <cell r="DN386">
            <v>56051</v>
          </cell>
          <cell r="EA386">
            <v>1021</v>
          </cell>
          <cell r="EB386">
            <v>5516</v>
          </cell>
          <cell r="ED386">
            <v>6537</v>
          </cell>
          <cell r="ER386">
            <v>3339</v>
          </cell>
          <cell r="ET386">
            <v>3339</v>
          </cell>
          <cell r="FK386">
            <v>85253532</v>
          </cell>
          <cell r="FL386">
            <v>561095</v>
          </cell>
          <cell r="FN386">
            <v>17050142</v>
          </cell>
          <cell r="FO386">
            <v>102864769</v>
          </cell>
        </row>
        <row r="387">
          <cell r="E387" t="str">
            <v>Ball State2012</v>
          </cell>
          <cell r="F387" t="str">
            <v>IN</v>
          </cell>
          <cell r="G387" t="str">
            <v>NCAA Division I-A</v>
          </cell>
          <cell r="I387">
            <v>1</v>
          </cell>
          <cell r="J387" t="str">
            <v>NCAA</v>
          </cell>
          <cell r="K387">
            <v>6710</v>
          </cell>
          <cell r="L387">
            <v>8884</v>
          </cell>
          <cell r="M387">
            <v>15594</v>
          </cell>
          <cell r="V387">
            <v>873234</v>
          </cell>
          <cell r="Y387">
            <v>873234</v>
          </cell>
          <cell r="Z387">
            <v>1561611</v>
          </cell>
          <cell r="AA387">
            <v>1282644</v>
          </cell>
          <cell r="AC387">
            <v>2844255</v>
          </cell>
          <cell r="AM387">
            <v>636677</v>
          </cell>
          <cell r="AO387">
            <v>636677</v>
          </cell>
          <cell r="BC387">
            <v>426770</v>
          </cell>
          <cell r="BE387">
            <v>426770</v>
          </cell>
          <cell r="BF387">
            <v>5926855</v>
          </cell>
          <cell r="BI387">
            <v>5926855</v>
          </cell>
          <cell r="BJ387">
            <v>0.26173445380971611</v>
          </cell>
          <cell r="BK387">
            <v>288332</v>
          </cell>
          <cell r="BL387">
            <v>338875</v>
          </cell>
          <cell r="BN387">
            <v>627207</v>
          </cell>
          <cell r="BP387">
            <v>531973</v>
          </cell>
          <cell r="BR387">
            <v>531973</v>
          </cell>
          <cell r="CV387">
            <v>612838</v>
          </cell>
          <cell r="CX387">
            <v>612838</v>
          </cell>
          <cell r="CZ387">
            <v>694242</v>
          </cell>
          <cell r="DB387">
            <v>694242</v>
          </cell>
          <cell r="DG387">
            <v>120152</v>
          </cell>
          <cell r="DH387">
            <v>391967</v>
          </cell>
          <cell r="DJ387">
            <v>512119</v>
          </cell>
          <cell r="EA387">
            <v>364863</v>
          </cell>
          <cell r="EB387">
            <v>408265</v>
          </cell>
          <cell r="ED387">
            <v>773128</v>
          </cell>
          <cell r="EQ387">
            <v>351577</v>
          </cell>
          <cell r="ER387">
            <v>699155</v>
          </cell>
          <cell r="ET387">
            <v>1050732</v>
          </cell>
          <cell r="FK387">
            <v>9486624</v>
          </cell>
          <cell r="FL387">
            <v>6023406</v>
          </cell>
          <cell r="FN387">
            <v>7134505</v>
          </cell>
          <cell r="FO387">
            <v>22644535</v>
          </cell>
        </row>
        <row r="388">
          <cell r="E388" t="str">
            <v>Baylor2012</v>
          </cell>
          <cell r="F388" t="str">
            <v>TX</v>
          </cell>
          <cell r="G388" t="str">
            <v>NCAA Division I-A</v>
          </cell>
          <cell r="I388">
            <v>1</v>
          </cell>
          <cell r="J388" t="str">
            <v>NCAA</v>
          </cell>
          <cell r="K388">
            <v>5202</v>
          </cell>
          <cell r="L388">
            <v>7387</v>
          </cell>
          <cell r="M388">
            <v>12589</v>
          </cell>
          <cell r="V388">
            <v>2585877</v>
          </cell>
          <cell r="Y388">
            <v>2585877</v>
          </cell>
          <cell r="Z388">
            <v>7487699</v>
          </cell>
          <cell r="AA388">
            <v>5921999</v>
          </cell>
          <cell r="AC388">
            <v>13409698</v>
          </cell>
          <cell r="AL388">
            <v>1439453</v>
          </cell>
          <cell r="AM388">
            <v>2219546</v>
          </cell>
          <cell r="AO388">
            <v>3658999</v>
          </cell>
          <cell r="AU388">
            <v>1592935</v>
          </cell>
          <cell r="AW388">
            <v>1592935</v>
          </cell>
          <cell r="BF388">
            <v>26270277</v>
          </cell>
          <cell r="BI388">
            <v>26270277</v>
          </cell>
          <cell r="BJ388">
            <v>0.33502477614089654</v>
          </cell>
          <cell r="BK388">
            <v>696429</v>
          </cell>
          <cell r="BL388">
            <v>788221</v>
          </cell>
          <cell r="BN388">
            <v>1484650</v>
          </cell>
          <cell r="BP388">
            <v>974807</v>
          </cell>
          <cell r="BR388">
            <v>974807</v>
          </cell>
          <cell r="CV388">
            <v>1689892</v>
          </cell>
          <cell r="CX388">
            <v>1689892</v>
          </cell>
          <cell r="CZ388">
            <v>1522913</v>
          </cell>
          <cell r="DB388">
            <v>1522913</v>
          </cell>
          <cell r="EA388">
            <v>1076665</v>
          </cell>
          <cell r="EB388">
            <v>1062308</v>
          </cell>
          <cell r="ED388">
            <v>2138973</v>
          </cell>
          <cell r="ER388">
            <v>1523946</v>
          </cell>
          <cell r="ET388">
            <v>1523946</v>
          </cell>
          <cell r="FK388">
            <v>39556400</v>
          </cell>
          <cell r="FL388">
            <v>17296567</v>
          </cell>
          <cell r="FN388">
            <v>21559971</v>
          </cell>
          <cell r="FO388">
            <v>78412938</v>
          </cell>
        </row>
        <row r="389">
          <cell r="E389" t="str">
            <v>Boise State2012</v>
          </cell>
          <cell r="F389" t="str">
            <v>ID</v>
          </cell>
          <cell r="G389" t="str">
            <v>NCAA Division I-A</v>
          </cell>
          <cell r="I389">
            <v>1</v>
          </cell>
          <cell r="J389" t="str">
            <v>NCAA</v>
          </cell>
          <cell r="K389">
            <v>6215</v>
          </cell>
          <cell r="L389">
            <v>6503</v>
          </cell>
          <cell r="M389">
            <v>12718</v>
          </cell>
          <cell r="Z389">
            <v>2179021</v>
          </cell>
          <cell r="AA389">
            <v>339027</v>
          </cell>
          <cell r="AC389">
            <v>2518048</v>
          </cell>
          <cell r="AL389">
            <v>191723</v>
          </cell>
          <cell r="AM389">
            <v>509003</v>
          </cell>
          <cell r="AO389">
            <v>700726</v>
          </cell>
          <cell r="BF389">
            <v>15284248</v>
          </cell>
          <cell r="BI389">
            <v>15284248</v>
          </cell>
          <cell r="BJ389">
            <v>0.46010047752260202</v>
          </cell>
          <cell r="BK389">
            <v>119149</v>
          </cell>
          <cell r="BL389">
            <v>170876</v>
          </cell>
          <cell r="BN389">
            <v>290025</v>
          </cell>
          <cell r="BP389">
            <v>288886</v>
          </cell>
          <cell r="BR389">
            <v>288886</v>
          </cell>
          <cell r="CV389">
            <v>288420</v>
          </cell>
          <cell r="CX389">
            <v>288420</v>
          </cell>
          <cell r="CZ389">
            <v>137320</v>
          </cell>
          <cell r="DB389">
            <v>137320</v>
          </cell>
          <cell r="DH389">
            <v>152184</v>
          </cell>
          <cell r="DJ389">
            <v>152184</v>
          </cell>
          <cell r="EA389">
            <v>71430</v>
          </cell>
          <cell r="EB389">
            <v>160098</v>
          </cell>
          <cell r="ED389">
            <v>231528</v>
          </cell>
          <cell r="ER389">
            <v>273137</v>
          </cell>
          <cell r="ET389">
            <v>273137</v>
          </cell>
          <cell r="FC389">
            <v>120132</v>
          </cell>
          <cell r="FF389">
            <v>120132</v>
          </cell>
          <cell r="FK389">
            <v>17965703</v>
          </cell>
          <cell r="FL389">
            <v>2318951</v>
          </cell>
          <cell r="FN389">
            <v>12934716</v>
          </cell>
          <cell r="FO389">
            <v>33219370</v>
          </cell>
        </row>
        <row r="390">
          <cell r="E390" t="str">
            <v>Boston College2012</v>
          </cell>
          <cell r="F390" t="str">
            <v>MA</v>
          </cell>
          <cell r="G390" t="str">
            <v>NCAA Division I-A</v>
          </cell>
          <cell r="I390">
            <v>1</v>
          </cell>
          <cell r="J390" t="str">
            <v>NCAA</v>
          </cell>
          <cell r="K390">
            <v>4419</v>
          </cell>
          <cell r="L390">
            <v>4964</v>
          </cell>
          <cell r="M390">
            <v>9383</v>
          </cell>
          <cell r="V390">
            <v>1453396</v>
          </cell>
          <cell r="Y390">
            <v>1453396</v>
          </cell>
          <cell r="Z390">
            <v>5461147</v>
          </cell>
          <cell r="AA390">
            <v>209067</v>
          </cell>
          <cell r="AC390">
            <v>5670214</v>
          </cell>
          <cell r="AL390">
            <v>230705</v>
          </cell>
          <cell r="AM390">
            <v>1261059</v>
          </cell>
          <cell r="AO390">
            <v>1491764</v>
          </cell>
          <cell r="AX390">
            <v>23629</v>
          </cell>
          <cell r="AY390">
            <v>23629</v>
          </cell>
          <cell r="BA390">
            <v>47258</v>
          </cell>
          <cell r="BC390">
            <v>1094430</v>
          </cell>
          <cell r="BE390">
            <v>1094430</v>
          </cell>
          <cell r="BF390">
            <v>22939275</v>
          </cell>
          <cell r="BI390">
            <v>22939275</v>
          </cell>
          <cell r="BJ390">
            <v>0.37747509885585556</v>
          </cell>
          <cell r="BK390">
            <v>367561</v>
          </cell>
          <cell r="BL390">
            <v>418779</v>
          </cell>
          <cell r="BN390">
            <v>786340</v>
          </cell>
          <cell r="BS390">
            <v>2589413</v>
          </cell>
          <cell r="BT390">
            <v>1511582</v>
          </cell>
          <cell r="BV390">
            <v>4100995</v>
          </cell>
          <cell r="BX390">
            <v>1170358</v>
          </cell>
          <cell r="BZ390">
            <v>1170358</v>
          </cell>
          <cell r="CJ390">
            <v>752045</v>
          </cell>
          <cell r="CL390">
            <v>752045</v>
          </cell>
          <cell r="CM390">
            <v>132172</v>
          </cell>
          <cell r="CN390">
            <v>132172</v>
          </cell>
          <cell r="CP390">
            <v>264344</v>
          </cell>
          <cell r="CQ390">
            <v>75725</v>
          </cell>
          <cell r="CR390">
            <v>75725</v>
          </cell>
          <cell r="CT390">
            <v>151450</v>
          </cell>
          <cell r="CU390">
            <v>1091213</v>
          </cell>
          <cell r="CV390">
            <v>1391504</v>
          </cell>
          <cell r="CX390">
            <v>2482717</v>
          </cell>
          <cell r="CZ390">
            <v>1020695</v>
          </cell>
          <cell r="DB390">
            <v>1020695</v>
          </cell>
          <cell r="DG390">
            <v>165866</v>
          </cell>
          <cell r="DH390">
            <v>221866</v>
          </cell>
          <cell r="DJ390">
            <v>387732</v>
          </cell>
          <cell r="EA390">
            <v>150519</v>
          </cell>
          <cell r="EB390">
            <v>619340</v>
          </cell>
          <cell r="ED390">
            <v>769859</v>
          </cell>
          <cell r="ER390">
            <v>1065852</v>
          </cell>
          <cell r="ET390">
            <v>1065852</v>
          </cell>
          <cell r="FK390">
            <v>34680621</v>
          </cell>
          <cell r="FL390">
            <v>10968103</v>
          </cell>
          <cell r="FN390">
            <v>15121576</v>
          </cell>
          <cell r="FO390">
            <v>60770300</v>
          </cell>
        </row>
        <row r="391">
          <cell r="E391" t="str">
            <v>Bowling Green2012</v>
          </cell>
          <cell r="F391" t="str">
            <v>OH</v>
          </cell>
          <cell r="G391" t="str">
            <v>NCAA Division I-A</v>
          </cell>
          <cell r="I391">
            <v>1</v>
          </cell>
          <cell r="J391" t="str">
            <v>NCAA</v>
          </cell>
          <cell r="K391">
            <v>5987</v>
          </cell>
          <cell r="L391">
            <v>7678</v>
          </cell>
          <cell r="M391">
            <v>13665</v>
          </cell>
          <cell r="V391">
            <v>607714</v>
          </cell>
          <cell r="Y391">
            <v>607714</v>
          </cell>
          <cell r="Z391">
            <v>1460613</v>
          </cell>
          <cell r="AA391">
            <v>1089812</v>
          </cell>
          <cell r="AC391">
            <v>2550425</v>
          </cell>
          <cell r="AM391">
            <v>545908</v>
          </cell>
          <cell r="AO391">
            <v>545908</v>
          </cell>
          <cell r="BF391">
            <v>6171184</v>
          </cell>
          <cell r="BI391">
            <v>6171184</v>
          </cell>
          <cell r="BJ391">
            <v>0.29893868064481832</v>
          </cell>
          <cell r="BK391">
            <v>221585</v>
          </cell>
          <cell r="BL391">
            <v>205155</v>
          </cell>
          <cell r="BN391">
            <v>426740</v>
          </cell>
          <cell r="BP391">
            <v>466188</v>
          </cell>
          <cell r="BR391">
            <v>466188</v>
          </cell>
          <cell r="BS391">
            <v>1466883</v>
          </cell>
          <cell r="BV391">
            <v>1466883</v>
          </cell>
          <cell r="CU391">
            <v>396828</v>
          </cell>
          <cell r="CV391">
            <v>422137</v>
          </cell>
          <cell r="CX391">
            <v>818965</v>
          </cell>
          <cell r="CZ391">
            <v>484981</v>
          </cell>
          <cell r="DB391">
            <v>484981</v>
          </cell>
          <cell r="DL391">
            <v>481080</v>
          </cell>
          <cell r="DN391">
            <v>481080</v>
          </cell>
          <cell r="EB391">
            <v>250303</v>
          </cell>
          <cell r="ED391">
            <v>250303</v>
          </cell>
          <cell r="EM391">
            <v>17456</v>
          </cell>
          <cell r="EP391">
            <v>17456</v>
          </cell>
          <cell r="ER391">
            <v>578479</v>
          </cell>
          <cell r="ET391">
            <v>578479</v>
          </cell>
          <cell r="FK391">
            <v>10342263</v>
          </cell>
          <cell r="FL391">
            <v>4524043</v>
          </cell>
          <cell r="FN391">
            <v>5777339</v>
          </cell>
          <cell r="FO391">
            <v>20643645</v>
          </cell>
        </row>
        <row r="392">
          <cell r="E392" t="str">
            <v>Brigham Young2012</v>
          </cell>
          <cell r="F392" t="str">
            <v>UT</v>
          </cell>
          <cell r="G392" t="str">
            <v>NCAA Division I-A</v>
          </cell>
          <cell r="I392">
            <v>1</v>
          </cell>
          <cell r="J392" t="str">
            <v>NCAA</v>
          </cell>
          <cell r="K392">
            <v>14522</v>
          </cell>
          <cell r="L392">
            <v>13816</v>
          </cell>
          <cell r="M392">
            <v>28338</v>
          </cell>
          <cell r="V392">
            <v>1287674</v>
          </cell>
          <cell r="Y392">
            <v>1287674</v>
          </cell>
          <cell r="Z392">
            <v>5352790</v>
          </cell>
          <cell r="AA392">
            <v>1584345</v>
          </cell>
          <cell r="AC392">
            <v>6937135</v>
          </cell>
          <cell r="AL392">
            <v>1336365</v>
          </cell>
          <cell r="AM392">
            <v>1318872</v>
          </cell>
          <cell r="AO392">
            <v>2655237</v>
          </cell>
          <cell r="BF392">
            <v>18639413</v>
          </cell>
          <cell r="BI392">
            <v>18639413</v>
          </cell>
          <cell r="BJ392">
            <v>0.34110269824025358</v>
          </cell>
          <cell r="BK392">
            <v>512352</v>
          </cell>
          <cell r="BL392">
            <v>383775</v>
          </cell>
          <cell r="BN392">
            <v>896127</v>
          </cell>
          <cell r="BP392">
            <v>748146</v>
          </cell>
          <cell r="BR392">
            <v>748146</v>
          </cell>
          <cell r="CV392">
            <v>1670262</v>
          </cell>
          <cell r="CX392">
            <v>1670262</v>
          </cell>
          <cell r="CZ392">
            <v>1018012</v>
          </cell>
          <cell r="DB392">
            <v>1018012</v>
          </cell>
          <cell r="DG392">
            <v>654745</v>
          </cell>
          <cell r="DH392">
            <v>757108</v>
          </cell>
          <cell r="DJ392">
            <v>1411853</v>
          </cell>
          <cell r="EA392">
            <v>511631</v>
          </cell>
          <cell r="EB392">
            <v>456932</v>
          </cell>
          <cell r="ED392">
            <v>968563</v>
          </cell>
          <cell r="EQ392">
            <v>847869</v>
          </cell>
          <cell r="ER392">
            <v>987353</v>
          </cell>
          <cell r="ET392">
            <v>1835222</v>
          </cell>
          <cell r="FK392">
            <v>29142839</v>
          </cell>
          <cell r="FL392">
            <v>8924805</v>
          </cell>
          <cell r="FN392">
            <v>16576934</v>
          </cell>
          <cell r="FO392">
            <v>54644578</v>
          </cell>
        </row>
        <row r="393">
          <cell r="E393" t="str">
            <v>Fresno State2012</v>
          </cell>
          <cell r="F393" t="str">
            <v>CA</v>
          </cell>
          <cell r="G393" t="str">
            <v>NCAA Division I-A</v>
          </cell>
          <cell r="I393">
            <v>1</v>
          </cell>
          <cell r="J393" t="str">
            <v>NCAA</v>
          </cell>
          <cell r="K393">
            <v>7310</v>
          </cell>
          <cell r="L393">
            <v>9830</v>
          </cell>
          <cell r="M393">
            <v>17140</v>
          </cell>
          <cell r="V393">
            <v>838011</v>
          </cell>
          <cell r="Y393">
            <v>838011</v>
          </cell>
          <cell r="Z393">
            <v>1980064</v>
          </cell>
          <cell r="AA393">
            <v>1743642</v>
          </cell>
          <cell r="AC393">
            <v>3723706</v>
          </cell>
          <cell r="AL393">
            <v>238645</v>
          </cell>
          <cell r="AM393">
            <v>722061</v>
          </cell>
          <cell r="AO393">
            <v>960706</v>
          </cell>
          <cell r="AU393">
            <v>811073</v>
          </cell>
          <cell r="AW393">
            <v>811073</v>
          </cell>
          <cell r="BF393">
            <v>9704118</v>
          </cell>
          <cell r="BI393">
            <v>9704118</v>
          </cell>
          <cell r="BJ393">
            <v>0.30309440192009091</v>
          </cell>
          <cell r="BK393">
            <v>192340</v>
          </cell>
          <cell r="BL393">
            <v>333101</v>
          </cell>
          <cell r="BN393">
            <v>525441</v>
          </cell>
          <cell r="BX393">
            <v>733170</v>
          </cell>
          <cell r="BZ393">
            <v>733170</v>
          </cell>
          <cell r="CV393">
            <v>642190</v>
          </cell>
          <cell r="CX393">
            <v>642190</v>
          </cell>
          <cell r="CZ393">
            <v>931176</v>
          </cell>
          <cell r="DB393">
            <v>931176</v>
          </cell>
          <cell r="DH393">
            <v>729218</v>
          </cell>
          <cell r="DJ393">
            <v>729218</v>
          </cell>
          <cell r="EA393">
            <v>182567</v>
          </cell>
          <cell r="EB393">
            <v>432587</v>
          </cell>
          <cell r="ED393">
            <v>615154</v>
          </cell>
          <cell r="ER393">
            <v>864802</v>
          </cell>
          <cell r="ET393">
            <v>864802</v>
          </cell>
          <cell r="FK393">
            <v>13135745</v>
          </cell>
          <cell r="FL393">
            <v>7943020</v>
          </cell>
          <cell r="FN393">
            <v>10938052</v>
          </cell>
          <cell r="FO393">
            <v>32016817</v>
          </cell>
        </row>
        <row r="394">
          <cell r="E394" t="str">
            <v>Central Michigan2012</v>
          </cell>
          <cell r="F394" t="str">
            <v>MI</v>
          </cell>
          <cell r="G394" t="str">
            <v>NCAA Division I-A</v>
          </cell>
          <cell r="I394">
            <v>1</v>
          </cell>
          <cell r="J394" t="str">
            <v>NCAA</v>
          </cell>
          <cell r="K394">
            <v>8170</v>
          </cell>
          <cell r="L394">
            <v>10113</v>
          </cell>
          <cell r="M394">
            <v>18283</v>
          </cell>
          <cell r="V394">
            <v>1274702</v>
          </cell>
          <cell r="Y394">
            <v>1274702</v>
          </cell>
          <cell r="Z394">
            <v>1721407</v>
          </cell>
          <cell r="AA394">
            <v>1216626</v>
          </cell>
          <cell r="AC394">
            <v>2938033</v>
          </cell>
          <cell r="AL394">
            <v>1067549</v>
          </cell>
          <cell r="AM394">
            <v>1041506</v>
          </cell>
          <cell r="AO394">
            <v>2109055</v>
          </cell>
          <cell r="BC394">
            <v>1034065</v>
          </cell>
          <cell r="BE394">
            <v>1034065</v>
          </cell>
          <cell r="BF394">
            <v>6750120</v>
          </cell>
          <cell r="BI394">
            <v>6750120</v>
          </cell>
          <cell r="BJ394">
            <v>0.24385721940372443</v>
          </cell>
          <cell r="BP394">
            <v>1131065</v>
          </cell>
          <cell r="BR394">
            <v>1131065</v>
          </cell>
          <cell r="CV394">
            <v>1117254</v>
          </cell>
          <cell r="CX394">
            <v>1117254</v>
          </cell>
          <cell r="CZ394">
            <v>1122743</v>
          </cell>
          <cell r="DB394">
            <v>1122743</v>
          </cell>
          <cell r="ER394">
            <v>1104757</v>
          </cell>
          <cell r="ET394">
            <v>1104757</v>
          </cell>
          <cell r="FC394">
            <v>1323054</v>
          </cell>
          <cell r="FF394">
            <v>1323054</v>
          </cell>
          <cell r="FK394">
            <v>12136832</v>
          </cell>
          <cell r="FL394">
            <v>7768016</v>
          </cell>
          <cell r="FN394">
            <v>7775776</v>
          </cell>
          <cell r="FO394">
            <v>27680624</v>
          </cell>
        </row>
        <row r="395">
          <cell r="E395" t="str">
            <v>Clemson2012</v>
          </cell>
          <cell r="F395" t="str">
            <v>SC</v>
          </cell>
          <cell r="G395" t="str">
            <v>NCAA Division I-A</v>
          </cell>
          <cell r="I395">
            <v>1</v>
          </cell>
          <cell r="J395" t="str">
            <v>NCAA</v>
          </cell>
          <cell r="K395">
            <v>8298</v>
          </cell>
          <cell r="L395">
            <v>7272</v>
          </cell>
          <cell r="M395">
            <v>15570</v>
          </cell>
          <cell r="V395">
            <v>1130173</v>
          </cell>
          <cell r="Y395">
            <v>1130173</v>
          </cell>
          <cell r="Z395">
            <v>6245295</v>
          </cell>
          <cell r="AA395">
            <v>680011</v>
          </cell>
          <cell r="AC395">
            <v>6925306</v>
          </cell>
          <cell r="AL395">
            <v>535384</v>
          </cell>
          <cell r="AM395">
            <v>904739</v>
          </cell>
          <cell r="AO395">
            <v>1440123</v>
          </cell>
          <cell r="AQ395">
            <v>405789</v>
          </cell>
          <cell r="AS395">
            <v>405789</v>
          </cell>
          <cell r="BF395">
            <v>41273517</v>
          </cell>
          <cell r="BI395">
            <v>41273517</v>
          </cell>
          <cell r="BJ395">
            <v>0.60550361607575898</v>
          </cell>
          <cell r="BK395">
            <v>121608</v>
          </cell>
          <cell r="BN395">
            <v>121608</v>
          </cell>
          <cell r="CJ395">
            <v>908409</v>
          </cell>
          <cell r="CL395">
            <v>908409</v>
          </cell>
          <cell r="CU395">
            <v>531596</v>
          </cell>
          <cell r="CV395">
            <v>623754</v>
          </cell>
          <cell r="CX395">
            <v>1155350</v>
          </cell>
          <cell r="EA395">
            <v>218034</v>
          </cell>
          <cell r="EB395">
            <v>318191</v>
          </cell>
          <cell r="ED395">
            <v>536225</v>
          </cell>
          <cell r="ER395">
            <v>503671</v>
          </cell>
          <cell r="ET395">
            <v>503671</v>
          </cell>
          <cell r="FK395">
            <v>50055607</v>
          </cell>
          <cell r="FL395">
            <v>4344564</v>
          </cell>
          <cell r="FN395">
            <v>13763777</v>
          </cell>
          <cell r="FO395">
            <v>68163948</v>
          </cell>
        </row>
        <row r="396">
          <cell r="E396" t="str">
            <v>Coastal Carolina2012</v>
          </cell>
          <cell r="F396" t="str">
            <v>SC</v>
          </cell>
          <cell r="G396" t="str">
            <v>NCAA Division I-AA</v>
          </cell>
          <cell r="I396">
            <v>1</v>
          </cell>
          <cell r="J396" t="str">
            <v>NCAA</v>
          </cell>
          <cell r="K396">
            <v>3674</v>
          </cell>
          <cell r="L396">
            <v>4211</v>
          </cell>
          <cell r="M396">
            <v>7885</v>
          </cell>
          <cell r="V396">
            <v>1556307</v>
          </cell>
          <cell r="Y396">
            <v>1556307</v>
          </cell>
          <cell r="Z396">
            <v>1559814</v>
          </cell>
          <cell r="AA396">
            <v>1030077</v>
          </cell>
          <cell r="AC396">
            <v>2589891</v>
          </cell>
          <cell r="AL396">
            <v>573696</v>
          </cell>
          <cell r="AM396">
            <v>787516</v>
          </cell>
          <cell r="AO396">
            <v>1361212</v>
          </cell>
          <cell r="BF396">
            <v>4676316</v>
          </cell>
          <cell r="BI396">
            <v>4676316</v>
          </cell>
          <cell r="BJ396">
            <v>0.24581471690402881</v>
          </cell>
          <cell r="BK396">
            <v>564812</v>
          </cell>
          <cell r="BL396">
            <v>553951</v>
          </cell>
          <cell r="BN396">
            <v>1118763</v>
          </cell>
          <cell r="BX396">
            <v>392339</v>
          </cell>
          <cell r="BZ396">
            <v>392339</v>
          </cell>
          <cell r="CU396">
            <v>584102</v>
          </cell>
          <cell r="CV396">
            <v>636838</v>
          </cell>
          <cell r="CX396">
            <v>1220940</v>
          </cell>
          <cell r="CZ396">
            <v>791661</v>
          </cell>
          <cell r="DB396">
            <v>791661</v>
          </cell>
          <cell r="EA396">
            <v>227663</v>
          </cell>
          <cell r="EB396">
            <v>306471</v>
          </cell>
          <cell r="ED396">
            <v>534134</v>
          </cell>
          <cell r="ER396">
            <v>728425</v>
          </cell>
          <cell r="ET396">
            <v>728425</v>
          </cell>
          <cell r="FK396">
            <v>9742710</v>
          </cell>
          <cell r="FL396">
            <v>5227278</v>
          </cell>
          <cell r="FN396">
            <v>4053755</v>
          </cell>
          <cell r="FO396">
            <v>19023743</v>
          </cell>
        </row>
        <row r="397">
          <cell r="E397" t="str">
            <v>Colorado State2012</v>
          </cell>
          <cell r="F397" t="str">
            <v>CO</v>
          </cell>
          <cell r="G397" t="str">
            <v>NCAA Division I-A</v>
          </cell>
          <cell r="I397">
            <v>1</v>
          </cell>
          <cell r="J397" t="str">
            <v>NCAA</v>
          </cell>
          <cell r="K397">
            <v>9667</v>
          </cell>
          <cell r="L397">
            <v>10522</v>
          </cell>
          <cell r="M397">
            <v>20189</v>
          </cell>
          <cell r="Z397">
            <v>4461810</v>
          </cell>
          <cell r="AA397">
            <v>2061102</v>
          </cell>
          <cell r="AC397">
            <v>6522912</v>
          </cell>
          <cell r="AL397">
            <v>634904</v>
          </cell>
          <cell r="AM397">
            <v>869473</v>
          </cell>
          <cell r="AO397">
            <v>1504377</v>
          </cell>
          <cell r="BF397">
            <v>11253326</v>
          </cell>
          <cell r="BI397">
            <v>11253326</v>
          </cell>
          <cell r="BJ397">
            <v>0.34587886801886952</v>
          </cell>
          <cell r="BK397">
            <v>470835</v>
          </cell>
          <cell r="BL397">
            <v>442410</v>
          </cell>
          <cell r="BN397">
            <v>913245</v>
          </cell>
          <cell r="CZ397">
            <v>851398</v>
          </cell>
          <cell r="DB397">
            <v>851398</v>
          </cell>
          <cell r="DH397">
            <v>738737</v>
          </cell>
          <cell r="DJ397">
            <v>738737</v>
          </cell>
          <cell r="EB397">
            <v>440151</v>
          </cell>
          <cell r="ED397">
            <v>440151</v>
          </cell>
          <cell r="ER397">
            <v>1283332</v>
          </cell>
          <cell r="ET397">
            <v>1283332</v>
          </cell>
          <cell r="EV397">
            <v>476137</v>
          </cell>
          <cell r="EX397">
            <v>476137</v>
          </cell>
          <cell r="FK397">
            <v>16820875</v>
          </cell>
          <cell r="FL397">
            <v>7162740</v>
          </cell>
          <cell r="FN397">
            <v>8551839</v>
          </cell>
          <cell r="FO397">
            <v>32535454</v>
          </cell>
        </row>
        <row r="398">
          <cell r="E398" t="str">
            <v>Duke2012</v>
          </cell>
          <cell r="F398" t="str">
            <v>NC</v>
          </cell>
          <cell r="G398" t="str">
            <v>NCAA Division I-A</v>
          </cell>
          <cell r="I398">
            <v>1</v>
          </cell>
          <cell r="J398" t="str">
            <v>NCAA</v>
          </cell>
          <cell r="K398">
            <v>3246</v>
          </cell>
          <cell r="L398">
            <v>3238</v>
          </cell>
          <cell r="M398">
            <v>6484</v>
          </cell>
          <cell r="V398">
            <v>1534067</v>
          </cell>
          <cell r="Y398">
            <v>1534067</v>
          </cell>
          <cell r="Z398">
            <v>25735093</v>
          </cell>
          <cell r="AA398">
            <v>3090405</v>
          </cell>
          <cell r="AC398">
            <v>28825498</v>
          </cell>
          <cell r="AL398">
            <v>1150198</v>
          </cell>
          <cell r="AM398">
            <v>2218796</v>
          </cell>
          <cell r="AO398">
            <v>3368994</v>
          </cell>
          <cell r="AX398">
            <v>13233</v>
          </cell>
          <cell r="AY398">
            <v>139646</v>
          </cell>
          <cell r="BA398">
            <v>152879</v>
          </cell>
          <cell r="BC398">
            <v>1503337</v>
          </cell>
          <cell r="BE398">
            <v>1503337</v>
          </cell>
          <cell r="BF398">
            <v>24121573</v>
          </cell>
          <cell r="BI398">
            <v>24121573</v>
          </cell>
          <cell r="BJ398">
            <v>0.31586749740686682</v>
          </cell>
          <cell r="BK398">
            <v>633817</v>
          </cell>
          <cell r="BL398">
            <v>766483</v>
          </cell>
          <cell r="BN398">
            <v>1400300</v>
          </cell>
          <cell r="BW398">
            <v>1872864</v>
          </cell>
          <cell r="BX398">
            <v>1534794</v>
          </cell>
          <cell r="BZ398">
            <v>3407658</v>
          </cell>
          <cell r="CJ398">
            <v>1695181</v>
          </cell>
          <cell r="CL398">
            <v>1695181</v>
          </cell>
          <cell r="CU398">
            <v>1310821</v>
          </cell>
          <cell r="CV398">
            <v>1750627</v>
          </cell>
          <cell r="CX398">
            <v>3061448</v>
          </cell>
          <cell r="DG398">
            <v>172434</v>
          </cell>
          <cell r="DH398">
            <v>273566</v>
          </cell>
          <cell r="DJ398">
            <v>446000</v>
          </cell>
          <cell r="EA398">
            <v>670378</v>
          </cell>
          <cell r="EB398">
            <v>1104248</v>
          </cell>
          <cell r="ED398">
            <v>1774626</v>
          </cell>
          <cell r="ER398">
            <v>1586700</v>
          </cell>
          <cell r="ET398">
            <v>1586700</v>
          </cell>
          <cell r="FC398">
            <v>64637</v>
          </cell>
          <cell r="FF398">
            <v>64637</v>
          </cell>
          <cell r="FK398">
            <v>57279115</v>
          </cell>
          <cell r="FL398">
            <v>15663783</v>
          </cell>
          <cell r="FN398">
            <v>3423215</v>
          </cell>
          <cell r="FO398">
            <v>76366113</v>
          </cell>
        </row>
        <row r="399">
          <cell r="E399" t="str">
            <v>East Carolina2012</v>
          </cell>
          <cell r="F399" t="str">
            <v>NC</v>
          </cell>
          <cell r="G399" t="str">
            <v>NCAA Division I-A</v>
          </cell>
          <cell r="I399">
            <v>1</v>
          </cell>
          <cell r="J399" t="str">
            <v>NCAA</v>
          </cell>
          <cell r="K399">
            <v>7585</v>
          </cell>
          <cell r="L399">
            <v>10602</v>
          </cell>
          <cell r="M399">
            <v>18187</v>
          </cell>
          <cell r="V399">
            <v>1601021</v>
          </cell>
          <cell r="Y399">
            <v>1601021</v>
          </cell>
          <cell r="Z399">
            <v>3059038</v>
          </cell>
          <cell r="AA399">
            <v>2243336</v>
          </cell>
          <cell r="AC399">
            <v>5302374</v>
          </cell>
          <cell r="AL399">
            <v>871906</v>
          </cell>
          <cell r="AM399">
            <v>1342173</v>
          </cell>
          <cell r="AO399">
            <v>2214079</v>
          </cell>
          <cell r="BF399">
            <v>10083420</v>
          </cell>
          <cell r="BI399">
            <v>10083420</v>
          </cell>
          <cell r="BJ399">
            <v>0.2843648327520496</v>
          </cell>
          <cell r="BK399">
            <v>317453</v>
          </cell>
          <cell r="BL399">
            <v>544014</v>
          </cell>
          <cell r="BN399">
            <v>861467</v>
          </cell>
          <cell r="CV399">
            <v>1056211</v>
          </cell>
          <cell r="CX399">
            <v>1056211</v>
          </cell>
          <cell r="CZ399">
            <v>1264079</v>
          </cell>
          <cell r="DB399">
            <v>1264079</v>
          </cell>
          <cell r="DG399">
            <v>747450</v>
          </cell>
          <cell r="DH399">
            <v>1015662</v>
          </cell>
          <cell r="DJ399">
            <v>1763112</v>
          </cell>
          <cell r="EA399">
            <v>349568</v>
          </cell>
          <cell r="EB399">
            <v>544605</v>
          </cell>
          <cell r="ED399">
            <v>894173</v>
          </cell>
          <cell r="ER399">
            <v>1235692</v>
          </cell>
          <cell r="ET399">
            <v>1235692</v>
          </cell>
          <cell r="FK399">
            <v>17029856</v>
          </cell>
          <cell r="FL399">
            <v>9245772</v>
          </cell>
          <cell r="FN399">
            <v>9183820</v>
          </cell>
          <cell r="FO399">
            <v>35459448</v>
          </cell>
        </row>
        <row r="400">
          <cell r="E400" t="str">
            <v>Eastern Michigan2012</v>
          </cell>
          <cell r="F400" t="str">
            <v>MI</v>
          </cell>
          <cell r="G400" t="str">
            <v>NCAA Division I-A</v>
          </cell>
          <cell r="I400">
            <v>1</v>
          </cell>
          <cell r="J400" t="str">
            <v>NCAA</v>
          </cell>
          <cell r="K400">
            <v>5568</v>
          </cell>
          <cell r="L400">
            <v>7524</v>
          </cell>
          <cell r="M400">
            <v>13092</v>
          </cell>
          <cell r="V400">
            <v>695980</v>
          </cell>
          <cell r="Y400">
            <v>695980</v>
          </cell>
          <cell r="Z400">
            <v>1436619</v>
          </cell>
          <cell r="AA400">
            <v>1205163</v>
          </cell>
          <cell r="AC400">
            <v>2641782</v>
          </cell>
          <cell r="AL400">
            <v>577231</v>
          </cell>
          <cell r="AM400">
            <v>685354</v>
          </cell>
          <cell r="AO400">
            <v>1262585</v>
          </cell>
          <cell r="BF400">
            <v>6289724</v>
          </cell>
          <cell r="BI400">
            <v>6289724</v>
          </cell>
          <cell r="BJ400">
            <v>0.28714716271316759</v>
          </cell>
          <cell r="BK400">
            <v>253784</v>
          </cell>
          <cell r="BL400">
            <v>322467</v>
          </cell>
          <cell r="BN400">
            <v>576251</v>
          </cell>
          <cell r="BP400">
            <v>561870</v>
          </cell>
          <cell r="BR400">
            <v>561870</v>
          </cell>
          <cell r="CJ400">
            <v>561166</v>
          </cell>
          <cell r="CL400">
            <v>561166</v>
          </cell>
          <cell r="CV400">
            <v>598662</v>
          </cell>
          <cell r="CX400">
            <v>598662</v>
          </cell>
          <cell r="CZ400">
            <v>443798</v>
          </cell>
          <cell r="DB400">
            <v>443798</v>
          </cell>
          <cell r="DK400">
            <v>741084</v>
          </cell>
          <cell r="DL400">
            <v>489824</v>
          </cell>
          <cell r="DN400">
            <v>1230908</v>
          </cell>
          <cell r="EB400">
            <v>402878</v>
          </cell>
          <cell r="ED400">
            <v>402878</v>
          </cell>
          <cell r="ER400">
            <v>565164</v>
          </cell>
          <cell r="ET400">
            <v>565164</v>
          </cell>
          <cell r="FC400">
            <v>411101</v>
          </cell>
          <cell r="FF400">
            <v>411101</v>
          </cell>
          <cell r="FK400">
            <v>10405523</v>
          </cell>
          <cell r="FL400">
            <v>5836346</v>
          </cell>
          <cell r="FN400">
            <v>5662314</v>
          </cell>
          <cell r="FO400">
            <v>21904183</v>
          </cell>
        </row>
        <row r="401">
          <cell r="E401" t="str">
            <v>Florida Atlantic2012</v>
          </cell>
          <cell r="F401" t="str">
            <v>FL</v>
          </cell>
          <cell r="G401" t="str">
            <v>NCAA Division I-A</v>
          </cell>
          <cell r="I401">
            <v>1</v>
          </cell>
          <cell r="J401" t="str">
            <v>NCAA</v>
          </cell>
          <cell r="K401">
            <v>6985</v>
          </cell>
          <cell r="L401">
            <v>8404</v>
          </cell>
          <cell r="M401">
            <v>15389</v>
          </cell>
          <cell r="V401">
            <v>1108585</v>
          </cell>
          <cell r="Y401">
            <v>1108585</v>
          </cell>
          <cell r="Z401">
            <v>912762</v>
          </cell>
          <cell r="AA401">
            <v>458690</v>
          </cell>
          <cell r="AC401">
            <v>1371452</v>
          </cell>
          <cell r="AE401">
            <v>339461</v>
          </cell>
          <cell r="AG401">
            <v>339461</v>
          </cell>
          <cell r="AM401">
            <v>916085</v>
          </cell>
          <cell r="AO401">
            <v>916085</v>
          </cell>
          <cell r="BF401">
            <v>7287694</v>
          </cell>
          <cell r="BI401">
            <v>7287694</v>
          </cell>
          <cell r="BJ401">
            <v>0.3188776540470612</v>
          </cell>
          <cell r="BK401">
            <v>328300</v>
          </cell>
          <cell r="BL401">
            <v>136714</v>
          </cell>
          <cell r="BN401">
            <v>465014</v>
          </cell>
          <cell r="CU401">
            <v>867186</v>
          </cell>
          <cell r="CV401">
            <v>881887</v>
          </cell>
          <cell r="CX401">
            <v>1749073</v>
          </cell>
          <cell r="CZ401">
            <v>501904</v>
          </cell>
          <cell r="DB401">
            <v>501904</v>
          </cell>
          <cell r="DG401">
            <v>803110</v>
          </cell>
          <cell r="DH401">
            <v>875393</v>
          </cell>
          <cell r="DJ401">
            <v>1678503</v>
          </cell>
          <cell r="EA401">
            <v>241890</v>
          </cell>
          <cell r="EB401">
            <v>245137</v>
          </cell>
          <cell r="ED401">
            <v>487027</v>
          </cell>
          <cell r="EM401">
            <v>338649</v>
          </cell>
          <cell r="EP401">
            <v>338649</v>
          </cell>
          <cell r="ER401">
            <v>422374</v>
          </cell>
          <cell r="ET401">
            <v>422374</v>
          </cell>
          <cell r="FK401">
            <v>11888176</v>
          </cell>
          <cell r="FL401">
            <v>4777645</v>
          </cell>
          <cell r="FN401">
            <v>6188380</v>
          </cell>
          <cell r="FO401">
            <v>22854201</v>
          </cell>
        </row>
        <row r="402">
          <cell r="E402" t="str">
            <v>FIU2012</v>
          </cell>
          <cell r="F402" t="str">
            <v>FL</v>
          </cell>
          <cell r="G402" t="str">
            <v>NCAA Division I-A</v>
          </cell>
          <cell r="I402">
            <v>1</v>
          </cell>
          <cell r="J402" t="str">
            <v>NCAA</v>
          </cell>
          <cell r="K402">
            <v>10398</v>
          </cell>
          <cell r="L402">
            <v>13300</v>
          </cell>
          <cell r="M402">
            <v>23698</v>
          </cell>
          <cell r="V402">
            <v>1000212</v>
          </cell>
          <cell r="Y402">
            <v>1000212</v>
          </cell>
          <cell r="Z402">
            <v>1776629</v>
          </cell>
          <cell r="AA402">
            <v>1386053</v>
          </cell>
          <cell r="AC402">
            <v>3162682</v>
          </cell>
          <cell r="AE402">
            <v>262569</v>
          </cell>
          <cell r="AG402">
            <v>262569</v>
          </cell>
          <cell r="AL402">
            <v>366507</v>
          </cell>
          <cell r="AM402">
            <v>744086</v>
          </cell>
          <cell r="AO402">
            <v>1110593</v>
          </cell>
          <cell r="BF402">
            <v>8168228</v>
          </cell>
          <cell r="BI402">
            <v>8168228</v>
          </cell>
          <cell r="BJ402">
            <v>0.28830133170814232</v>
          </cell>
          <cell r="BL402">
            <v>414101</v>
          </cell>
          <cell r="BN402">
            <v>414101</v>
          </cell>
          <cell r="CU402">
            <v>604574</v>
          </cell>
          <cell r="CV402">
            <v>660261</v>
          </cell>
          <cell r="CX402">
            <v>1264835</v>
          </cell>
          <cell r="CZ402">
            <v>703882</v>
          </cell>
          <cell r="DB402">
            <v>703882</v>
          </cell>
          <cell r="DH402">
            <v>760936</v>
          </cell>
          <cell r="DJ402">
            <v>760936</v>
          </cell>
          <cell r="EB402">
            <v>386727</v>
          </cell>
          <cell r="ED402">
            <v>386727</v>
          </cell>
          <cell r="ER402">
            <v>683475</v>
          </cell>
          <cell r="ET402">
            <v>683475</v>
          </cell>
          <cell r="FK402">
            <v>11916150</v>
          </cell>
          <cell r="FL402">
            <v>6002090</v>
          </cell>
          <cell r="FN402">
            <v>10414019</v>
          </cell>
          <cell r="FO402">
            <v>28332259</v>
          </cell>
        </row>
        <row r="403">
          <cell r="E403" t="str">
            <v>Florida State2012</v>
          </cell>
          <cell r="F403" t="str">
            <v>FL</v>
          </cell>
          <cell r="G403" t="str">
            <v>NCAA Division I-A</v>
          </cell>
          <cell r="I403">
            <v>1</v>
          </cell>
          <cell r="J403" t="str">
            <v>NCAA</v>
          </cell>
          <cell r="K403">
            <v>12477</v>
          </cell>
          <cell r="L403">
            <v>16053</v>
          </cell>
          <cell r="M403">
            <v>28530</v>
          </cell>
          <cell r="V403">
            <v>2441509</v>
          </cell>
          <cell r="Y403">
            <v>2441509</v>
          </cell>
          <cell r="Z403">
            <v>8959255</v>
          </cell>
          <cell r="AA403">
            <v>3954413</v>
          </cell>
          <cell r="AC403">
            <v>12913668</v>
          </cell>
          <cell r="AE403">
            <v>363423</v>
          </cell>
          <cell r="AG403">
            <v>363423</v>
          </cell>
          <cell r="AL403">
            <v>1743767</v>
          </cell>
          <cell r="AM403">
            <v>1859849</v>
          </cell>
          <cell r="AO403">
            <v>3603616</v>
          </cell>
          <cell r="BF403">
            <v>43085121</v>
          </cell>
          <cell r="BI403">
            <v>43085121</v>
          </cell>
          <cell r="BJ403">
            <v>0.48331419768963563</v>
          </cell>
          <cell r="BK403">
            <v>601390</v>
          </cell>
          <cell r="BL403">
            <v>556941</v>
          </cell>
          <cell r="BN403">
            <v>1158331</v>
          </cell>
          <cell r="CV403">
            <v>1594534</v>
          </cell>
          <cell r="CX403">
            <v>1594534</v>
          </cell>
          <cell r="CZ403">
            <v>1155638</v>
          </cell>
          <cell r="DB403">
            <v>1155638</v>
          </cell>
          <cell r="DK403">
            <v>1011444</v>
          </cell>
          <cell r="DL403">
            <v>1103933</v>
          </cell>
          <cell r="DN403">
            <v>2115377</v>
          </cell>
          <cell r="EA403">
            <v>747681</v>
          </cell>
          <cell r="EB403">
            <v>759248</v>
          </cell>
          <cell r="ED403">
            <v>1506929</v>
          </cell>
          <cell r="ER403">
            <v>999384</v>
          </cell>
          <cell r="ET403">
            <v>999384</v>
          </cell>
          <cell r="FK403">
            <v>58590167</v>
          </cell>
          <cell r="FL403">
            <v>12347363</v>
          </cell>
          <cell r="FN403">
            <v>18207629</v>
          </cell>
          <cell r="FO403">
            <v>89145159</v>
          </cell>
        </row>
        <row r="404">
          <cell r="E404" t="str">
            <v>Georgia Tech2012</v>
          </cell>
          <cell r="F404" t="str">
            <v>GA</v>
          </cell>
          <cell r="G404" t="str">
            <v>NCAA Division I-A</v>
          </cell>
          <cell r="I404">
            <v>1</v>
          </cell>
          <cell r="J404" t="str">
            <v>NCAA</v>
          </cell>
          <cell r="K404">
            <v>8821</v>
          </cell>
          <cell r="L404">
            <v>4369</v>
          </cell>
          <cell r="M404">
            <v>13190</v>
          </cell>
          <cell r="V404">
            <v>382342</v>
          </cell>
          <cell r="Y404">
            <v>382342</v>
          </cell>
          <cell r="Z404">
            <v>6059937</v>
          </cell>
          <cell r="AA404">
            <v>438190</v>
          </cell>
          <cell r="AC404">
            <v>6498127</v>
          </cell>
          <cell r="AL404">
            <v>83365</v>
          </cell>
          <cell r="AM404">
            <v>38473</v>
          </cell>
          <cell r="AO404">
            <v>121838</v>
          </cell>
          <cell r="BF404">
            <v>30745256</v>
          </cell>
          <cell r="BI404">
            <v>30745256</v>
          </cell>
          <cell r="BJ404">
            <v>0.48318073571854103</v>
          </cell>
          <cell r="BK404">
            <v>204410</v>
          </cell>
          <cell r="BN404">
            <v>204410</v>
          </cell>
          <cell r="CZ404">
            <v>137221</v>
          </cell>
          <cell r="DB404">
            <v>137221</v>
          </cell>
          <cell r="DG404">
            <v>177290</v>
          </cell>
          <cell r="DH404">
            <v>362336</v>
          </cell>
          <cell r="DJ404">
            <v>539626</v>
          </cell>
          <cell r="EA404">
            <v>142585</v>
          </cell>
          <cell r="EB404">
            <v>224122</v>
          </cell>
          <cell r="ED404">
            <v>366707</v>
          </cell>
          <cell r="ER404">
            <v>297005</v>
          </cell>
          <cell r="ET404">
            <v>297005</v>
          </cell>
          <cell r="FK404">
            <v>37795185</v>
          </cell>
          <cell r="FL404">
            <v>1497347</v>
          </cell>
          <cell r="FN404">
            <v>24338432</v>
          </cell>
          <cell r="FO404">
            <v>63630964</v>
          </cell>
        </row>
        <row r="405">
          <cell r="E405" t="str">
            <v>Georgia Southern2012</v>
          </cell>
          <cell r="F405" t="str">
            <v>GA</v>
          </cell>
          <cell r="G405" t="str">
            <v>NCAA Division I-AA</v>
          </cell>
          <cell r="I405">
            <v>1</v>
          </cell>
          <cell r="J405" t="str">
            <v>NCAA</v>
          </cell>
          <cell r="K405">
            <v>7919</v>
          </cell>
          <cell r="L405">
            <v>7830</v>
          </cell>
          <cell r="M405">
            <v>15749</v>
          </cell>
          <cell r="V405">
            <v>626522</v>
          </cell>
          <cell r="Y405">
            <v>626522</v>
          </cell>
          <cell r="Z405">
            <v>985316</v>
          </cell>
          <cell r="AA405">
            <v>456384</v>
          </cell>
          <cell r="AC405">
            <v>1441700</v>
          </cell>
          <cell r="AM405">
            <v>615877</v>
          </cell>
          <cell r="AO405">
            <v>615877</v>
          </cell>
          <cell r="BF405">
            <v>3637348</v>
          </cell>
          <cell r="BI405">
            <v>3637348</v>
          </cell>
          <cell r="BJ405">
            <v>0.34003828032814809</v>
          </cell>
          <cell r="BK405">
            <v>220415</v>
          </cell>
          <cell r="BN405">
            <v>220415</v>
          </cell>
          <cell r="CU405">
            <v>455678</v>
          </cell>
          <cell r="CV405">
            <v>420040</v>
          </cell>
          <cell r="CX405">
            <v>875718</v>
          </cell>
          <cell r="CZ405">
            <v>350618</v>
          </cell>
          <cell r="DB405">
            <v>350618</v>
          </cell>
          <cell r="DH405">
            <v>455066</v>
          </cell>
          <cell r="DJ405">
            <v>455066</v>
          </cell>
          <cell r="EA405">
            <v>175822</v>
          </cell>
          <cell r="EB405">
            <v>209118</v>
          </cell>
          <cell r="ED405">
            <v>384940</v>
          </cell>
          <cell r="ER405">
            <v>278881</v>
          </cell>
          <cell r="ET405">
            <v>278881</v>
          </cell>
          <cell r="FK405">
            <v>6101101</v>
          </cell>
          <cell r="FL405">
            <v>2785984</v>
          </cell>
          <cell r="FN405">
            <v>1809793</v>
          </cell>
          <cell r="FO405">
            <v>10696878</v>
          </cell>
        </row>
        <row r="406">
          <cell r="E406" t="str">
            <v>Georgia State2012</v>
          </cell>
          <cell r="F406" t="str">
            <v>GA</v>
          </cell>
          <cell r="G406" t="str">
            <v>NCAA Division I-A</v>
          </cell>
          <cell r="I406">
            <v>1</v>
          </cell>
          <cell r="J406" t="str">
            <v>NCAA</v>
          </cell>
          <cell r="K406">
            <v>7449</v>
          </cell>
          <cell r="L406">
            <v>10459</v>
          </cell>
          <cell r="M406">
            <v>17908</v>
          </cell>
          <cell r="V406">
            <v>1486062</v>
          </cell>
          <cell r="Y406">
            <v>1486062</v>
          </cell>
          <cell r="Z406">
            <v>1969032</v>
          </cell>
          <cell r="AA406">
            <v>1377109</v>
          </cell>
          <cell r="AC406">
            <v>3346141</v>
          </cell>
          <cell r="AE406">
            <v>259890</v>
          </cell>
          <cell r="AG406">
            <v>259890</v>
          </cell>
          <cell r="BF406">
            <v>6177811</v>
          </cell>
          <cell r="BI406">
            <v>6177811</v>
          </cell>
          <cell r="BJ406">
            <v>0.24946811754030965</v>
          </cell>
          <cell r="BK406">
            <v>227700</v>
          </cell>
          <cell r="BL406">
            <v>374221</v>
          </cell>
          <cell r="BN406">
            <v>601921</v>
          </cell>
          <cell r="CU406">
            <v>475035</v>
          </cell>
          <cell r="CV406">
            <v>594979</v>
          </cell>
          <cell r="CX406">
            <v>1070014</v>
          </cell>
          <cell r="CZ406">
            <v>582458</v>
          </cell>
          <cell r="DB406">
            <v>582458</v>
          </cell>
          <cell r="EA406">
            <v>330780</v>
          </cell>
          <cell r="EB406">
            <v>451748</v>
          </cell>
          <cell r="ED406">
            <v>782528</v>
          </cell>
          <cell r="EF406">
            <v>78769</v>
          </cell>
          <cell r="EH406">
            <v>78769</v>
          </cell>
          <cell r="EJ406">
            <v>146284</v>
          </cell>
          <cell r="EL406">
            <v>146284</v>
          </cell>
          <cell r="EN406">
            <v>87521</v>
          </cell>
          <cell r="EP406">
            <v>87521</v>
          </cell>
          <cell r="ER406">
            <v>858442</v>
          </cell>
          <cell r="ET406">
            <v>858442</v>
          </cell>
          <cell r="FK406">
            <v>10666420</v>
          </cell>
          <cell r="FL406">
            <v>4811421</v>
          </cell>
          <cell r="FN406">
            <v>9286089</v>
          </cell>
          <cell r="FO406">
            <v>24763930</v>
          </cell>
        </row>
        <row r="407">
          <cell r="E407" t="str">
            <v>Indiana2012</v>
          </cell>
          <cell r="F407" t="str">
            <v>IN</v>
          </cell>
          <cell r="G407" t="str">
            <v>NCAA Division I-A</v>
          </cell>
          <cell r="I407">
            <v>1</v>
          </cell>
          <cell r="J407" t="str">
            <v>NCAA</v>
          </cell>
          <cell r="K407">
            <v>15127</v>
          </cell>
          <cell r="L407">
            <v>15718</v>
          </cell>
          <cell r="M407">
            <v>30845</v>
          </cell>
          <cell r="V407">
            <v>203884</v>
          </cell>
          <cell r="Y407">
            <v>203884</v>
          </cell>
          <cell r="Z407">
            <v>21331411</v>
          </cell>
          <cell r="AA407">
            <v>158012</v>
          </cell>
          <cell r="AC407">
            <v>21489423</v>
          </cell>
          <cell r="AL407">
            <v>82447</v>
          </cell>
          <cell r="AM407">
            <v>77872</v>
          </cell>
          <cell r="AO407">
            <v>160319</v>
          </cell>
          <cell r="BC407">
            <v>25234</v>
          </cell>
          <cell r="BE407">
            <v>25234</v>
          </cell>
          <cell r="BF407">
            <v>24370088</v>
          </cell>
          <cell r="BI407">
            <v>24370088</v>
          </cell>
          <cell r="BJ407">
            <v>0.3217653538920891</v>
          </cell>
          <cell r="BK407">
            <v>34987</v>
          </cell>
          <cell r="BL407">
            <v>24639</v>
          </cell>
          <cell r="BN407">
            <v>59626</v>
          </cell>
          <cell r="CJ407">
            <v>43442</v>
          </cell>
          <cell r="CL407">
            <v>43442</v>
          </cell>
          <cell r="CU407">
            <v>139105</v>
          </cell>
          <cell r="CV407">
            <v>55386</v>
          </cell>
          <cell r="CX407">
            <v>194491</v>
          </cell>
          <cell r="CZ407">
            <v>64284</v>
          </cell>
          <cell r="DB407">
            <v>64284</v>
          </cell>
          <cell r="DG407">
            <v>56585</v>
          </cell>
          <cell r="DH407">
            <v>43922</v>
          </cell>
          <cell r="DJ407">
            <v>100507</v>
          </cell>
          <cell r="EA407">
            <v>18791</v>
          </cell>
          <cell r="EB407">
            <v>17663</v>
          </cell>
          <cell r="ED407">
            <v>36454</v>
          </cell>
          <cell r="ER407">
            <v>60341</v>
          </cell>
          <cell r="ET407">
            <v>60341</v>
          </cell>
          <cell r="EV407">
            <v>7817</v>
          </cell>
          <cell r="EX407">
            <v>7817</v>
          </cell>
          <cell r="FC407">
            <v>26806</v>
          </cell>
          <cell r="FF407">
            <v>26806</v>
          </cell>
          <cell r="FK407">
            <v>46264104</v>
          </cell>
          <cell r="FL407">
            <v>578612</v>
          </cell>
          <cell r="FN407">
            <v>28895979</v>
          </cell>
          <cell r="FO407">
            <v>75738695</v>
          </cell>
        </row>
        <row r="408">
          <cell r="E408" t="str">
            <v>Iowa State2012</v>
          </cell>
          <cell r="F408" t="str">
            <v>IA</v>
          </cell>
          <cell r="G408" t="str">
            <v>NCAA Division I-A</v>
          </cell>
          <cell r="I408">
            <v>1</v>
          </cell>
          <cell r="J408" t="str">
            <v>NCAA</v>
          </cell>
          <cell r="K408">
            <v>13495</v>
          </cell>
          <cell r="L408">
            <v>10525</v>
          </cell>
          <cell r="M408">
            <v>24020</v>
          </cell>
          <cell r="Z408">
            <v>8609008</v>
          </cell>
          <cell r="AA408">
            <v>868074</v>
          </cell>
          <cell r="AC408">
            <v>9477082</v>
          </cell>
          <cell r="AL408">
            <v>100743</v>
          </cell>
          <cell r="AM408">
            <v>297346</v>
          </cell>
          <cell r="AO408">
            <v>398089</v>
          </cell>
          <cell r="BF408">
            <v>29475730</v>
          </cell>
          <cell r="BI408">
            <v>29475730</v>
          </cell>
          <cell r="BJ408">
            <v>0.47268744098569287</v>
          </cell>
          <cell r="BK408">
            <v>13986</v>
          </cell>
          <cell r="BL408">
            <v>10968</v>
          </cell>
          <cell r="BN408">
            <v>24954</v>
          </cell>
          <cell r="BP408">
            <v>251489</v>
          </cell>
          <cell r="BR408">
            <v>251489</v>
          </cell>
          <cell r="CV408">
            <v>245117</v>
          </cell>
          <cell r="CX408">
            <v>245117</v>
          </cell>
          <cell r="CZ408">
            <v>202223</v>
          </cell>
          <cell r="DB408">
            <v>202223</v>
          </cell>
          <cell r="DH408">
            <v>247822</v>
          </cell>
          <cell r="DJ408">
            <v>247822</v>
          </cell>
          <cell r="EB408">
            <v>70881</v>
          </cell>
          <cell r="ED408">
            <v>70881</v>
          </cell>
          <cell r="ER408">
            <v>276726</v>
          </cell>
          <cell r="ET408">
            <v>276726</v>
          </cell>
          <cell r="FC408">
            <v>150626</v>
          </cell>
          <cell r="FF408">
            <v>150626</v>
          </cell>
          <cell r="FK408">
            <v>38350093</v>
          </cell>
          <cell r="FL408">
            <v>2470646</v>
          </cell>
          <cell r="FN408">
            <v>21537021</v>
          </cell>
          <cell r="FO408">
            <v>62357760</v>
          </cell>
        </row>
        <row r="409">
          <cell r="E409" t="str">
            <v>Kansas State2012</v>
          </cell>
          <cell r="F409" t="str">
            <v>KS</v>
          </cell>
          <cell r="G409" t="str">
            <v>NCAA Division I-A</v>
          </cell>
          <cell r="I409">
            <v>1</v>
          </cell>
          <cell r="J409" t="str">
            <v>NCAA</v>
          </cell>
          <cell r="K409">
            <v>9287</v>
          </cell>
          <cell r="L409">
            <v>8347</v>
          </cell>
          <cell r="M409">
            <v>17634</v>
          </cell>
          <cell r="V409">
            <v>253081</v>
          </cell>
          <cell r="Y409">
            <v>253081</v>
          </cell>
          <cell r="Z409">
            <v>8564846</v>
          </cell>
          <cell r="AA409">
            <v>366088</v>
          </cell>
          <cell r="AC409">
            <v>8930934</v>
          </cell>
          <cell r="AL409">
            <v>29062</v>
          </cell>
          <cell r="AM409">
            <v>24757</v>
          </cell>
          <cell r="AO409">
            <v>53819</v>
          </cell>
          <cell r="AU409">
            <v>22762</v>
          </cell>
          <cell r="AW409">
            <v>22762</v>
          </cell>
          <cell r="BF409">
            <v>30976071</v>
          </cell>
          <cell r="BI409">
            <v>30976071</v>
          </cell>
          <cell r="BJ409">
            <v>0.44730656677921121</v>
          </cell>
          <cell r="BK409">
            <v>10279</v>
          </cell>
          <cell r="BL409">
            <v>8539</v>
          </cell>
          <cell r="BN409">
            <v>18818</v>
          </cell>
          <cell r="CJ409">
            <v>28464</v>
          </cell>
          <cell r="CL409">
            <v>28464</v>
          </cell>
          <cell r="EB409">
            <v>11385</v>
          </cell>
          <cell r="ED409">
            <v>11385</v>
          </cell>
          <cell r="ER409">
            <v>81479</v>
          </cell>
          <cell r="ET409">
            <v>81479</v>
          </cell>
          <cell r="FK409">
            <v>39833339</v>
          </cell>
          <cell r="FL409">
            <v>543474</v>
          </cell>
          <cell r="FN409">
            <v>28873391</v>
          </cell>
          <cell r="FO409">
            <v>69250204</v>
          </cell>
        </row>
        <row r="410">
          <cell r="E410" t="str">
            <v>Kent State2012</v>
          </cell>
          <cell r="F410" t="str">
            <v>OH</v>
          </cell>
          <cell r="G410" t="str">
            <v>NCAA Division I-A</v>
          </cell>
          <cell r="I410">
            <v>1</v>
          </cell>
          <cell r="J410" t="str">
            <v>NCAA</v>
          </cell>
          <cell r="K410">
            <v>7506</v>
          </cell>
          <cell r="L410">
            <v>10440</v>
          </cell>
          <cell r="M410">
            <v>17946</v>
          </cell>
          <cell r="V410">
            <v>1071179</v>
          </cell>
          <cell r="Y410">
            <v>1071179</v>
          </cell>
          <cell r="Z410">
            <v>1855599</v>
          </cell>
          <cell r="AA410">
            <v>1237906</v>
          </cell>
          <cell r="AC410">
            <v>3093505</v>
          </cell>
          <cell r="AL410">
            <v>531204</v>
          </cell>
          <cell r="AM410">
            <v>760347</v>
          </cell>
          <cell r="AO410">
            <v>1291551</v>
          </cell>
          <cell r="BC410">
            <v>637321</v>
          </cell>
          <cell r="BE410">
            <v>637321</v>
          </cell>
          <cell r="BF410">
            <v>5357800</v>
          </cell>
          <cell r="BI410">
            <v>5357800</v>
          </cell>
          <cell r="BJ410">
            <v>0.20709644506726016</v>
          </cell>
          <cell r="BK410">
            <v>423328</v>
          </cell>
          <cell r="BL410">
            <v>323590</v>
          </cell>
          <cell r="BN410">
            <v>746918</v>
          </cell>
          <cell r="BP410">
            <v>557390</v>
          </cell>
          <cell r="BR410">
            <v>557390</v>
          </cell>
          <cell r="CV410">
            <v>677957</v>
          </cell>
          <cell r="CX410">
            <v>677957</v>
          </cell>
          <cell r="CZ410">
            <v>673325</v>
          </cell>
          <cell r="DB410">
            <v>673325</v>
          </cell>
          <cell r="ER410">
            <v>590280</v>
          </cell>
          <cell r="ET410">
            <v>590280</v>
          </cell>
          <cell r="FC410">
            <v>526762</v>
          </cell>
          <cell r="FF410">
            <v>526762</v>
          </cell>
          <cell r="FK410">
            <v>9765872</v>
          </cell>
          <cell r="FL410">
            <v>5458116</v>
          </cell>
          <cell r="FN410">
            <v>10647050</v>
          </cell>
          <cell r="FO410">
            <v>25871038</v>
          </cell>
        </row>
        <row r="411">
          <cell r="E411" t="str">
            <v>Liberty2012</v>
          </cell>
          <cell r="F411" t="str">
            <v>VA</v>
          </cell>
          <cell r="G411" t="str">
            <v>NCAA Division I-AA</v>
          </cell>
          <cell r="I411">
            <v>1</v>
          </cell>
          <cell r="J411" t="str">
            <v>NCAA</v>
          </cell>
          <cell r="K411">
            <v>10702</v>
          </cell>
          <cell r="L411">
            <v>13998</v>
          </cell>
          <cell r="M411">
            <v>24700</v>
          </cell>
          <cell r="V411">
            <v>1259559</v>
          </cell>
          <cell r="Y411">
            <v>1259559</v>
          </cell>
          <cell r="Z411">
            <v>1844506</v>
          </cell>
          <cell r="AA411">
            <v>1522213</v>
          </cell>
          <cell r="AC411">
            <v>3366719</v>
          </cell>
          <cell r="AL411">
            <v>918317</v>
          </cell>
          <cell r="AM411">
            <v>1052086</v>
          </cell>
          <cell r="AO411">
            <v>1970403</v>
          </cell>
          <cell r="BC411">
            <v>544716</v>
          </cell>
          <cell r="BE411">
            <v>544716</v>
          </cell>
          <cell r="BF411">
            <v>6456306</v>
          </cell>
          <cell r="BI411">
            <v>6456306</v>
          </cell>
          <cell r="BJ411">
            <v>0.25548557647295134</v>
          </cell>
          <cell r="BK411">
            <v>431813</v>
          </cell>
          <cell r="BN411">
            <v>431813</v>
          </cell>
          <cell r="BX411">
            <v>604240</v>
          </cell>
          <cell r="BZ411">
            <v>604240</v>
          </cell>
          <cell r="CU411">
            <v>588276</v>
          </cell>
          <cell r="CV411">
            <v>710393</v>
          </cell>
          <cell r="CX411">
            <v>1298669</v>
          </cell>
          <cell r="CZ411">
            <v>676764</v>
          </cell>
          <cell r="DB411">
            <v>676764</v>
          </cell>
          <cell r="DL411">
            <v>553702</v>
          </cell>
          <cell r="DN411">
            <v>553702</v>
          </cell>
          <cell r="EA411">
            <v>359247</v>
          </cell>
          <cell r="EB411">
            <v>421280</v>
          </cell>
          <cell r="ED411">
            <v>780527</v>
          </cell>
          <cell r="ER411">
            <v>826044</v>
          </cell>
          <cell r="ET411">
            <v>826044</v>
          </cell>
          <cell r="FK411">
            <v>11858024</v>
          </cell>
          <cell r="FL411">
            <v>6911438</v>
          </cell>
          <cell r="FN411">
            <v>6501264</v>
          </cell>
          <cell r="FO411">
            <v>25270726</v>
          </cell>
        </row>
        <row r="412">
          <cell r="E412" t="str">
            <v>LSU2012</v>
          </cell>
          <cell r="F412" t="str">
            <v>LA</v>
          </cell>
          <cell r="G412" t="str">
            <v>NCAA Division I-A</v>
          </cell>
          <cell r="I412">
            <v>1</v>
          </cell>
          <cell r="J412" t="str">
            <v>NCAA</v>
          </cell>
          <cell r="K412">
            <v>11043</v>
          </cell>
          <cell r="L412">
            <v>11524</v>
          </cell>
          <cell r="M412">
            <v>22567</v>
          </cell>
          <cell r="V412">
            <v>6747611</v>
          </cell>
          <cell r="Y412">
            <v>6747611</v>
          </cell>
          <cell r="Z412">
            <v>7846341</v>
          </cell>
          <cell r="AA412">
            <v>434457</v>
          </cell>
          <cell r="AC412">
            <v>8280798</v>
          </cell>
          <cell r="AL412">
            <v>209451</v>
          </cell>
          <cell r="AM412">
            <v>178023</v>
          </cell>
          <cell r="AO412">
            <v>387474</v>
          </cell>
          <cell r="BF412">
            <v>74275838</v>
          </cell>
          <cell r="BI412">
            <v>74275838</v>
          </cell>
          <cell r="BJ412">
            <v>0.63236406786399268</v>
          </cell>
          <cell r="BK412">
            <v>116954</v>
          </cell>
          <cell r="BL412">
            <v>150239</v>
          </cell>
          <cell r="BN412">
            <v>267193</v>
          </cell>
          <cell r="BP412">
            <v>127182</v>
          </cell>
          <cell r="BR412">
            <v>127182</v>
          </cell>
          <cell r="CV412">
            <v>37169</v>
          </cell>
          <cell r="CX412">
            <v>37169</v>
          </cell>
          <cell r="CZ412">
            <v>265785</v>
          </cell>
          <cell r="DB412">
            <v>265785</v>
          </cell>
          <cell r="DG412">
            <v>32504</v>
          </cell>
          <cell r="DH412">
            <v>23311</v>
          </cell>
          <cell r="DJ412">
            <v>55815</v>
          </cell>
          <cell r="EA412">
            <v>34278</v>
          </cell>
          <cell r="EB412">
            <v>29736</v>
          </cell>
          <cell r="ED412">
            <v>64014</v>
          </cell>
          <cell r="ER412">
            <v>34230</v>
          </cell>
          <cell r="ET412">
            <v>34230</v>
          </cell>
          <cell r="FK412">
            <v>89262977</v>
          </cell>
          <cell r="FL412">
            <v>1280132</v>
          </cell>
          <cell r="FN412">
            <v>26914289</v>
          </cell>
          <cell r="FO412">
            <v>117457398</v>
          </cell>
        </row>
        <row r="413">
          <cell r="E413" t="str">
            <v>Louisiana Tech2012</v>
          </cell>
          <cell r="F413" t="str">
            <v>LA</v>
          </cell>
          <cell r="G413" t="str">
            <v>NCAA Division I-A</v>
          </cell>
          <cell r="I413">
            <v>1</v>
          </cell>
          <cell r="J413" t="str">
            <v>NCAA</v>
          </cell>
          <cell r="K413">
            <v>3561</v>
          </cell>
          <cell r="L413">
            <v>2697</v>
          </cell>
          <cell r="M413">
            <v>6258</v>
          </cell>
          <cell r="V413">
            <v>787238</v>
          </cell>
          <cell r="Y413">
            <v>787238</v>
          </cell>
          <cell r="Z413">
            <v>1852984</v>
          </cell>
          <cell r="AA413">
            <v>1460594</v>
          </cell>
          <cell r="AC413">
            <v>3313578</v>
          </cell>
          <cell r="AI413">
            <v>136113</v>
          </cell>
          <cell r="AK413">
            <v>136113</v>
          </cell>
          <cell r="AL413">
            <v>482660</v>
          </cell>
          <cell r="AM413">
            <v>447307</v>
          </cell>
          <cell r="AO413">
            <v>929967</v>
          </cell>
          <cell r="BF413">
            <v>6152955</v>
          </cell>
          <cell r="BI413">
            <v>6152955</v>
          </cell>
          <cell r="BJ413">
            <v>0.36458742865147231</v>
          </cell>
          <cell r="BK413">
            <v>258320</v>
          </cell>
          <cell r="BN413">
            <v>258320</v>
          </cell>
          <cell r="CV413">
            <v>573667</v>
          </cell>
          <cell r="CX413">
            <v>573667</v>
          </cell>
          <cell r="CZ413">
            <v>561913</v>
          </cell>
          <cell r="DB413">
            <v>561913</v>
          </cell>
          <cell r="EB413">
            <v>238416</v>
          </cell>
          <cell r="ED413">
            <v>238416</v>
          </cell>
          <cell r="ER413">
            <v>646257</v>
          </cell>
          <cell r="ET413">
            <v>646257</v>
          </cell>
          <cell r="FK413">
            <v>9534157</v>
          </cell>
          <cell r="FL413">
            <v>4064267</v>
          </cell>
          <cell r="FN413">
            <v>3278063</v>
          </cell>
          <cell r="FO413">
            <v>16876487</v>
          </cell>
        </row>
        <row r="414">
          <cell r="E414" t="str">
            <v>Marshall2012</v>
          </cell>
          <cell r="F414" t="str">
            <v>WV</v>
          </cell>
          <cell r="G414" t="str">
            <v>NCAA Division I-A</v>
          </cell>
          <cell r="I414">
            <v>1</v>
          </cell>
          <cell r="J414" t="str">
            <v>NCAA</v>
          </cell>
          <cell r="K414">
            <v>3805</v>
          </cell>
          <cell r="L414">
            <v>4714</v>
          </cell>
          <cell r="M414">
            <v>8519</v>
          </cell>
          <cell r="V414">
            <v>268446</v>
          </cell>
          <cell r="Y414">
            <v>268446</v>
          </cell>
          <cell r="Z414">
            <v>2375664</v>
          </cell>
          <cell r="AA414">
            <v>912134</v>
          </cell>
          <cell r="AC414">
            <v>3287798</v>
          </cell>
          <cell r="AM414">
            <v>643370</v>
          </cell>
          <cell r="AO414">
            <v>643370</v>
          </cell>
          <cell r="BF414">
            <v>7760381</v>
          </cell>
          <cell r="BI414">
            <v>7760381</v>
          </cell>
          <cell r="BJ414">
            <v>0.30167721966776706</v>
          </cell>
          <cell r="BK414">
            <v>88490</v>
          </cell>
          <cell r="BL414">
            <v>192356</v>
          </cell>
          <cell r="BN414">
            <v>280846</v>
          </cell>
          <cell r="CU414">
            <v>197435</v>
          </cell>
          <cell r="CV414">
            <v>502039</v>
          </cell>
          <cell r="CX414">
            <v>699474</v>
          </cell>
          <cell r="CZ414">
            <v>581297</v>
          </cell>
          <cell r="DB414">
            <v>581297</v>
          </cell>
          <cell r="DH414">
            <v>410870</v>
          </cell>
          <cell r="DJ414">
            <v>410870</v>
          </cell>
          <cell r="EB414">
            <v>313754</v>
          </cell>
          <cell r="ED414">
            <v>313754</v>
          </cell>
          <cell r="EM414">
            <v>46331</v>
          </cell>
          <cell r="EP414">
            <v>46331</v>
          </cell>
          <cell r="ER414">
            <v>502382</v>
          </cell>
          <cell r="ET414">
            <v>502382</v>
          </cell>
          <cell r="FK414">
            <v>10736747</v>
          </cell>
          <cell r="FL414">
            <v>4058202</v>
          </cell>
          <cell r="FN414">
            <v>10929171</v>
          </cell>
          <cell r="FO414">
            <v>25724120</v>
          </cell>
        </row>
        <row r="415">
          <cell r="E415" t="str">
            <v>Miami (OH)2012</v>
          </cell>
          <cell r="F415" t="str">
            <v>OH</v>
          </cell>
          <cell r="G415" t="str">
            <v>NCAA Division I-A</v>
          </cell>
          <cell r="I415">
            <v>1</v>
          </cell>
          <cell r="J415" t="str">
            <v>NCAA</v>
          </cell>
          <cell r="K415">
            <v>6996</v>
          </cell>
          <cell r="L415">
            <v>7609</v>
          </cell>
          <cell r="M415">
            <v>14605</v>
          </cell>
          <cell r="V415">
            <v>913199</v>
          </cell>
          <cell r="Y415">
            <v>913199</v>
          </cell>
          <cell r="Z415">
            <v>1900436</v>
          </cell>
          <cell r="AA415">
            <v>1410183</v>
          </cell>
          <cell r="AC415">
            <v>3310619</v>
          </cell>
          <cell r="AL415">
            <v>743913</v>
          </cell>
          <cell r="AM415">
            <v>1038330</v>
          </cell>
          <cell r="AO415">
            <v>1782243</v>
          </cell>
          <cell r="BC415">
            <v>824614</v>
          </cell>
          <cell r="BE415">
            <v>824614</v>
          </cell>
          <cell r="BF415">
            <v>6922038</v>
          </cell>
          <cell r="BI415">
            <v>6922038</v>
          </cell>
          <cell r="BJ415">
            <v>0.23906186588039852</v>
          </cell>
          <cell r="BK415">
            <v>336127</v>
          </cell>
          <cell r="BN415">
            <v>336127</v>
          </cell>
          <cell r="BS415">
            <v>2582258</v>
          </cell>
          <cell r="BV415">
            <v>2582258</v>
          </cell>
          <cell r="CV415">
            <v>786161</v>
          </cell>
          <cell r="CX415">
            <v>786161</v>
          </cell>
          <cell r="CZ415">
            <v>715417</v>
          </cell>
          <cell r="DB415">
            <v>715417</v>
          </cell>
          <cell r="DG415">
            <v>483766</v>
          </cell>
          <cell r="DH415">
            <v>768745</v>
          </cell>
          <cell r="DJ415">
            <v>1252511</v>
          </cell>
          <cell r="EB415">
            <v>559457</v>
          </cell>
          <cell r="ED415">
            <v>559457</v>
          </cell>
          <cell r="ER415">
            <v>795383</v>
          </cell>
          <cell r="ET415">
            <v>795383</v>
          </cell>
          <cell r="FH415">
            <v>378400</v>
          </cell>
          <cell r="FJ415">
            <v>378400</v>
          </cell>
          <cell r="FK415">
            <v>13881737</v>
          </cell>
          <cell r="FL415">
            <v>7276690</v>
          </cell>
          <cell r="FN415">
            <v>7796580</v>
          </cell>
          <cell r="FO415">
            <v>28955007</v>
          </cell>
        </row>
        <row r="416">
          <cell r="E416" t="str">
            <v>Michigan State2012</v>
          </cell>
          <cell r="F416" t="str">
            <v>MI</v>
          </cell>
          <cell r="G416" t="str">
            <v>NCAA Division I-A</v>
          </cell>
          <cell r="I416">
            <v>1</v>
          </cell>
          <cell r="J416" t="str">
            <v>NCAA</v>
          </cell>
          <cell r="K416">
            <v>16749</v>
          </cell>
          <cell r="L416">
            <v>17153</v>
          </cell>
          <cell r="M416">
            <v>33902</v>
          </cell>
          <cell r="V416">
            <v>808433</v>
          </cell>
          <cell r="Y416">
            <v>808433</v>
          </cell>
          <cell r="Z416">
            <v>18502472</v>
          </cell>
          <cell r="AA416">
            <v>789655</v>
          </cell>
          <cell r="AC416">
            <v>19292127</v>
          </cell>
          <cell r="AL416">
            <v>441517</v>
          </cell>
          <cell r="AM416">
            <v>199677</v>
          </cell>
          <cell r="AO416">
            <v>641194</v>
          </cell>
          <cell r="BC416">
            <v>189081</v>
          </cell>
          <cell r="BE416">
            <v>189081</v>
          </cell>
          <cell r="BF416">
            <v>47869615</v>
          </cell>
          <cell r="BI416">
            <v>47869615</v>
          </cell>
          <cell r="BJ416">
            <v>0.60312289391149287</v>
          </cell>
          <cell r="BK416">
            <v>638443</v>
          </cell>
          <cell r="BL416">
            <v>499539</v>
          </cell>
          <cell r="BN416">
            <v>1137982</v>
          </cell>
          <cell r="BP416">
            <v>219450</v>
          </cell>
          <cell r="BR416">
            <v>219450</v>
          </cell>
          <cell r="BS416">
            <v>2214706</v>
          </cell>
          <cell r="BV416">
            <v>2214706</v>
          </cell>
          <cell r="CJ416">
            <v>100265</v>
          </cell>
          <cell r="CL416">
            <v>100265</v>
          </cell>
          <cell r="CU416">
            <v>428697</v>
          </cell>
          <cell r="CV416">
            <v>366541</v>
          </cell>
          <cell r="CX416">
            <v>795238</v>
          </cell>
          <cell r="CZ416">
            <v>229711</v>
          </cell>
          <cell r="DB416">
            <v>229711</v>
          </cell>
          <cell r="DG416">
            <v>311814</v>
          </cell>
          <cell r="DH416">
            <v>214996</v>
          </cell>
          <cell r="DJ416">
            <v>526810</v>
          </cell>
          <cell r="EA416">
            <v>198896</v>
          </cell>
          <cell r="EB416">
            <v>60335</v>
          </cell>
          <cell r="ED416">
            <v>259231</v>
          </cell>
          <cell r="ER416">
            <v>540993</v>
          </cell>
          <cell r="ET416">
            <v>540993</v>
          </cell>
          <cell r="FC416">
            <v>131571</v>
          </cell>
          <cell r="FF416">
            <v>131571</v>
          </cell>
          <cell r="FK416">
            <v>71546164</v>
          </cell>
          <cell r="FL416">
            <v>3410243</v>
          </cell>
          <cell r="FN416">
            <v>4413180</v>
          </cell>
          <cell r="FO416">
            <v>79369587</v>
          </cell>
        </row>
        <row r="417">
          <cell r="E417" t="str">
            <v>Middle Tennessee2012</v>
          </cell>
          <cell r="F417" t="str">
            <v>TN</v>
          </cell>
          <cell r="G417" t="str">
            <v>NCAA Division I-A</v>
          </cell>
          <cell r="I417">
            <v>1</v>
          </cell>
          <cell r="J417" t="str">
            <v>NCAA</v>
          </cell>
          <cell r="K417">
            <v>8739</v>
          </cell>
          <cell r="L417">
            <v>9628</v>
          </cell>
          <cell r="M417">
            <v>18367</v>
          </cell>
          <cell r="V417">
            <v>805626</v>
          </cell>
          <cell r="Y417">
            <v>805626</v>
          </cell>
          <cell r="Z417">
            <v>2155002</v>
          </cell>
          <cell r="AA417">
            <v>1548696</v>
          </cell>
          <cell r="AC417">
            <v>3703698</v>
          </cell>
          <cell r="AL417">
            <v>672904</v>
          </cell>
          <cell r="AM417">
            <v>771406</v>
          </cell>
          <cell r="AO417">
            <v>1444310</v>
          </cell>
          <cell r="BF417">
            <v>7882477</v>
          </cell>
          <cell r="BI417">
            <v>7882477</v>
          </cell>
          <cell r="BJ417">
            <v>0.31726318020548894</v>
          </cell>
          <cell r="BK417">
            <v>434208</v>
          </cell>
          <cell r="BL417">
            <v>305915</v>
          </cell>
          <cell r="BN417">
            <v>740123</v>
          </cell>
          <cell r="CV417">
            <v>782839</v>
          </cell>
          <cell r="CX417">
            <v>782839</v>
          </cell>
          <cell r="CZ417">
            <v>696227</v>
          </cell>
          <cell r="DB417">
            <v>696227</v>
          </cell>
          <cell r="EA417">
            <v>165321</v>
          </cell>
          <cell r="EB417">
            <v>141577</v>
          </cell>
          <cell r="ED417">
            <v>306898</v>
          </cell>
          <cell r="ER417">
            <v>827443</v>
          </cell>
          <cell r="ET417">
            <v>827443</v>
          </cell>
          <cell r="FK417">
            <v>12115538</v>
          </cell>
          <cell r="FL417">
            <v>5074103</v>
          </cell>
          <cell r="FN417">
            <v>7655590</v>
          </cell>
          <cell r="FO417">
            <v>24845231</v>
          </cell>
        </row>
        <row r="418">
          <cell r="E418" t="str">
            <v>Mississippi State2012</v>
          </cell>
          <cell r="F418" t="str">
            <v>MS</v>
          </cell>
          <cell r="G418" t="str">
            <v>NCAA Division I-A</v>
          </cell>
          <cell r="I418">
            <v>1</v>
          </cell>
          <cell r="J418" t="str">
            <v>NCAA</v>
          </cell>
          <cell r="K418">
            <v>7830</v>
          </cell>
          <cell r="L418">
            <v>7174</v>
          </cell>
          <cell r="M418">
            <v>15004</v>
          </cell>
          <cell r="V418">
            <v>2712079</v>
          </cell>
          <cell r="Y418">
            <v>2712079</v>
          </cell>
          <cell r="Z418">
            <v>6744710</v>
          </cell>
          <cell r="AA418">
            <v>2298923</v>
          </cell>
          <cell r="AC418">
            <v>9043633</v>
          </cell>
          <cell r="AL418">
            <v>1233071</v>
          </cell>
          <cell r="AM418">
            <v>1213878</v>
          </cell>
          <cell r="AO418">
            <v>2446949</v>
          </cell>
          <cell r="BF418">
            <v>25824156</v>
          </cell>
          <cell r="BI418">
            <v>25824156</v>
          </cell>
          <cell r="BJ418">
            <v>0.41648906100282812</v>
          </cell>
          <cell r="BK418">
            <v>419626</v>
          </cell>
          <cell r="BL418">
            <v>448615</v>
          </cell>
          <cell r="BN418">
            <v>868241</v>
          </cell>
          <cell r="CV418">
            <v>1013849</v>
          </cell>
          <cell r="CX418">
            <v>1013849</v>
          </cell>
          <cell r="CZ418">
            <v>1178374</v>
          </cell>
          <cell r="DB418">
            <v>1178374</v>
          </cell>
          <cell r="EA418">
            <v>656853</v>
          </cell>
          <cell r="EB418">
            <v>559788</v>
          </cell>
          <cell r="ED418">
            <v>1216641</v>
          </cell>
          <cell r="ER418">
            <v>1012551</v>
          </cell>
          <cell r="ET418">
            <v>1012551</v>
          </cell>
          <cell r="FK418">
            <v>37590495</v>
          </cell>
          <cell r="FL418">
            <v>7725978</v>
          </cell>
          <cell r="FN418">
            <v>16687931</v>
          </cell>
          <cell r="FO418">
            <v>62004404</v>
          </cell>
        </row>
        <row r="419">
          <cell r="E419" t="str">
            <v>New Mexico State2012</v>
          </cell>
          <cell r="F419" t="str">
            <v>NM</v>
          </cell>
          <cell r="G419" t="str">
            <v>NCAA Division I-A</v>
          </cell>
          <cell r="I419">
            <v>1</v>
          </cell>
          <cell r="J419" t="str">
            <v>NCAA</v>
          </cell>
          <cell r="K419">
            <v>5433</v>
          </cell>
          <cell r="L419">
            <v>6151</v>
          </cell>
          <cell r="M419">
            <v>11584</v>
          </cell>
          <cell r="V419">
            <v>853853</v>
          </cell>
          <cell r="Y419">
            <v>853853</v>
          </cell>
          <cell r="Z419">
            <v>2809254</v>
          </cell>
          <cell r="AA419">
            <v>1467408</v>
          </cell>
          <cell r="AC419">
            <v>4276662</v>
          </cell>
          <cell r="AM419">
            <v>874017</v>
          </cell>
          <cell r="AO419">
            <v>874017</v>
          </cell>
          <cell r="AU419">
            <v>619078</v>
          </cell>
          <cell r="AW419">
            <v>619078</v>
          </cell>
          <cell r="BF419">
            <v>6569816</v>
          </cell>
          <cell r="BI419">
            <v>6569816</v>
          </cell>
          <cell r="BJ419">
            <v>0.26479214906772619</v>
          </cell>
          <cell r="BK419">
            <v>262283</v>
          </cell>
          <cell r="BL419">
            <v>308696</v>
          </cell>
          <cell r="BN419">
            <v>570979</v>
          </cell>
          <cell r="CV419">
            <v>601634</v>
          </cell>
          <cell r="CX419">
            <v>601634</v>
          </cell>
          <cell r="CZ419">
            <v>889754</v>
          </cell>
          <cell r="DB419">
            <v>889754</v>
          </cell>
          <cell r="DH419">
            <v>676900</v>
          </cell>
          <cell r="DJ419">
            <v>676900</v>
          </cell>
          <cell r="EA419">
            <v>284471</v>
          </cell>
          <cell r="EB419">
            <v>384445</v>
          </cell>
          <cell r="ED419">
            <v>668916</v>
          </cell>
          <cell r="EM419">
            <v>202931</v>
          </cell>
          <cell r="EP419">
            <v>202931</v>
          </cell>
          <cell r="ER419">
            <v>1001730</v>
          </cell>
          <cell r="ET419">
            <v>1001730</v>
          </cell>
          <cell r="FK419">
            <v>10982608</v>
          </cell>
          <cell r="FL419">
            <v>6823662</v>
          </cell>
          <cell r="FN419">
            <v>7004949</v>
          </cell>
          <cell r="FO419">
            <v>24811219</v>
          </cell>
        </row>
        <row r="420">
          <cell r="E420" t="str">
            <v>NC State2012</v>
          </cell>
          <cell r="F420" t="str">
            <v>NC</v>
          </cell>
          <cell r="G420" t="str">
            <v>NCAA Division I-A</v>
          </cell>
          <cell r="I420">
            <v>1</v>
          </cell>
          <cell r="J420" t="str">
            <v>NCAA</v>
          </cell>
          <cell r="K420">
            <v>12191</v>
          </cell>
          <cell r="L420">
            <v>9474</v>
          </cell>
          <cell r="M420">
            <v>21665</v>
          </cell>
          <cell r="V420">
            <v>972719</v>
          </cell>
          <cell r="Y420">
            <v>972719</v>
          </cell>
          <cell r="Z420">
            <v>18402969</v>
          </cell>
          <cell r="AA420">
            <v>751570</v>
          </cell>
          <cell r="AC420">
            <v>19154539</v>
          </cell>
          <cell r="AL420">
            <v>843264</v>
          </cell>
          <cell r="AM420">
            <v>1292855</v>
          </cell>
          <cell r="AO420">
            <v>2136119</v>
          </cell>
          <cell r="BF420">
            <v>31841355</v>
          </cell>
          <cell r="BI420">
            <v>31841355</v>
          </cell>
          <cell r="BJ420">
            <v>0.43353218098103641</v>
          </cell>
          <cell r="BK420">
            <v>236356</v>
          </cell>
          <cell r="BL420">
            <v>269802</v>
          </cell>
          <cell r="BN420">
            <v>506158</v>
          </cell>
          <cell r="BP420">
            <v>550749</v>
          </cell>
          <cell r="BR420">
            <v>550749</v>
          </cell>
          <cell r="CC420">
            <v>145203</v>
          </cell>
          <cell r="CD420">
            <v>145203</v>
          </cell>
          <cell r="CU420">
            <v>627080</v>
          </cell>
          <cell r="CV420">
            <v>670302</v>
          </cell>
          <cell r="CX420">
            <v>1297382</v>
          </cell>
          <cell r="CZ420">
            <v>433904</v>
          </cell>
          <cell r="DB420">
            <v>433904</v>
          </cell>
          <cell r="DG420">
            <v>539100</v>
          </cell>
          <cell r="DH420">
            <v>621269</v>
          </cell>
          <cell r="DJ420">
            <v>1160369</v>
          </cell>
          <cell r="EA420">
            <v>254121</v>
          </cell>
          <cell r="EB420">
            <v>355890</v>
          </cell>
          <cell r="ED420">
            <v>610011</v>
          </cell>
          <cell r="ER420">
            <v>626052</v>
          </cell>
          <cell r="ET420">
            <v>626052</v>
          </cell>
          <cell r="FC420">
            <v>382865</v>
          </cell>
          <cell r="FF420">
            <v>382865</v>
          </cell>
          <cell r="FK420">
            <v>54099829</v>
          </cell>
          <cell r="FL420">
            <v>5572393</v>
          </cell>
          <cell r="FM420">
            <v>145203</v>
          </cell>
          <cell r="FN420">
            <v>13628922</v>
          </cell>
          <cell r="FO420">
            <v>73446347</v>
          </cell>
        </row>
        <row r="421">
          <cell r="E421" t="str">
            <v>Northern Illinois2012</v>
          </cell>
          <cell r="F421" t="str">
            <v>IL</v>
          </cell>
          <cell r="G421" t="str">
            <v>NCAA Division I-A</v>
          </cell>
          <cell r="I421">
            <v>1</v>
          </cell>
          <cell r="J421" t="str">
            <v>NCAA</v>
          </cell>
          <cell r="K421">
            <v>7254</v>
          </cell>
          <cell r="L421">
            <v>7233</v>
          </cell>
          <cell r="M421">
            <v>14487</v>
          </cell>
          <cell r="V421">
            <v>784014</v>
          </cell>
          <cell r="Y421">
            <v>784014</v>
          </cell>
          <cell r="Z421">
            <v>1447289</v>
          </cell>
          <cell r="AA421">
            <v>1185938</v>
          </cell>
          <cell r="AC421">
            <v>2633227</v>
          </cell>
          <cell r="AM421">
            <v>928547</v>
          </cell>
          <cell r="AO421">
            <v>928547</v>
          </cell>
          <cell r="BF421">
            <v>8146093</v>
          </cell>
          <cell r="BI421">
            <v>8146093</v>
          </cell>
          <cell r="BJ421">
            <v>0.36121326007341598</v>
          </cell>
          <cell r="BK421">
            <v>471674</v>
          </cell>
          <cell r="BL421">
            <v>388651</v>
          </cell>
          <cell r="BN421">
            <v>860325</v>
          </cell>
          <cell r="BP421">
            <v>548533</v>
          </cell>
          <cell r="BR421">
            <v>548533</v>
          </cell>
          <cell r="CU421">
            <v>647160</v>
          </cell>
          <cell r="CV421">
            <v>648676</v>
          </cell>
          <cell r="CX421">
            <v>1295836</v>
          </cell>
          <cell r="CZ421">
            <v>801403</v>
          </cell>
          <cell r="DB421">
            <v>801403</v>
          </cell>
          <cell r="EA421">
            <v>310143</v>
          </cell>
          <cell r="EB421">
            <v>421309</v>
          </cell>
          <cell r="ED421">
            <v>731452</v>
          </cell>
          <cell r="ER421">
            <v>790600</v>
          </cell>
          <cell r="ET421">
            <v>790600</v>
          </cell>
          <cell r="FC421">
            <v>567917</v>
          </cell>
          <cell r="FF421">
            <v>567917</v>
          </cell>
          <cell r="FK421">
            <v>12374290</v>
          </cell>
          <cell r="FL421">
            <v>5713657</v>
          </cell>
          <cell r="FN421">
            <v>4464085</v>
          </cell>
          <cell r="FO421">
            <v>22552032</v>
          </cell>
        </row>
        <row r="422">
          <cell r="E422" t="str">
            <v>Northwestern2012</v>
          </cell>
          <cell r="F422" t="str">
            <v>IL</v>
          </cell>
          <cell r="G422" t="str">
            <v>NCAA Division I-A</v>
          </cell>
          <cell r="I422">
            <v>1</v>
          </cell>
          <cell r="J422" t="str">
            <v>NCAA</v>
          </cell>
          <cell r="K422">
            <v>4166</v>
          </cell>
          <cell r="L422">
            <v>4336</v>
          </cell>
          <cell r="M422">
            <v>8502</v>
          </cell>
          <cell r="V422">
            <v>107057</v>
          </cell>
          <cell r="Y422">
            <v>107057</v>
          </cell>
          <cell r="Z422">
            <v>12631269</v>
          </cell>
          <cell r="AA422">
            <v>53765</v>
          </cell>
          <cell r="AC422">
            <v>12685034</v>
          </cell>
          <cell r="AY422">
            <v>64026</v>
          </cell>
          <cell r="BA422">
            <v>64026</v>
          </cell>
          <cell r="BC422">
            <v>24773</v>
          </cell>
          <cell r="BE422">
            <v>24773</v>
          </cell>
          <cell r="BF422">
            <v>30143982</v>
          </cell>
          <cell r="BI422">
            <v>30143982</v>
          </cell>
          <cell r="BJ422">
            <v>0.45388065936925787</v>
          </cell>
          <cell r="BK422">
            <v>357292</v>
          </cell>
          <cell r="BL422">
            <v>347116</v>
          </cell>
          <cell r="BN422">
            <v>704408</v>
          </cell>
          <cell r="BX422">
            <v>318522</v>
          </cell>
          <cell r="BZ422">
            <v>318522</v>
          </cell>
          <cell r="CU422">
            <v>92202</v>
          </cell>
          <cell r="CV422">
            <v>13699</v>
          </cell>
          <cell r="CX422">
            <v>105901</v>
          </cell>
          <cell r="CZ422">
            <v>45352</v>
          </cell>
          <cell r="DB422">
            <v>45352</v>
          </cell>
          <cell r="DG422">
            <v>73609</v>
          </cell>
          <cell r="DH422">
            <v>87447</v>
          </cell>
          <cell r="DJ422">
            <v>161056</v>
          </cell>
          <cell r="EA422">
            <v>92672</v>
          </cell>
          <cell r="EB422">
            <v>42631</v>
          </cell>
          <cell r="ED422">
            <v>135303</v>
          </cell>
          <cell r="EN422">
            <v>19813</v>
          </cell>
          <cell r="EP422">
            <v>19813</v>
          </cell>
          <cell r="ER422">
            <v>86712</v>
          </cell>
          <cell r="ET422">
            <v>86712</v>
          </cell>
          <cell r="FC422">
            <v>199777</v>
          </cell>
          <cell r="FF422">
            <v>199777</v>
          </cell>
          <cell r="FK422">
            <v>43697860</v>
          </cell>
          <cell r="FL422">
            <v>1103856</v>
          </cell>
          <cell r="FN422">
            <v>21612178</v>
          </cell>
          <cell r="FO422">
            <v>66413894</v>
          </cell>
        </row>
        <row r="423">
          <cell r="E423" t="str">
            <v>Ohio State2012</v>
          </cell>
          <cell r="F423" t="str">
            <v>OH</v>
          </cell>
          <cell r="G423" t="str">
            <v>NCAA Division I-A</v>
          </cell>
          <cell r="I423">
            <v>1</v>
          </cell>
          <cell r="J423" t="str">
            <v>NCAA</v>
          </cell>
          <cell r="K423">
            <v>20275</v>
          </cell>
          <cell r="L423">
            <v>18433</v>
          </cell>
          <cell r="M423">
            <v>38708</v>
          </cell>
          <cell r="V423">
            <v>579248</v>
          </cell>
          <cell r="Y423">
            <v>579248</v>
          </cell>
          <cell r="Z423">
            <v>18781682</v>
          </cell>
          <cell r="AA423">
            <v>1104936</v>
          </cell>
          <cell r="AC423">
            <v>19886618</v>
          </cell>
          <cell r="AL423">
            <v>358901</v>
          </cell>
          <cell r="AM423">
            <v>507212</v>
          </cell>
          <cell r="AO423">
            <v>866113</v>
          </cell>
          <cell r="AP423">
            <v>71249</v>
          </cell>
          <cell r="AQ423">
            <v>49015</v>
          </cell>
          <cell r="AS423">
            <v>120264</v>
          </cell>
          <cell r="AX423">
            <v>162265</v>
          </cell>
          <cell r="AY423">
            <v>162663</v>
          </cell>
          <cell r="BA423">
            <v>324928</v>
          </cell>
          <cell r="BC423">
            <v>431638</v>
          </cell>
          <cell r="BE423">
            <v>431638</v>
          </cell>
          <cell r="BF423">
            <v>61131726</v>
          </cell>
          <cell r="BI423">
            <v>61131726</v>
          </cell>
          <cell r="BJ423">
            <v>0.49457474188708761</v>
          </cell>
          <cell r="BK423">
            <v>124339</v>
          </cell>
          <cell r="BL423">
            <v>193550</v>
          </cell>
          <cell r="BN423">
            <v>317889</v>
          </cell>
          <cell r="BO423">
            <v>245897</v>
          </cell>
          <cell r="BP423">
            <v>648689</v>
          </cell>
          <cell r="BR423">
            <v>894586</v>
          </cell>
          <cell r="BS423">
            <v>1237777</v>
          </cell>
          <cell r="BT423">
            <v>652248</v>
          </cell>
          <cell r="BV423">
            <v>1890025</v>
          </cell>
          <cell r="BW423">
            <v>1708875</v>
          </cell>
          <cell r="BX423">
            <v>670889</v>
          </cell>
          <cell r="BZ423">
            <v>2379764</v>
          </cell>
          <cell r="CC423">
            <v>111908</v>
          </cell>
          <cell r="CD423">
            <v>111908</v>
          </cell>
          <cell r="CJ423">
            <v>428719</v>
          </cell>
          <cell r="CL423">
            <v>428719</v>
          </cell>
          <cell r="CU423">
            <v>418651</v>
          </cell>
          <cell r="CV423">
            <v>725648</v>
          </cell>
          <cell r="CX423">
            <v>1144299</v>
          </cell>
          <cell r="CZ423">
            <v>492641</v>
          </cell>
          <cell r="DB423">
            <v>492641</v>
          </cell>
          <cell r="DK423">
            <v>450054</v>
          </cell>
          <cell r="DL423">
            <v>367399</v>
          </cell>
          <cell r="DN423">
            <v>817453</v>
          </cell>
          <cell r="DP423">
            <v>220381</v>
          </cell>
          <cell r="DR423">
            <v>220381</v>
          </cell>
          <cell r="EA423">
            <v>161932</v>
          </cell>
          <cell r="EB423">
            <v>236289</v>
          </cell>
          <cell r="ED423">
            <v>398221</v>
          </cell>
          <cell r="EQ423">
            <v>181180</v>
          </cell>
          <cell r="ER423">
            <v>602746</v>
          </cell>
          <cell r="ET423">
            <v>783926</v>
          </cell>
          <cell r="FC423">
            <v>842306</v>
          </cell>
          <cell r="FF423">
            <v>842306</v>
          </cell>
          <cell r="FI423">
            <v>89341</v>
          </cell>
          <cell r="FJ423">
            <v>89341</v>
          </cell>
          <cell r="FK423">
            <v>86456082</v>
          </cell>
          <cell r="FL423">
            <v>7494663</v>
          </cell>
          <cell r="FM423">
            <v>201249</v>
          </cell>
          <cell r="FN423">
            <v>29452632</v>
          </cell>
          <cell r="FO423">
            <v>123604626</v>
          </cell>
        </row>
        <row r="424">
          <cell r="E424" t="str">
            <v>Ohio2012</v>
          </cell>
          <cell r="F424" t="str">
            <v>OH</v>
          </cell>
          <cell r="G424" t="str">
            <v>NCAA Division I-A</v>
          </cell>
          <cell r="I424">
            <v>1</v>
          </cell>
          <cell r="J424" t="str">
            <v>NCAA</v>
          </cell>
          <cell r="K424">
            <v>7936</v>
          </cell>
          <cell r="L424">
            <v>8919</v>
          </cell>
          <cell r="M424">
            <v>16855</v>
          </cell>
          <cell r="V424">
            <v>1008581</v>
          </cell>
          <cell r="Y424">
            <v>1008581</v>
          </cell>
          <cell r="Z424">
            <v>3241769</v>
          </cell>
          <cell r="AA424">
            <v>1546846</v>
          </cell>
          <cell r="AC424">
            <v>4788615</v>
          </cell>
          <cell r="AM424">
            <v>685557</v>
          </cell>
          <cell r="AO424">
            <v>685557</v>
          </cell>
          <cell r="BC424">
            <v>744700</v>
          </cell>
          <cell r="BE424">
            <v>744700</v>
          </cell>
          <cell r="BF424">
            <v>7913757</v>
          </cell>
          <cell r="BI424">
            <v>7913757</v>
          </cell>
          <cell r="BJ424">
            <v>0.290252679060575</v>
          </cell>
          <cell r="BK424">
            <v>292602</v>
          </cell>
          <cell r="BL424">
            <v>315670</v>
          </cell>
          <cell r="BN424">
            <v>608272</v>
          </cell>
          <cell r="CV424">
            <v>744526</v>
          </cell>
          <cell r="CX424">
            <v>744526</v>
          </cell>
          <cell r="CZ424">
            <v>1108529</v>
          </cell>
          <cell r="DB424">
            <v>1108529</v>
          </cell>
          <cell r="DH424">
            <v>843010</v>
          </cell>
          <cell r="DJ424">
            <v>843010</v>
          </cell>
          <cell r="EM424">
            <v>151278</v>
          </cell>
          <cell r="EP424">
            <v>151278</v>
          </cell>
          <cell r="ER424">
            <v>1066463</v>
          </cell>
          <cell r="ET424">
            <v>1066463</v>
          </cell>
          <cell r="FC424">
            <v>745750</v>
          </cell>
          <cell r="FF424">
            <v>745750</v>
          </cell>
          <cell r="FK424">
            <v>13353737</v>
          </cell>
          <cell r="FL424">
            <v>7055301</v>
          </cell>
          <cell r="FN424">
            <v>6856023</v>
          </cell>
          <cell r="FO424">
            <v>27265061</v>
          </cell>
        </row>
        <row r="425">
          <cell r="E425" t="str">
            <v>Oklahoma State2012</v>
          </cell>
          <cell r="F425" t="str">
            <v>OK</v>
          </cell>
          <cell r="G425" t="str">
            <v>NCAA Division I-A</v>
          </cell>
          <cell r="I425">
            <v>1</v>
          </cell>
          <cell r="J425" t="str">
            <v>NCAA</v>
          </cell>
          <cell r="K425">
            <v>8975</v>
          </cell>
          <cell r="L425">
            <v>8476</v>
          </cell>
          <cell r="M425">
            <v>17451</v>
          </cell>
          <cell r="V425">
            <v>536406</v>
          </cell>
          <cell r="Y425">
            <v>536406</v>
          </cell>
          <cell r="Z425">
            <v>11921814</v>
          </cell>
          <cell r="AA425">
            <v>524906</v>
          </cell>
          <cell r="AC425">
            <v>12446720</v>
          </cell>
          <cell r="AL425">
            <v>104386</v>
          </cell>
          <cell r="AM425">
            <v>122873</v>
          </cell>
          <cell r="AO425">
            <v>227259</v>
          </cell>
          <cell r="AU425">
            <v>670975</v>
          </cell>
          <cell r="AW425">
            <v>670975</v>
          </cell>
          <cell r="BF425">
            <v>38799125</v>
          </cell>
          <cell r="BI425">
            <v>38799125</v>
          </cell>
          <cell r="BJ425">
            <v>0.50626162544153563</v>
          </cell>
          <cell r="BK425">
            <v>910032</v>
          </cell>
          <cell r="BL425">
            <v>198627</v>
          </cell>
          <cell r="BN425">
            <v>1108659</v>
          </cell>
          <cell r="CV425">
            <v>86860</v>
          </cell>
          <cell r="CX425">
            <v>86860</v>
          </cell>
          <cell r="CZ425">
            <v>40934</v>
          </cell>
          <cell r="DB425">
            <v>40934</v>
          </cell>
          <cell r="EA425">
            <v>37281</v>
          </cell>
          <cell r="EB425">
            <v>18819</v>
          </cell>
          <cell r="ED425">
            <v>56100</v>
          </cell>
          <cell r="FC425">
            <v>606994</v>
          </cell>
          <cell r="FF425">
            <v>606994</v>
          </cell>
          <cell r="FK425">
            <v>52916038</v>
          </cell>
          <cell r="FL425">
            <v>1663994</v>
          </cell>
          <cell r="FN425">
            <v>22058455</v>
          </cell>
          <cell r="FO425">
            <v>76638487</v>
          </cell>
        </row>
        <row r="426">
          <cell r="E426" t="str">
            <v>Old Dominion2012</v>
          </cell>
          <cell r="F426" t="str">
            <v>VA</v>
          </cell>
          <cell r="G426" t="str">
            <v>NCAA Division I-AA</v>
          </cell>
          <cell r="I426">
            <v>1</v>
          </cell>
          <cell r="J426" t="str">
            <v>NCAA</v>
          </cell>
          <cell r="K426">
            <v>6973</v>
          </cell>
          <cell r="L426">
            <v>7910</v>
          </cell>
          <cell r="M426">
            <v>14883</v>
          </cell>
          <cell r="V426">
            <v>1104774</v>
          </cell>
          <cell r="Y426">
            <v>1104774</v>
          </cell>
          <cell r="Z426">
            <v>2529553</v>
          </cell>
          <cell r="AA426">
            <v>1877828</v>
          </cell>
          <cell r="AC426">
            <v>4407381</v>
          </cell>
          <cell r="BC426">
            <v>845119</v>
          </cell>
          <cell r="BE426">
            <v>845119</v>
          </cell>
          <cell r="BF426">
            <v>6092802</v>
          </cell>
          <cell r="BI426">
            <v>6092802</v>
          </cell>
          <cell r="BJ426">
            <v>0.16498476298733994</v>
          </cell>
          <cell r="BK426">
            <v>261501</v>
          </cell>
          <cell r="BL426">
            <v>339755</v>
          </cell>
          <cell r="BN426">
            <v>601256</v>
          </cell>
          <cell r="BX426">
            <v>648888</v>
          </cell>
          <cell r="BZ426">
            <v>648888</v>
          </cell>
          <cell r="CJ426">
            <v>1195944</v>
          </cell>
          <cell r="CL426">
            <v>1195944</v>
          </cell>
          <cell r="CM426">
            <v>168474</v>
          </cell>
          <cell r="CN426">
            <v>202145</v>
          </cell>
          <cell r="CP426">
            <v>370619</v>
          </cell>
          <cell r="CU426">
            <v>886447</v>
          </cell>
          <cell r="CV426">
            <v>679583</v>
          </cell>
          <cell r="CX426">
            <v>1566030</v>
          </cell>
          <cell r="DG426">
            <v>395413</v>
          </cell>
          <cell r="DH426">
            <v>535317</v>
          </cell>
          <cell r="DJ426">
            <v>930730</v>
          </cell>
          <cell r="EA426">
            <v>404676</v>
          </cell>
          <cell r="EB426">
            <v>502349</v>
          </cell>
          <cell r="ED426">
            <v>907025</v>
          </cell>
          <cell r="FC426">
            <v>758923</v>
          </cell>
          <cell r="FF426">
            <v>758923</v>
          </cell>
          <cell r="FK426">
            <v>12602563</v>
          </cell>
          <cell r="FL426">
            <v>6826928</v>
          </cell>
          <cell r="FN426">
            <v>17499992</v>
          </cell>
          <cell r="FO426">
            <v>36929483</v>
          </cell>
        </row>
        <row r="427">
          <cell r="E427" t="str">
            <v>Oregon State2012</v>
          </cell>
          <cell r="F427" t="str">
            <v>OR</v>
          </cell>
          <cell r="G427" t="str">
            <v>NCAA Division I-A</v>
          </cell>
          <cell r="I427">
            <v>1</v>
          </cell>
          <cell r="J427" t="str">
            <v>NCAA</v>
          </cell>
          <cell r="K427">
            <v>9499</v>
          </cell>
          <cell r="L427">
            <v>8003</v>
          </cell>
          <cell r="M427">
            <v>17502</v>
          </cell>
          <cell r="V427">
            <v>1903152</v>
          </cell>
          <cell r="Y427">
            <v>1903152</v>
          </cell>
          <cell r="Z427">
            <v>6451813</v>
          </cell>
          <cell r="AA427">
            <v>1047012</v>
          </cell>
          <cell r="AC427">
            <v>7498825</v>
          </cell>
          <cell r="AM427">
            <v>300511</v>
          </cell>
          <cell r="AO427">
            <v>300511</v>
          </cell>
          <cell r="BF427">
            <v>30555875</v>
          </cell>
          <cell r="BI427">
            <v>30555875</v>
          </cell>
          <cell r="BJ427">
            <v>0.50763151582587096</v>
          </cell>
          <cell r="BK427">
            <v>223235</v>
          </cell>
          <cell r="BL427">
            <v>194180</v>
          </cell>
          <cell r="BN427">
            <v>417415</v>
          </cell>
          <cell r="BP427">
            <v>685109</v>
          </cell>
          <cell r="BR427">
            <v>685109</v>
          </cell>
          <cell r="CI427">
            <v>189573</v>
          </cell>
          <cell r="CJ427">
            <v>668383</v>
          </cell>
          <cell r="CL427">
            <v>857956</v>
          </cell>
          <cell r="CU427">
            <v>375269</v>
          </cell>
          <cell r="CV427">
            <v>396414</v>
          </cell>
          <cell r="CX427">
            <v>771683</v>
          </cell>
          <cell r="CZ427">
            <v>282297</v>
          </cell>
          <cell r="DB427">
            <v>282297</v>
          </cell>
          <cell r="DL427">
            <v>172763</v>
          </cell>
          <cell r="DN427">
            <v>172763</v>
          </cell>
          <cell r="EE427">
            <v>2000</v>
          </cell>
          <cell r="EH427">
            <v>2000</v>
          </cell>
          <cell r="EI427">
            <v>2000</v>
          </cell>
          <cell r="EL427">
            <v>2000</v>
          </cell>
          <cell r="ER427">
            <v>495993</v>
          </cell>
          <cell r="ET427">
            <v>495993</v>
          </cell>
          <cell r="FC427">
            <v>599330</v>
          </cell>
          <cell r="FF427">
            <v>599330</v>
          </cell>
          <cell r="FK427">
            <v>40302247</v>
          </cell>
          <cell r="FL427">
            <v>4242662</v>
          </cell>
          <cell r="FN427">
            <v>15648113</v>
          </cell>
          <cell r="FO427">
            <v>60193022</v>
          </cell>
        </row>
        <row r="428">
          <cell r="E428" t="str">
            <v>Penn State2012</v>
          </cell>
          <cell r="F428" t="str">
            <v>PA</v>
          </cell>
          <cell r="G428" t="str">
            <v>NCAA Division I-A</v>
          </cell>
          <cell r="I428">
            <v>1</v>
          </cell>
          <cell r="J428" t="str">
            <v>NCAA</v>
          </cell>
          <cell r="K428">
            <v>20154</v>
          </cell>
          <cell r="L428">
            <v>17465</v>
          </cell>
          <cell r="M428">
            <v>37619</v>
          </cell>
          <cell r="V428">
            <v>643774</v>
          </cell>
          <cell r="Y428">
            <v>643774</v>
          </cell>
          <cell r="Z428">
            <v>10476597</v>
          </cell>
          <cell r="AA428">
            <v>796593</v>
          </cell>
          <cell r="AC428">
            <v>11273190</v>
          </cell>
          <cell r="AL428">
            <v>563570</v>
          </cell>
          <cell r="AM428">
            <v>782398</v>
          </cell>
          <cell r="AO428">
            <v>1345968</v>
          </cell>
          <cell r="AX428">
            <v>178743</v>
          </cell>
          <cell r="AY428">
            <v>165078</v>
          </cell>
          <cell r="BA428">
            <v>343821</v>
          </cell>
          <cell r="BC428">
            <v>450291</v>
          </cell>
          <cell r="BE428">
            <v>450291</v>
          </cell>
          <cell r="BF428">
            <v>58722182</v>
          </cell>
          <cell r="BI428">
            <v>58722182</v>
          </cell>
          <cell r="BJ428">
            <v>0.56058576668347981</v>
          </cell>
          <cell r="BK428">
            <v>206146</v>
          </cell>
          <cell r="BL428">
            <v>307940</v>
          </cell>
          <cell r="BN428">
            <v>514086</v>
          </cell>
          <cell r="BO428">
            <v>355370</v>
          </cell>
          <cell r="BP428">
            <v>567927</v>
          </cell>
          <cell r="BR428">
            <v>923297</v>
          </cell>
          <cell r="BS428">
            <v>1370149</v>
          </cell>
          <cell r="BT428">
            <v>614265</v>
          </cell>
          <cell r="BV428">
            <v>1984414</v>
          </cell>
          <cell r="BW428">
            <v>616597</v>
          </cell>
          <cell r="BX428">
            <v>568130</v>
          </cell>
          <cell r="BZ428">
            <v>1184727</v>
          </cell>
          <cell r="CU428">
            <v>456854</v>
          </cell>
          <cell r="CV428">
            <v>624891</v>
          </cell>
          <cell r="CX428">
            <v>1081745</v>
          </cell>
          <cell r="CZ428">
            <v>588083</v>
          </cell>
          <cell r="DB428">
            <v>588083</v>
          </cell>
          <cell r="DG428">
            <v>373509</v>
          </cell>
          <cell r="DH428">
            <v>615310</v>
          </cell>
          <cell r="DJ428">
            <v>988819</v>
          </cell>
          <cell r="EA428">
            <v>221522</v>
          </cell>
          <cell r="EB428">
            <v>461391</v>
          </cell>
          <cell r="ED428">
            <v>682913</v>
          </cell>
          <cell r="EQ428">
            <v>222044</v>
          </cell>
          <cell r="ER428">
            <v>850682</v>
          </cell>
          <cell r="ET428">
            <v>1072726</v>
          </cell>
          <cell r="FC428">
            <v>889791</v>
          </cell>
          <cell r="FF428">
            <v>889791</v>
          </cell>
          <cell r="FK428">
            <v>75296848</v>
          </cell>
          <cell r="FL428">
            <v>7392979</v>
          </cell>
          <cell r="FN428">
            <v>22061641</v>
          </cell>
          <cell r="FO428">
            <v>104751468</v>
          </cell>
        </row>
        <row r="429">
          <cell r="E429" t="str">
            <v>Purdue2012</v>
          </cell>
          <cell r="F429" t="str">
            <v>IN</v>
          </cell>
          <cell r="G429" t="str">
            <v>NCAA Division I-A</v>
          </cell>
          <cell r="I429">
            <v>1</v>
          </cell>
          <cell r="J429" t="str">
            <v>NCAA</v>
          </cell>
          <cell r="K429">
            <v>17087</v>
          </cell>
          <cell r="L429">
            <v>12246</v>
          </cell>
          <cell r="M429">
            <v>29333</v>
          </cell>
          <cell r="V429">
            <v>569021</v>
          </cell>
          <cell r="Y429">
            <v>569021</v>
          </cell>
          <cell r="Z429">
            <v>9969730</v>
          </cell>
          <cell r="AA429">
            <v>3100055</v>
          </cell>
          <cell r="AC429">
            <v>13069785</v>
          </cell>
          <cell r="AL429">
            <v>363820</v>
          </cell>
          <cell r="AM429">
            <v>513978</v>
          </cell>
          <cell r="AO429">
            <v>877798</v>
          </cell>
          <cell r="BF429">
            <v>20215316</v>
          </cell>
          <cell r="BI429">
            <v>20215316</v>
          </cell>
          <cell r="BJ429">
            <v>0.27141483259209531</v>
          </cell>
          <cell r="BK429">
            <v>172053</v>
          </cell>
          <cell r="BL429">
            <v>183886</v>
          </cell>
          <cell r="BN429">
            <v>355939</v>
          </cell>
          <cell r="CV429">
            <v>491360</v>
          </cell>
          <cell r="CX429">
            <v>491360</v>
          </cell>
          <cell r="CZ429">
            <v>271739</v>
          </cell>
          <cell r="DB429">
            <v>271739</v>
          </cell>
          <cell r="DK429">
            <v>361476</v>
          </cell>
          <cell r="DL429">
            <v>406118</v>
          </cell>
          <cell r="DN429">
            <v>767594</v>
          </cell>
          <cell r="EA429">
            <v>136812</v>
          </cell>
          <cell r="EB429">
            <v>207638</v>
          </cell>
          <cell r="ED429">
            <v>344450</v>
          </cell>
          <cell r="ER429">
            <v>547424</v>
          </cell>
          <cell r="ET429">
            <v>547424</v>
          </cell>
          <cell r="FC429">
            <v>233015</v>
          </cell>
          <cell r="FF429">
            <v>233015</v>
          </cell>
          <cell r="FK429">
            <v>32021243</v>
          </cell>
          <cell r="FL429">
            <v>5722198</v>
          </cell>
          <cell r="FN429">
            <v>36737809</v>
          </cell>
          <cell r="FO429">
            <v>74481250</v>
          </cell>
        </row>
        <row r="430">
          <cell r="E430" t="str">
            <v>Rice2012</v>
          </cell>
          <cell r="F430" t="str">
            <v>TX</v>
          </cell>
          <cell r="G430" t="str">
            <v>NCAA Division I-A</v>
          </cell>
          <cell r="I430">
            <v>1</v>
          </cell>
          <cell r="J430" t="str">
            <v>NCAA</v>
          </cell>
          <cell r="K430">
            <v>1909</v>
          </cell>
          <cell r="L430">
            <v>1866</v>
          </cell>
          <cell r="M430">
            <v>3775</v>
          </cell>
          <cell r="V430">
            <v>2799719</v>
          </cell>
          <cell r="Y430">
            <v>2799719</v>
          </cell>
          <cell r="Z430">
            <v>3110636</v>
          </cell>
          <cell r="AA430">
            <v>1647370</v>
          </cell>
          <cell r="AC430">
            <v>4758006</v>
          </cell>
          <cell r="AL430">
            <v>1147052</v>
          </cell>
          <cell r="AM430">
            <v>1374268</v>
          </cell>
          <cell r="AO430">
            <v>2521320</v>
          </cell>
          <cell r="BF430">
            <v>10729593</v>
          </cell>
          <cell r="BI430">
            <v>10729593</v>
          </cell>
          <cell r="BJ430">
            <v>0.3322409632913379</v>
          </cell>
          <cell r="BK430">
            <v>517521</v>
          </cell>
          <cell r="BN430">
            <v>517521</v>
          </cell>
          <cell r="CV430">
            <v>1632137</v>
          </cell>
          <cell r="CX430">
            <v>1632137</v>
          </cell>
          <cell r="DL430">
            <v>1002003</v>
          </cell>
          <cell r="DN430">
            <v>1002003</v>
          </cell>
          <cell r="EA430">
            <v>587993</v>
          </cell>
          <cell r="EB430">
            <v>986026</v>
          </cell>
          <cell r="ED430">
            <v>1574019</v>
          </cell>
          <cell r="ER430">
            <v>1070472</v>
          </cell>
          <cell r="ET430">
            <v>1070472</v>
          </cell>
          <cell r="FK430">
            <v>18892514</v>
          </cell>
          <cell r="FL430">
            <v>7712276</v>
          </cell>
          <cell r="FN430">
            <v>5689822</v>
          </cell>
          <cell r="FO430">
            <v>32294612</v>
          </cell>
        </row>
        <row r="431">
          <cell r="E431" t="str">
            <v>Rutgers2012</v>
          </cell>
          <cell r="F431" t="str">
            <v>NJ</v>
          </cell>
          <cell r="G431" t="str">
            <v>NCAA Division I-A</v>
          </cell>
          <cell r="I431">
            <v>1</v>
          </cell>
          <cell r="J431" t="str">
            <v>NCAA</v>
          </cell>
          <cell r="K431">
            <v>15375</v>
          </cell>
          <cell r="L431">
            <v>14553</v>
          </cell>
          <cell r="M431">
            <v>29928</v>
          </cell>
          <cell r="V431">
            <v>1047924</v>
          </cell>
          <cell r="Y431">
            <v>1047924</v>
          </cell>
          <cell r="Z431">
            <v>4663032</v>
          </cell>
          <cell r="AA431">
            <v>4035221</v>
          </cell>
          <cell r="AC431">
            <v>8698253</v>
          </cell>
          <cell r="AL431">
            <v>687039</v>
          </cell>
          <cell r="AM431">
            <v>1018993</v>
          </cell>
          <cell r="AO431">
            <v>1706032</v>
          </cell>
          <cell r="BC431">
            <v>653445</v>
          </cell>
          <cell r="BE431">
            <v>653445</v>
          </cell>
          <cell r="BF431">
            <v>19522057</v>
          </cell>
          <cell r="BI431">
            <v>19522057</v>
          </cell>
          <cell r="BJ431">
            <v>0.27170036822793991</v>
          </cell>
          <cell r="BK431">
            <v>234055</v>
          </cell>
          <cell r="BL431">
            <v>262065</v>
          </cell>
          <cell r="BN431">
            <v>496120</v>
          </cell>
          <cell r="BP431">
            <v>740746</v>
          </cell>
          <cell r="BR431">
            <v>740746</v>
          </cell>
          <cell r="BW431">
            <v>791345</v>
          </cell>
          <cell r="BX431">
            <v>779148</v>
          </cell>
          <cell r="BZ431">
            <v>1570493</v>
          </cell>
          <cell r="CJ431">
            <v>655514</v>
          </cell>
          <cell r="CL431">
            <v>655514</v>
          </cell>
          <cell r="CU431">
            <v>843554</v>
          </cell>
          <cell r="CV431">
            <v>1123804</v>
          </cell>
          <cell r="CX431">
            <v>1967358</v>
          </cell>
          <cell r="CZ431">
            <v>841502</v>
          </cell>
          <cell r="DB431">
            <v>841502</v>
          </cell>
          <cell r="DH431">
            <v>956393</v>
          </cell>
          <cell r="DJ431">
            <v>956393</v>
          </cell>
          <cell r="EB431">
            <v>438654</v>
          </cell>
          <cell r="ED431">
            <v>438654</v>
          </cell>
          <cell r="ER431">
            <v>881892</v>
          </cell>
          <cell r="ET431">
            <v>881892</v>
          </cell>
          <cell r="FC431">
            <v>670851</v>
          </cell>
          <cell r="FF431">
            <v>670851</v>
          </cell>
          <cell r="FK431">
            <v>28459857</v>
          </cell>
          <cell r="FL431">
            <v>12387377</v>
          </cell>
          <cell r="FN431">
            <v>31004185</v>
          </cell>
          <cell r="FO431">
            <v>71851419</v>
          </cell>
        </row>
        <row r="432">
          <cell r="E432" t="str">
            <v>San Diego State2012</v>
          </cell>
          <cell r="F432" t="str">
            <v>CA</v>
          </cell>
          <cell r="G432" t="str">
            <v>NCAA Division I-A</v>
          </cell>
          <cell r="I432">
            <v>1</v>
          </cell>
          <cell r="J432" t="str">
            <v>NCAA</v>
          </cell>
          <cell r="K432">
            <v>10142</v>
          </cell>
          <cell r="L432">
            <v>12687</v>
          </cell>
          <cell r="M432">
            <v>22829</v>
          </cell>
          <cell r="V432">
            <v>1587443</v>
          </cell>
          <cell r="Y432">
            <v>1587443</v>
          </cell>
          <cell r="Z432">
            <v>6498920</v>
          </cell>
          <cell r="AA432">
            <v>1634313</v>
          </cell>
          <cell r="AC432">
            <v>8133233</v>
          </cell>
          <cell r="AM432">
            <v>1078948</v>
          </cell>
          <cell r="AO432">
            <v>1078948</v>
          </cell>
          <cell r="BF432">
            <v>10177368</v>
          </cell>
          <cell r="BI432">
            <v>10177368</v>
          </cell>
          <cell r="BJ432">
            <v>0.24014005531917063</v>
          </cell>
          <cell r="BK432">
            <v>494104</v>
          </cell>
          <cell r="BL432">
            <v>377198</v>
          </cell>
          <cell r="BN432">
            <v>871302</v>
          </cell>
          <cell r="BX432">
            <v>625699</v>
          </cell>
          <cell r="BZ432">
            <v>625699</v>
          </cell>
          <cell r="CJ432">
            <v>1453510</v>
          </cell>
          <cell r="CL432">
            <v>1453510</v>
          </cell>
          <cell r="CU432">
            <v>874156</v>
          </cell>
          <cell r="CV432">
            <v>813840</v>
          </cell>
          <cell r="CX432">
            <v>1687996</v>
          </cell>
          <cell r="CZ432">
            <v>1040266</v>
          </cell>
          <cell r="DB432">
            <v>1040266</v>
          </cell>
          <cell r="DH432">
            <v>918727</v>
          </cell>
          <cell r="DJ432">
            <v>918727</v>
          </cell>
          <cell r="EA432">
            <v>371787</v>
          </cell>
          <cell r="EB432">
            <v>343564</v>
          </cell>
          <cell r="ED432">
            <v>715351</v>
          </cell>
          <cell r="ER432">
            <v>678728</v>
          </cell>
          <cell r="ET432">
            <v>678728</v>
          </cell>
          <cell r="EV432">
            <v>669506</v>
          </cell>
          <cell r="EX432">
            <v>669506</v>
          </cell>
          <cell r="FK432">
            <v>20003778</v>
          </cell>
          <cell r="FL432">
            <v>9634299</v>
          </cell>
          <cell r="FN432">
            <v>12742891</v>
          </cell>
          <cell r="FO432">
            <v>42380968</v>
          </cell>
        </row>
        <row r="433">
          <cell r="E433" t="str">
            <v>San Jose State2012</v>
          </cell>
          <cell r="F433" t="str">
            <v>CA</v>
          </cell>
          <cell r="G433" t="str">
            <v>NCAA Division I-A</v>
          </cell>
          <cell r="I433">
            <v>1</v>
          </cell>
          <cell r="J433" t="str">
            <v>NCAA</v>
          </cell>
          <cell r="K433">
            <v>10173</v>
          </cell>
          <cell r="L433">
            <v>10098</v>
          </cell>
          <cell r="M433">
            <v>20271</v>
          </cell>
          <cell r="V433">
            <v>897385</v>
          </cell>
          <cell r="Y433">
            <v>897385</v>
          </cell>
          <cell r="Z433">
            <v>1568297</v>
          </cell>
          <cell r="AA433">
            <v>1277029</v>
          </cell>
          <cell r="AC433">
            <v>2845326</v>
          </cell>
          <cell r="BF433">
            <v>7575660</v>
          </cell>
          <cell r="BI433">
            <v>7575660</v>
          </cell>
          <cell r="BJ433">
            <v>0.29301651061238482</v>
          </cell>
          <cell r="BK433">
            <v>444024</v>
          </cell>
          <cell r="BL433">
            <v>380941</v>
          </cell>
          <cell r="BN433">
            <v>824965</v>
          </cell>
          <cell r="BP433">
            <v>638242</v>
          </cell>
          <cell r="BR433">
            <v>638242</v>
          </cell>
          <cell r="CU433">
            <v>504681</v>
          </cell>
          <cell r="CV433">
            <v>649065</v>
          </cell>
          <cell r="CX433">
            <v>1153746</v>
          </cell>
          <cell r="CZ433">
            <v>603370</v>
          </cell>
          <cell r="DB433">
            <v>603370</v>
          </cell>
          <cell r="DH433">
            <v>635979</v>
          </cell>
          <cell r="DJ433">
            <v>635979</v>
          </cell>
          <cell r="EB433">
            <v>447949</v>
          </cell>
          <cell r="ED433">
            <v>447949</v>
          </cell>
          <cell r="EM433">
            <v>109099</v>
          </cell>
          <cell r="EN433">
            <v>255362</v>
          </cell>
          <cell r="EP433">
            <v>364461</v>
          </cell>
          <cell r="ER433">
            <v>632392</v>
          </cell>
          <cell r="ET433">
            <v>632392</v>
          </cell>
          <cell r="EV433">
            <v>431611</v>
          </cell>
          <cell r="EX433">
            <v>431611</v>
          </cell>
          <cell r="FK433">
            <v>11099146</v>
          </cell>
          <cell r="FL433">
            <v>5951940</v>
          </cell>
          <cell r="FN433">
            <v>8802952</v>
          </cell>
          <cell r="FO433">
            <v>25854038</v>
          </cell>
        </row>
        <row r="434">
          <cell r="E434" t="str">
            <v>SMU2012</v>
          </cell>
          <cell r="F434" t="str">
            <v>TX</v>
          </cell>
          <cell r="G434" t="str">
            <v>NCAA Division I-A</v>
          </cell>
          <cell r="I434">
            <v>1</v>
          </cell>
          <cell r="J434" t="str">
            <v>NCAA</v>
          </cell>
          <cell r="K434">
            <v>2949</v>
          </cell>
          <cell r="L434">
            <v>3043</v>
          </cell>
          <cell r="M434">
            <v>5992</v>
          </cell>
          <cell r="Z434">
            <v>6582998</v>
          </cell>
          <cell r="AA434">
            <v>2413321</v>
          </cell>
          <cell r="AC434">
            <v>8996319</v>
          </cell>
          <cell r="AM434">
            <v>1597470</v>
          </cell>
          <cell r="AO434">
            <v>1597470</v>
          </cell>
          <cell r="AU434">
            <v>1109318</v>
          </cell>
          <cell r="AW434">
            <v>1109318</v>
          </cell>
          <cell r="BF434">
            <v>14586736</v>
          </cell>
          <cell r="BI434">
            <v>14586736</v>
          </cell>
          <cell r="BJ434">
            <v>0.28035778968045555</v>
          </cell>
          <cell r="BK434">
            <v>1056699</v>
          </cell>
          <cell r="BL434">
            <v>686625</v>
          </cell>
          <cell r="BN434">
            <v>1743324</v>
          </cell>
          <cell r="CJ434">
            <v>1418439</v>
          </cell>
          <cell r="CL434">
            <v>1418439</v>
          </cell>
          <cell r="CU434">
            <v>1241005</v>
          </cell>
          <cell r="CV434">
            <v>1637897</v>
          </cell>
          <cell r="CX434">
            <v>2878902</v>
          </cell>
          <cell r="DG434">
            <v>1251208</v>
          </cell>
          <cell r="DH434">
            <v>1388587</v>
          </cell>
          <cell r="DJ434">
            <v>2639795</v>
          </cell>
          <cell r="EA434">
            <v>604864</v>
          </cell>
          <cell r="EB434">
            <v>724746</v>
          </cell>
          <cell r="ED434">
            <v>1329610</v>
          </cell>
          <cell r="ER434">
            <v>1282106</v>
          </cell>
          <cell r="ET434">
            <v>1282106</v>
          </cell>
          <cell r="FK434">
            <v>25323510</v>
          </cell>
          <cell r="FL434">
            <v>12258509</v>
          </cell>
          <cell r="FN434">
            <v>14446983</v>
          </cell>
          <cell r="FO434">
            <v>52029002</v>
          </cell>
        </row>
        <row r="435">
          <cell r="E435" t="str">
            <v>Stanford2012</v>
          </cell>
          <cell r="F435" t="str">
            <v>CA</v>
          </cell>
          <cell r="G435" t="str">
            <v>NCAA Division I-A</v>
          </cell>
          <cell r="I435">
            <v>1</v>
          </cell>
          <cell r="J435" t="str">
            <v>NCAA</v>
          </cell>
          <cell r="K435">
            <v>3653</v>
          </cell>
          <cell r="L435">
            <v>3346</v>
          </cell>
          <cell r="M435">
            <v>6999</v>
          </cell>
          <cell r="V435">
            <v>762578</v>
          </cell>
          <cell r="Y435">
            <v>762578</v>
          </cell>
          <cell r="Z435">
            <v>5413005</v>
          </cell>
          <cell r="AA435">
            <v>16506988</v>
          </cell>
          <cell r="AC435">
            <v>21919993</v>
          </cell>
          <cell r="AE435">
            <v>100000</v>
          </cell>
          <cell r="AG435">
            <v>100000</v>
          </cell>
          <cell r="AL435">
            <v>392985</v>
          </cell>
          <cell r="AM435">
            <v>392985</v>
          </cell>
          <cell r="AO435">
            <v>785970</v>
          </cell>
          <cell r="AX435">
            <v>25617</v>
          </cell>
          <cell r="AY435">
            <v>30049</v>
          </cell>
          <cell r="BA435">
            <v>55666</v>
          </cell>
          <cell r="BC435">
            <v>146947</v>
          </cell>
          <cell r="BE435">
            <v>146947</v>
          </cell>
          <cell r="BF435">
            <v>24839939</v>
          </cell>
          <cell r="BI435">
            <v>24839939</v>
          </cell>
          <cell r="BJ435">
            <v>0.27450408626415973</v>
          </cell>
          <cell r="BK435">
            <v>470513</v>
          </cell>
          <cell r="BL435">
            <v>319554</v>
          </cell>
          <cell r="BN435">
            <v>790067</v>
          </cell>
          <cell r="BO435">
            <v>165255</v>
          </cell>
          <cell r="BP435">
            <v>112523</v>
          </cell>
          <cell r="BR435">
            <v>277778</v>
          </cell>
          <cell r="BX435">
            <v>107604</v>
          </cell>
          <cell r="BZ435">
            <v>107604</v>
          </cell>
          <cell r="CI435">
            <v>380898</v>
          </cell>
          <cell r="CJ435">
            <v>356640</v>
          </cell>
          <cell r="CL435">
            <v>737538</v>
          </cell>
          <cell r="CN435">
            <v>128868</v>
          </cell>
          <cell r="CO435">
            <v>286667</v>
          </cell>
          <cell r="CP435">
            <v>415535</v>
          </cell>
          <cell r="CU435">
            <v>181379</v>
          </cell>
          <cell r="CV435">
            <v>262200</v>
          </cell>
          <cell r="CX435">
            <v>443579</v>
          </cell>
          <cell r="CZ435">
            <v>217801</v>
          </cell>
          <cell r="DB435">
            <v>217801</v>
          </cell>
          <cell r="DD435">
            <v>311275</v>
          </cell>
          <cell r="DF435">
            <v>311275</v>
          </cell>
          <cell r="DG435">
            <v>293351</v>
          </cell>
          <cell r="DH435">
            <v>101653</v>
          </cell>
          <cell r="DJ435">
            <v>395004</v>
          </cell>
          <cell r="DP435">
            <v>103883</v>
          </cell>
          <cell r="DR435">
            <v>103883</v>
          </cell>
          <cell r="EA435">
            <v>93169</v>
          </cell>
          <cell r="EB435">
            <v>40648</v>
          </cell>
          <cell r="ED435">
            <v>133817</v>
          </cell>
          <cell r="EQ435">
            <v>107826</v>
          </cell>
          <cell r="ER435">
            <v>295662</v>
          </cell>
          <cell r="ET435">
            <v>403488</v>
          </cell>
          <cell r="EU435">
            <v>184487</v>
          </cell>
          <cell r="EV435">
            <v>133292</v>
          </cell>
          <cell r="EX435">
            <v>317779</v>
          </cell>
          <cell r="FC435">
            <v>145787</v>
          </cell>
          <cell r="FF435">
            <v>145787</v>
          </cell>
          <cell r="FH435">
            <v>106278</v>
          </cell>
          <cell r="FJ435">
            <v>106278</v>
          </cell>
          <cell r="FK435">
            <v>33456789</v>
          </cell>
          <cell r="FL435">
            <v>19774850</v>
          </cell>
          <cell r="FM435">
            <v>286667</v>
          </cell>
          <cell r="FN435">
            <v>36971928</v>
          </cell>
          <cell r="FO435">
            <v>90490234</v>
          </cell>
        </row>
        <row r="436">
          <cell r="E436" t="str">
            <v>Syracuse2012</v>
          </cell>
          <cell r="F436" t="str">
            <v>NY</v>
          </cell>
          <cell r="G436" t="str">
            <v>NCAA Division I-A</v>
          </cell>
          <cell r="I436">
            <v>1</v>
          </cell>
          <cell r="J436" t="str">
            <v>NCAA</v>
          </cell>
          <cell r="K436">
            <v>6193</v>
          </cell>
          <cell r="L436">
            <v>7732</v>
          </cell>
          <cell r="M436">
            <v>13925</v>
          </cell>
          <cell r="Z436">
            <v>26039030</v>
          </cell>
          <cell r="AA436">
            <v>1468241</v>
          </cell>
          <cell r="AC436">
            <v>27507271</v>
          </cell>
          <cell r="AL436">
            <v>1038086</v>
          </cell>
          <cell r="AM436">
            <v>1321083</v>
          </cell>
          <cell r="AO436">
            <v>2359169</v>
          </cell>
          <cell r="BC436">
            <v>933419</v>
          </cell>
          <cell r="BE436">
            <v>933419</v>
          </cell>
          <cell r="BF436">
            <v>33213622</v>
          </cell>
          <cell r="BI436">
            <v>33213622</v>
          </cell>
          <cell r="BJ436">
            <v>0.43513413102630749</v>
          </cell>
          <cell r="BT436">
            <v>1299596</v>
          </cell>
          <cell r="BV436">
            <v>1299596</v>
          </cell>
          <cell r="BW436">
            <v>2062018</v>
          </cell>
          <cell r="BX436">
            <v>1248965</v>
          </cell>
          <cell r="BZ436">
            <v>3310983</v>
          </cell>
          <cell r="CI436">
            <v>746934</v>
          </cell>
          <cell r="CJ436">
            <v>1514373</v>
          </cell>
          <cell r="CL436">
            <v>2261307</v>
          </cell>
          <cell r="CU436">
            <v>903948</v>
          </cell>
          <cell r="CV436">
            <v>1069104</v>
          </cell>
          <cell r="CX436">
            <v>1973052</v>
          </cell>
          <cell r="CZ436">
            <v>814304</v>
          </cell>
          <cell r="DB436">
            <v>814304</v>
          </cell>
          <cell r="EB436">
            <v>543957</v>
          </cell>
          <cell r="ED436">
            <v>543957</v>
          </cell>
          <cell r="ER436">
            <v>862756</v>
          </cell>
          <cell r="ET436">
            <v>862756</v>
          </cell>
          <cell r="FK436">
            <v>64003638</v>
          </cell>
          <cell r="FL436">
            <v>11075798</v>
          </cell>
          <cell r="FN436">
            <v>1250182</v>
          </cell>
          <cell r="FO436">
            <v>76329618</v>
          </cell>
        </row>
        <row r="437">
          <cell r="E437" t="str">
            <v>Temple2012</v>
          </cell>
          <cell r="F437" t="str">
            <v>PA</v>
          </cell>
          <cell r="G437" t="str">
            <v>NCAA Division I-A</v>
          </cell>
          <cell r="I437">
            <v>1</v>
          </cell>
          <cell r="J437" t="str">
            <v>NCAA</v>
          </cell>
          <cell r="K437">
            <v>11804</v>
          </cell>
          <cell r="L437">
            <v>12426</v>
          </cell>
          <cell r="M437">
            <v>24230</v>
          </cell>
          <cell r="V437">
            <v>733978</v>
          </cell>
          <cell r="Y437">
            <v>733978</v>
          </cell>
          <cell r="Z437">
            <v>4125712</v>
          </cell>
          <cell r="AA437">
            <v>2341543</v>
          </cell>
          <cell r="AC437">
            <v>6467255</v>
          </cell>
          <cell r="AL437">
            <v>420827</v>
          </cell>
          <cell r="AM437">
            <v>825272</v>
          </cell>
          <cell r="AO437">
            <v>1246099</v>
          </cell>
          <cell r="AY437">
            <v>378014</v>
          </cell>
          <cell r="BA437">
            <v>378014</v>
          </cell>
          <cell r="BC437">
            <v>556023</v>
          </cell>
          <cell r="BE437">
            <v>556023</v>
          </cell>
          <cell r="BF437">
            <v>13182525</v>
          </cell>
          <cell r="BI437">
            <v>13182525</v>
          </cell>
          <cell r="BJ437">
            <v>0.31720542037284372</v>
          </cell>
          <cell r="BK437">
            <v>207679</v>
          </cell>
          <cell r="BN437">
            <v>207679</v>
          </cell>
          <cell r="BO437">
            <v>328357</v>
          </cell>
          <cell r="BP437">
            <v>369556</v>
          </cell>
          <cell r="BR437">
            <v>697913</v>
          </cell>
          <cell r="BX437">
            <v>752984</v>
          </cell>
          <cell r="BZ437">
            <v>752984</v>
          </cell>
          <cell r="CI437">
            <v>391489</v>
          </cell>
          <cell r="CJ437">
            <v>506949</v>
          </cell>
          <cell r="CL437">
            <v>898438</v>
          </cell>
          <cell r="CU437">
            <v>516345</v>
          </cell>
          <cell r="CV437">
            <v>635800</v>
          </cell>
          <cell r="CX437">
            <v>1152145</v>
          </cell>
          <cell r="CZ437">
            <v>754864</v>
          </cell>
          <cell r="DB437">
            <v>754864</v>
          </cell>
          <cell r="EA437">
            <v>237455</v>
          </cell>
          <cell r="EB437">
            <v>360309</v>
          </cell>
          <cell r="ED437">
            <v>597764</v>
          </cell>
          <cell r="ER437">
            <v>673363</v>
          </cell>
          <cell r="ET437">
            <v>673363</v>
          </cell>
          <cell r="FK437">
            <v>20144367</v>
          </cell>
          <cell r="FL437">
            <v>8154677</v>
          </cell>
          <cell r="FN437">
            <v>13259278</v>
          </cell>
          <cell r="FO437">
            <v>41558322</v>
          </cell>
        </row>
        <row r="438">
          <cell r="E438" t="str">
            <v>Texas A&amp;M2012</v>
          </cell>
          <cell r="F438" t="str">
            <v>TX</v>
          </cell>
          <cell r="G438" t="str">
            <v>NCAA Division I-A</v>
          </cell>
          <cell r="I438">
            <v>1</v>
          </cell>
          <cell r="J438" t="str">
            <v>NCAA</v>
          </cell>
          <cell r="K438">
            <v>18736</v>
          </cell>
          <cell r="L438">
            <v>17367</v>
          </cell>
          <cell r="M438">
            <v>36103</v>
          </cell>
          <cell r="V438">
            <v>2576408</v>
          </cell>
          <cell r="Y438">
            <v>2576408</v>
          </cell>
          <cell r="Z438">
            <v>9104818</v>
          </cell>
          <cell r="AA438">
            <v>1427714</v>
          </cell>
          <cell r="AC438">
            <v>10532532</v>
          </cell>
          <cell r="AL438">
            <v>304993</v>
          </cell>
          <cell r="AM438">
            <v>245507</v>
          </cell>
          <cell r="AO438">
            <v>550500</v>
          </cell>
          <cell r="AU438">
            <v>82250</v>
          </cell>
          <cell r="AW438">
            <v>82250</v>
          </cell>
          <cell r="BF438">
            <v>53800924</v>
          </cell>
          <cell r="BI438">
            <v>53800924</v>
          </cell>
          <cell r="BJ438">
            <v>0.68509910711599076</v>
          </cell>
          <cell r="BK438">
            <v>158390</v>
          </cell>
          <cell r="BL438">
            <v>118150</v>
          </cell>
          <cell r="BN438">
            <v>276540</v>
          </cell>
          <cell r="CV438">
            <v>2590050</v>
          </cell>
          <cell r="CX438">
            <v>2590050</v>
          </cell>
          <cell r="CZ438">
            <v>577165</v>
          </cell>
          <cell r="DB438">
            <v>577165</v>
          </cell>
          <cell r="DG438">
            <v>343248</v>
          </cell>
          <cell r="DH438">
            <v>354467</v>
          </cell>
          <cell r="DJ438">
            <v>697715</v>
          </cell>
          <cell r="EA438">
            <v>324089</v>
          </cell>
          <cell r="EB438">
            <v>538107</v>
          </cell>
          <cell r="ED438">
            <v>862196</v>
          </cell>
          <cell r="ER438">
            <v>672748</v>
          </cell>
          <cell r="ET438">
            <v>672748</v>
          </cell>
          <cell r="FK438">
            <v>66612870</v>
          </cell>
          <cell r="FL438">
            <v>6606158</v>
          </cell>
          <cell r="FN438">
            <v>5311105</v>
          </cell>
          <cell r="FO438">
            <v>78530133</v>
          </cell>
        </row>
        <row r="439">
          <cell r="E439" t="str">
            <v>TCU2012</v>
          </cell>
          <cell r="F439" t="str">
            <v>TX</v>
          </cell>
          <cell r="G439" t="str">
            <v>NCAA Division I-A</v>
          </cell>
          <cell r="I439">
            <v>1</v>
          </cell>
          <cell r="J439" t="str">
            <v>NCAA</v>
          </cell>
          <cell r="K439">
            <v>3269</v>
          </cell>
          <cell r="L439">
            <v>4855</v>
          </cell>
          <cell r="M439">
            <v>8124</v>
          </cell>
          <cell r="V439">
            <v>3122155</v>
          </cell>
          <cell r="Y439">
            <v>3122155</v>
          </cell>
          <cell r="Z439">
            <v>6267008</v>
          </cell>
          <cell r="AA439">
            <v>3513299</v>
          </cell>
          <cell r="AC439">
            <v>9780307</v>
          </cell>
          <cell r="AL439">
            <v>1139586</v>
          </cell>
          <cell r="AM439">
            <v>1557304</v>
          </cell>
          <cell r="AO439">
            <v>2696890</v>
          </cell>
          <cell r="AU439">
            <v>3435883</v>
          </cell>
          <cell r="AW439">
            <v>3435883</v>
          </cell>
          <cell r="BF439">
            <v>32464146</v>
          </cell>
          <cell r="BI439">
            <v>32464146</v>
          </cell>
          <cell r="BJ439">
            <v>0.45131296951198863</v>
          </cell>
          <cell r="BK439">
            <v>700595</v>
          </cell>
          <cell r="BL439">
            <v>716450</v>
          </cell>
          <cell r="BN439">
            <v>1417045</v>
          </cell>
          <cell r="CB439">
            <v>416158</v>
          </cell>
          <cell r="CD439">
            <v>416158</v>
          </cell>
          <cell r="CV439">
            <v>1538310</v>
          </cell>
          <cell r="CX439">
            <v>1538310</v>
          </cell>
          <cell r="DG439">
            <v>895263</v>
          </cell>
          <cell r="DH439">
            <v>1272500</v>
          </cell>
          <cell r="DJ439">
            <v>2167763</v>
          </cell>
          <cell r="EA439">
            <v>982230</v>
          </cell>
          <cell r="EB439">
            <v>1042646</v>
          </cell>
          <cell r="ED439">
            <v>2024876</v>
          </cell>
          <cell r="ER439">
            <v>1447114</v>
          </cell>
          <cell r="ET439">
            <v>1447114</v>
          </cell>
          <cell r="FK439">
            <v>45570983</v>
          </cell>
          <cell r="FL439">
            <v>14939664</v>
          </cell>
          <cell r="FN439">
            <v>11422021</v>
          </cell>
          <cell r="FO439">
            <v>71932668</v>
          </cell>
        </row>
        <row r="440">
          <cell r="E440" t="str">
            <v>Texas State2012</v>
          </cell>
          <cell r="F440" t="str">
            <v>TX</v>
          </cell>
          <cell r="G440" t="str">
            <v>NCAA Division I-A</v>
          </cell>
          <cell r="I440">
            <v>1</v>
          </cell>
          <cell r="J440" t="str">
            <v>NCAA</v>
          </cell>
          <cell r="K440">
            <v>10642</v>
          </cell>
          <cell r="L440">
            <v>13581</v>
          </cell>
          <cell r="M440">
            <v>24223</v>
          </cell>
          <cell r="V440">
            <v>974732</v>
          </cell>
          <cell r="Y440">
            <v>974732</v>
          </cell>
          <cell r="Z440">
            <v>1578744</v>
          </cell>
          <cell r="AA440">
            <v>1160351</v>
          </cell>
          <cell r="AC440">
            <v>2739095</v>
          </cell>
          <cell r="AL440">
            <v>452627</v>
          </cell>
          <cell r="AM440">
            <v>587790</v>
          </cell>
          <cell r="AO440">
            <v>1040417</v>
          </cell>
          <cell r="BF440">
            <v>5633155</v>
          </cell>
          <cell r="BI440">
            <v>5633155</v>
          </cell>
          <cell r="BJ440">
            <v>0.18487670723591723</v>
          </cell>
          <cell r="BK440">
            <v>296113</v>
          </cell>
          <cell r="BL440">
            <v>383526</v>
          </cell>
          <cell r="BN440">
            <v>679639</v>
          </cell>
          <cell r="CV440">
            <v>606615</v>
          </cell>
          <cell r="CX440">
            <v>606615</v>
          </cell>
          <cell r="CZ440">
            <v>701042</v>
          </cell>
          <cell r="DB440">
            <v>701042</v>
          </cell>
          <cell r="EB440">
            <v>397428</v>
          </cell>
          <cell r="ED440">
            <v>397428</v>
          </cell>
          <cell r="ER440">
            <v>673654</v>
          </cell>
          <cell r="ET440">
            <v>673654</v>
          </cell>
          <cell r="FK440">
            <v>8935371</v>
          </cell>
          <cell r="FL440">
            <v>4510406</v>
          </cell>
          <cell r="FN440">
            <v>17024016</v>
          </cell>
          <cell r="FO440">
            <v>30469793</v>
          </cell>
        </row>
        <row r="441">
          <cell r="E441" t="str">
            <v>Texas Tech2012</v>
          </cell>
          <cell r="F441" t="str">
            <v>TX</v>
          </cell>
          <cell r="G441" t="str">
            <v>NCAA Division I-A</v>
          </cell>
          <cell r="I441">
            <v>1</v>
          </cell>
          <cell r="J441" t="str">
            <v>NCAA</v>
          </cell>
          <cell r="K441">
            <v>12866</v>
          </cell>
          <cell r="L441">
            <v>10696</v>
          </cell>
          <cell r="M441">
            <v>23562</v>
          </cell>
          <cell r="V441">
            <v>698086</v>
          </cell>
          <cell r="Y441">
            <v>698086</v>
          </cell>
          <cell r="Z441">
            <v>6987840</v>
          </cell>
          <cell r="AA441">
            <v>1422192</v>
          </cell>
          <cell r="AC441">
            <v>8410032</v>
          </cell>
          <cell r="AL441">
            <v>148368</v>
          </cell>
          <cell r="AM441">
            <v>162977</v>
          </cell>
          <cell r="AO441">
            <v>311345</v>
          </cell>
          <cell r="BF441">
            <v>34580384</v>
          </cell>
          <cell r="BI441">
            <v>34580384</v>
          </cell>
          <cell r="BJ441">
            <v>0.55695911559611233</v>
          </cell>
          <cell r="BK441">
            <v>68399</v>
          </cell>
          <cell r="BL441">
            <v>49463</v>
          </cell>
          <cell r="BN441">
            <v>117862</v>
          </cell>
          <cell r="CV441">
            <v>176191</v>
          </cell>
          <cell r="CX441">
            <v>176191</v>
          </cell>
          <cell r="CZ441">
            <v>167687</v>
          </cell>
          <cell r="DB441">
            <v>167687</v>
          </cell>
          <cell r="EA441">
            <v>62457</v>
          </cell>
          <cell r="EB441">
            <v>39310</v>
          </cell>
          <cell r="ED441">
            <v>101767</v>
          </cell>
          <cell r="ER441">
            <v>129073</v>
          </cell>
          <cell r="ET441">
            <v>129073</v>
          </cell>
          <cell r="FK441">
            <v>42545534</v>
          </cell>
          <cell r="FL441">
            <v>2146893</v>
          </cell>
          <cell r="FN441">
            <v>17395405</v>
          </cell>
          <cell r="FO441">
            <v>62087832</v>
          </cell>
        </row>
        <row r="442">
          <cell r="E442" t="str">
            <v>Alabama2012</v>
          </cell>
          <cell r="F442" t="str">
            <v>AL</v>
          </cell>
          <cell r="G442" t="str">
            <v>NCAA Division I-A</v>
          </cell>
          <cell r="I442">
            <v>1</v>
          </cell>
          <cell r="J442" t="str">
            <v>NCAA</v>
          </cell>
          <cell r="K442">
            <v>11721</v>
          </cell>
          <cell r="L442">
            <v>13388</v>
          </cell>
          <cell r="M442">
            <v>25109</v>
          </cell>
          <cell r="V442">
            <v>469540</v>
          </cell>
          <cell r="Y442">
            <v>469540</v>
          </cell>
          <cell r="Z442">
            <v>12185695</v>
          </cell>
          <cell r="AA442">
            <v>1087239</v>
          </cell>
          <cell r="AC442">
            <v>13272934</v>
          </cell>
          <cell r="AL442">
            <v>118761</v>
          </cell>
          <cell r="AM442">
            <v>904834</v>
          </cell>
          <cell r="AO442">
            <v>1023595</v>
          </cell>
          <cell r="BF442">
            <v>88660439</v>
          </cell>
          <cell r="BI442">
            <v>88660439</v>
          </cell>
          <cell r="BJ442">
            <v>0.61830356098338068</v>
          </cell>
          <cell r="BK442">
            <v>151314</v>
          </cell>
          <cell r="BL442">
            <v>290190</v>
          </cell>
          <cell r="BN442">
            <v>441504</v>
          </cell>
          <cell r="BP442">
            <v>1176149</v>
          </cell>
          <cell r="BR442">
            <v>1176149</v>
          </cell>
          <cell r="CJ442">
            <v>904162</v>
          </cell>
          <cell r="CL442">
            <v>904162</v>
          </cell>
          <cell r="CV442">
            <v>704678</v>
          </cell>
          <cell r="CX442">
            <v>704678</v>
          </cell>
          <cell r="CZ442">
            <v>1078061</v>
          </cell>
          <cell r="DB442">
            <v>1078061</v>
          </cell>
          <cell r="DG442">
            <v>36597</v>
          </cell>
          <cell r="DH442">
            <v>637601</v>
          </cell>
          <cell r="DJ442">
            <v>674198</v>
          </cell>
          <cell r="EA442">
            <v>43114</v>
          </cell>
          <cell r="EB442">
            <v>412492</v>
          </cell>
          <cell r="ED442">
            <v>455606</v>
          </cell>
          <cell r="ER442">
            <v>560962</v>
          </cell>
          <cell r="ET442">
            <v>560962</v>
          </cell>
          <cell r="FK442">
            <v>101665460</v>
          </cell>
          <cell r="FL442">
            <v>7756368</v>
          </cell>
          <cell r="FN442">
            <v>33971231</v>
          </cell>
          <cell r="FO442">
            <v>143393059</v>
          </cell>
        </row>
        <row r="443">
          <cell r="E443" t="str">
            <v>Tennessee2012</v>
          </cell>
          <cell r="F443" t="str">
            <v>TN</v>
          </cell>
          <cell r="G443" t="str">
            <v>NCAA Division I-A</v>
          </cell>
          <cell r="I443">
            <v>1</v>
          </cell>
          <cell r="J443" t="str">
            <v>NCAA</v>
          </cell>
          <cell r="K443">
            <v>9967</v>
          </cell>
          <cell r="L443">
            <v>9516</v>
          </cell>
          <cell r="M443">
            <v>19483</v>
          </cell>
          <cell r="V443">
            <v>453868</v>
          </cell>
          <cell r="Y443">
            <v>453868</v>
          </cell>
          <cell r="Z443">
            <v>13320098</v>
          </cell>
          <cell r="AA443">
            <v>4852962</v>
          </cell>
          <cell r="AC443">
            <v>18173060</v>
          </cell>
          <cell r="AL443">
            <v>509305</v>
          </cell>
          <cell r="AM443">
            <v>601575</v>
          </cell>
          <cell r="AO443">
            <v>1110880</v>
          </cell>
          <cell r="BF443">
            <v>55359423</v>
          </cell>
          <cell r="BI443">
            <v>55359423</v>
          </cell>
          <cell r="BJ443">
            <v>0.50360924478649149</v>
          </cell>
          <cell r="BK443">
            <v>177117</v>
          </cell>
          <cell r="BL443">
            <v>261821</v>
          </cell>
          <cell r="BN443">
            <v>438938</v>
          </cell>
          <cell r="CJ443">
            <v>711631</v>
          </cell>
          <cell r="CL443">
            <v>711631</v>
          </cell>
          <cell r="CV443">
            <v>756622</v>
          </cell>
          <cell r="CX443">
            <v>756622</v>
          </cell>
          <cell r="CZ443">
            <v>443371</v>
          </cell>
          <cell r="DB443">
            <v>443371</v>
          </cell>
          <cell r="DG443">
            <v>460865</v>
          </cell>
          <cell r="DH443">
            <v>545477</v>
          </cell>
          <cell r="DJ443">
            <v>1006342</v>
          </cell>
          <cell r="EA443">
            <v>196066</v>
          </cell>
          <cell r="EB443">
            <v>311916</v>
          </cell>
          <cell r="ED443">
            <v>507982</v>
          </cell>
          <cell r="ER443">
            <v>525068</v>
          </cell>
          <cell r="ET443">
            <v>525068</v>
          </cell>
          <cell r="FK443">
            <v>70476742</v>
          </cell>
          <cell r="FL443">
            <v>9010443</v>
          </cell>
          <cell r="FN443">
            <v>30438166</v>
          </cell>
          <cell r="FO443">
            <v>109925351</v>
          </cell>
        </row>
        <row r="444">
          <cell r="E444" t="str">
            <v>Texas2012</v>
          </cell>
          <cell r="F444" t="str">
            <v>TX</v>
          </cell>
          <cell r="G444" t="str">
            <v>NCAA Division I-A</v>
          </cell>
          <cell r="I444">
            <v>1</v>
          </cell>
          <cell r="J444" t="str">
            <v>NCAA</v>
          </cell>
          <cell r="K444">
            <v>17637</v>
          </cell>
          <cell r="L444">
            <v>19087</v>
          </cell>
          <cell r="M444">
            <v>36724</v>
          </cell>
          <cell r="V444">
            <v>4829413</v>
          </cell>
          <cell r="Y444">
            <v>4829413</v>
          </cell>
          <cell r="Z444">
            <v>16896653</v>
          </cell>
          <cell r="AA444">
            <v>1619530</v>
          </cell>
          <cell r="AC444">
            <v>18516183</v>
          </cell>
          <cell r="AL444">
            <v>435353</v>
          </cell>
          <cell r="AM444">
            <v>341739</v>
          </cell>
          <cell r="AO444">
            <v>777092</v>
          </cell>
          <cell r="BF444">
            <v>109400688</v>
          </cell>
          <cell r="BI444">
            <v>109400688</v>
          </cell>
          <cell r="BJ444">
            <v>0.66026740806706263</v>
          </cell>
          <cell r="BK444">
            <v>324508</v>
          </cell>
          <cell r="BL444">
            <v>163361</v>
          </cell>
          <cell r="BN444">
            <v>487869</v>
          </cell>
          <cell r="CJ444">
            <v>151184</v>
          </cell>
          <cell r="CL444">
            <v>151184</v>
          </cell>
          <cell r="CV444">
            <v>476720</v>
          </cell>
          <cell r="CX444">
            <v>476720</v>
          </cell>
          <cell r="CZ444">
            <v>627644</v>
          </cell>
          <cell r="DB444">
            <v>627644</v>
          </cell>
          <cell r="DG444">
            <v>662699</v>
          </cell>
          <cell r="DH444">
            <v>620843</v>
          </cell>
          <cell r="DJ444">
            <v>1283542</v>
          </cell>
          <cell r="EA444">
            <v>215750</v>
          </cell>
          <cell r="EB444">
            <v>215156</v>
          </cell>
          <cell r="ED444">
            <v>430906</v>
          </cell>
          <cell r="ER444">
            <v>1387148</v>
          </cell>
          <cell r="ET444">
            <v>1387148</v>
          </cell>
          <cell r="FK444">
            <v>132765064</v>
          </cell>
          <cell r="FL444">
            <v>5603325</v>
          </cell>
          <cell r="FN444">
            <v>27323097</v>
          </cell>
          <cell r="FO444">
            <v>165691486</v>
          </cell>
        </row>
        <row r="445">
          <cell r="E445" t="str">
            <v>UTEP2012</v>
          </cell>
          <cell r="F445" t="str">
            <v>TX</v>
          </cell>
          <cell r="G445" t="str">
            <v>NCAA Division I-A</v>
          </cell>
          <cell r="I445">
            <v>1</v>
          </cell>
          <cell r="J445" t="str">
            <v>NCAA</v>
          </cell>
          <cell r="K445">
            <v>5971</v>
          </cell>
          <cell r="L445">
            <v>6682</v>
          </cell>
          <cell r="M445">
            <v>12653</v>
          </cell>
          <cell r="Z445">
            <v>3471520</v>
          </cell>
          <cell r="AA445">
            <v>1311663</v>
          </cell>
          <cell r="AC445">
            <v>4783183</v>
          </cell>
          <cell r="AL445">
            <v>1148551</v>
          </cell>
          <cell r="AM445">
            <v>1582209</v>
          </cell>
          <cell r="AO445">
            <v>2730760</v>
          </cell>
          <cell r="BF445">
            <v>11758692</v>
          </cell>
          <cell r="BI445">
            <v>11758692</v>
          </cell>
          <cell r="BJ445">
            <v>0.45711951879553336</v>
          </cell>
          <cell r="BK445">
            <v>603436</v>
          </cell>
          <cell r="BL445">
            <v>510333</v>
          </cell>
          <cell r="BN445">
            <v>1113769</v>
          </cell>
          <cell r="CB445">
            <v>287950</v>
          </cell>
          <cell r="CD445">
            <v>287950</v>
          </cell>
          <cell r="CV445">
            <v>1202256</v>
          </cell>
          <cell r="CX445">
            <v>1202256</v>
          </cell>
          <cell r="CZ445">
            <v>1044681</v>
          </cell>
          <cell r="DB445">
            <v>1044681</v>
          </cell>
          <cell r="EB445">
            <v>691875</v>
          </cell>
          <cell r="ED445">
            <v>691875</v>
          </cell>
          <cell r="ER445">
            <v>1084323</v>
          </cell>
          <cell r="ET445">
            <v>1084323</v>
          </cell>
          <cell r="FK445">
            <v>16982199</v>
          </cell>
          <cell r="FL445">
            <v>7715290</v>
          </cell>
          <cell r="FN445">
            <v>1025963</v>
          </cell>
          <cell r="FO445">
            <v>25723452</v>
          </cell>
        </row>
        <row r="446">
          <cell r="E446" t="str">
            <v>UTSA2012</v>
          </cell>
          <cell r="F446" t="str">
            <v>TX</v>
          </cell>
          <cell r="G446" t="str">
            <v>NCAA Division I-AA</v>
          </cell>
          <cell r="I446">
            <v>1</v>
          </cell>
          <cell r="J446" t="str">
            <v>NCAA</v>
          </cell>
          <cell r="K446">
            <v>11117</v>
          </cell>
          <cell r="L446">
            <v>9882</v>
          </cell>
          <cell r="M446">
            <v>20999</v>
          </cell>
          <cell r="V446">
            <v>1154765</v>
          </cell>
          <cell r="Y446">
            <v>1154765</v>
          </cell>
          <cell r="Z446">
            <v>1642525</v>
          </cell>
          <cell r="AA446">
            <v>1354062</v>
          </cell>
          <cell r="AC446">
            <v>2996587</v>
          </cell>
          <cell r="AL446">
            <v>698597</v>
          </cell>
          <cell r="AM446">
            <v>806340</v>
          </cell>
          <cell r="AO446">
            <v>1504937</v>
          </cell>
          <cell r="BF446">
            <v>6244125</v>
          </cell>
          <cell r="BI446">
            <v>6244125</v>
          </cell>
          <cell r="BJ446">
            <v>0.25149122571364946</v>
          </cell>
          <cell r="BK446">
            <v>382971</v>
          </cell>
          <cell r="BL446">
            <v>451002</v>
          </cell>
          <cell r="BN446">
            <v>833973</v>
          </cell>
          <cell r="CV446">
            <v>795600</v>
          </cell>
          <cell r="CX446">
            <v>795600</v>
          </cell>
          <cell r="CZ446">
            <v>701298</v>
          </cell>
          <cell r="DB446">
            <v>701298</v>
          </cell>
          <cell r="EA446">
            <v>319128</v>
          </cell>
          <cell r="EB446">
            <v>365716</v>
          </cell>
          <cell r="ED446">
            <v>684844</v>
          </cell>
          <cell r="ER446">
            <v>746115</v>
          </cell>
          <cell r="ET446">
            <v>746115</v>
          </cell>
          <cell r="FK446">
            <v>10442111</v>
          </cell>
          <cell r="FL446">
            <v>5220133</v>
          </cell>
          <cell r="FN446">
            <v>9166157</v>
          </cell>
          <cell r="FO446">
            <v>24828401</v>
          </cell>
        </row>
        <row r="447">
          <cell r="E447" t="str">
            <v>Troy2012</v>
          </cell>
          <cell r="F447" t="str">
            <v>AL</v>
          </cell>
          <cell r="G447" t="str">
            <v>NCAA Division I-A</v>
          </cell>
          <cell r="I447">
            <v>1</v>
          </cell>
          <cell r="J447" t="str">
            <v>NCAA</v>
          </cell>
          <cell r="K447">
            <v>3663</v>
          </cell>
          <cell r="L447">
            <v>5927</v>
          </cell>
          <cell r="M447">
            <v>9590</v>
          </cell>
          <cell r="V447">
            <v>790680</v>
          </cell>
          <cell r="Y447">
            <v>790680</v>
          </cell>
          <cell r="Z447">
            <v>1345740</v>
          </cell>
          <cell r="AA447">
            <v>878260</v>
          </cell>
          <cell r="AC447">
            <v>2224000</v>
          </cell>
          <cell r="AL447">
            <v>361780</v>
          </cell>
          <cell r="AM447">
            <v>541892</v>
          </cell>
          <cell r="AO447">
            <v>903672</v>
          </cell>
          <cell r="BF447">
            <v>6678290</v>
          </cell>
          <cell r="BI447">
            <v>6678290</v>
          </cell>
          <cell r="BJ447">
            <v>0.38264768668348187</v>
          </cell>
          <cell r="BK447">
            <v>383635</v>
          </cell>
          <cell r="BL447">
            <v>384135</v>
          </cell>
          <cell r="BN447">
            <v>767770</v>
          </cell>
          <cell r="CE447">
            <v>2309</v>
          </cell>
          <cell r="CF447">
            <v>2309</v>
          </cell>
          <cell r="CH447">
            <v>4618</v>
          </cell>
          <cell r="CV447">
            <v>559204</v>
          </cell>
          <cell r="CX447">
            <v>559204</v>
          </cell>
          <cell r="CZ447">
            <v>936311</v>
          </cell>
          <cell r="DB447">
            <v>936311</v>
          </cell>
          <cell r="EA447">
            <v>300960</v>
          </cell>
          <cell r="EB447">
            <v>246463</v>
          </cell>
          <cell r="ED447">
            <v>547423</v>
          </cell>
          <cell r="ER447">
            <v>496870</v>
          </cell>
          <cell r="ET447">
            <v>496870</v>
          </cell>
          <cell r="FK447">
            <v>9863394</v>
          </cell>
          <cell r="FL447">
            <v>4045444</v>
          </cell>
          <cell r="FN447">
            <v>3544005</v>
          </cell>
          <cell r="FO447">
            <v>17452843</v>
          </cell>
        </row>
        <row r="448">
          <cell r="E448" t="str">
            <v>Tulane2012</v>
          </cell>
          <cell r="F448" t="str">
            <v>LA</v>
          </cell>
          <cell r="G448" t="str">
            <v>NCAA Division I-A</v>
          </cell>
          <cell r="I448">
            <v>1</v>
          </cell>
          <cell r="J448" t="str">
            <v>NCAA</v>
          </cell>
          <cell r="K448">
            <v>2759</v>
          </cell>
          <cell r="L448">
            <v>3684</v>
          </cell>
          <cell r="M448">
            <v>6443</v>
          </cell>
          <cell r="V448">
            <v>2330571</v>
          </cell>
          <cell r="Y448">
            <v>2330571</v>
          </cell>
          <cell r="Z448">
            <v>2849058</v>
          </cell>
          <cell r="AA448">
            <v>1901189</v>
          </cell>
          <cell r="AC448">
            <v>4750247</v>
          </cell>
          <cell r="AE448">
            <v>267267</v>
          </cell>
          <cell r="AG448">
            <v>267267</v>
          </cell>
          <cell r="AI448">
            <v>100248</v>
          </cell>
          <cell r="AK448">
            <v>100248</v>
          </cell>
          <cell r="AL448">
            <v>377140</v>
          </cell>
          <cell r="AM448">
            <v>1310351</v>
          </cell>
          <cell r="AO448">
            <v>1687491</v>
          </cell>
          <cell r="BF448">
            <v>10382497</v>
          </cell>
          <cell r="BI448">
            <v>10382497</v>
          </cell>
          <cell r="BJ448">
            <v>0.35265311382344899</v>
          </cell>
          <cell r="BL448">
            <v>621256</v>
          </cell>
          <cell r="BN448">
            <v>621256</v>
          </cell>
          <cell r="DH448">
            <v>1104586</v>
          </cell>
          <cell r="DJ448">
            <v>1104586</v>
          </cell>
          <cell r="EA448">
            <v>520281</v>
          </cell>
          <cell r="EB448">
            <v>652619</v>
          </cell>
          <cell r="ED448">
            <v>1172900</v>
          </cell>
          <cell r="ER448">
            <v>799361</v>
          </cell>
          <cell r="ET448">
            <v>799361</v>
          </cell>
          <cell r="FK448">
            <v>16459547</v>
          </cell>
          <cell r="FL448">
            <v>6756877</v>
          </cell>
          <cell r="FN448">
            <v>6224680</v>
          </cell>
          <cell r="FO448">
            <v>29441104</v>
          </cell>
        </row>
        <row r="449">
          <cell r="E449" t="str">
            <v>Buffalo2012</v>
          </cell>
          <cell r="F449" t="str">
            <v>NY</v>
          </cell>
          <cell r="G449" t="str">
            <v>NCAA Division I-A</v>
          </cell>
          <cell r="I449">
            <v>1</v>
          </cell>
          <cell r="J449" t="str">
            <v>NCAA</v>
          </cell>
          <cell r="K449">
            <v>9625</v>
          </cell>
          <cell r="L449">
            <v>7948</v>
          </cell>
          <cell r="M449">
            <v>17573</v>
          </cell>
          <cell r="V449">
            <v>634742</v>
          </cell>
          <cell r="Y449">
            <v>634742</v>
          </cell>
          <cell r="Z449">
            <v>2142777</v>
          </cell>
          <cell r="AA449">
            <v>1323554</v>
          </cell>
          <cell r="AC449">
            <v>3466331</v>
          </cell>
          <cell r="AL449">
            <v>453824</v>
          </cell>
          <cell r="AM449">
            <v>862021</v>
          </cell>
          <cell r="AO449">
            <v>1315845</v>
          </cell>
          <cell r="BF449">
            <v>6480242</v>
          </cell>
          <cell r="BI449">
            <v>6480242</v>
          </cell>
          <cell r="BJ449">
            <v>0.22609738355433934</v>
          </cell>
          <cell r="CJ449">
            <v>956452</v>
          </cell>
          <cell r="CL449">
            <v>956452</v>
          </cell>
          <cell r="CU449">
            <v>511445</v>
          </cell>
          <cell r="CV449">
            <v>721417</v>
          </cell>
          <cell r="CX449">
            <v>1232862</v>
          </cell>
          <cell r="CZ449">
            <v>743334</v>
          </cell>
          <cell r="DB449">
            <v>743334</v>
          </cell>
          <cell r="DG449">
            <v>457981</v>
          </cell>
          <cell r="DH449">
            <v>681179</v>
          </cell>
          <cell r="DJ449">
            <v>1139160</v>
          </cell>
          <cell r="EA449">
            <v>260220</v>
          </cell>
          <cell r="EB449">
            <v>428095</v>
          </cell>
          <cell r="ED449">
            <v>688315</v>
          </cell>
          <cell r="ER449">
            <v>769358</v>
          </cell>
          <cell r="ET449">
            <v>769358</v>
          </cell>
          <cell r="FC449">
            <v>548301</v>
          </cell>
          <cell r="FF449">
            <v>548301</v>
          </cell>
          <cell r="FK449">
            <v>11489532</v>
          </cell>
          <cell r="FL449">
            <v>6485410</v>
          </cell>
          <cell r="FN449">
            <v>10686345</v>
          </cell>
          <cell r="FO449">
            <v>28661287</v>
          </cell>
        </row>
        <row r="450">
          <cell r="E450" t="str">
            <v>Akron2012</v>
          </cell>
          <cell r="F450" t="str">
            <v>OH</v>
          </cell>
          <cell r="G450" t="str">
            <v>NCAA Division I-A</v>
          </cell>
          <cell r="I450">
            <v>1</v>
          </cell>
          <cell r="J450" t="str">
            <v>NCAA</v>
          </cell>
          <cell r="K450">
            <v>8838</v>
          </cell>
          <cell r="L450">
            <v>7804</v>
          </cell>
          <cell r="M450">
            <v>16642</v>
          </cell>
          <cell r="V450">
            <v>630559</v>
          </cell>
          <cell r="Y450">
            <v>630559</v>
          </cell>
          <cell r="Z450">
            <v>2051314</v>
          </cell>
          <cell r="AA450">
            <v>1296865</v>
          </cell>
          <cell r="AC450">
            <v>3348179</v>
          </cell>
          <cell r="AL450">
            <v>592502</v>
          </cell>
          <cell r="AM450">
            <v>955677</v>
          </cell>
          <cell r="AO450">
            <v>1548179</v>
          </cell>
          <cell r="BF450">
            <v>6785813</v>
          </cell>
          <cell r="BI450">
            <v>6785813</v>
          </cell>
          <cell r="BJ450">
            <v>0.256262536383221</v>
          </cell>
          <cell r="BK450">
            <v>354789</v>
          </cell>
          <cell r="BL450">
            <v>315099</v>
          </cell>
          <cell r="BN450">
            <v>669888</v>
          </cell>
          <cell r="CC450">
            <v>154724</v>
          </cell>
          <cell r="CD450">
            <v>154724</v>
          </cell>
          <cell r="CU450">
            <v>894844</v>
          </cell>
          <cell r="CV450">
            <v>796246</v>
          </cell>
          <cell r="CX450">
            <v>1691090</v>
          </cell>
          <cell r="CZ450">
            <v>673798</v>
          </cell>
          <cell r="DB450">
            <v>673798</v>
          </cell>
          <cell r="DH450">
            <v>605597</v>
          </cell>
          <cell r="DJ450">
            <v>605597</v>
          </cell>
          <cell r="EB450">
            <v>461735</v>
          </cell>
          <cell r="ED450">
            <v>461735</v>
          </cell>
          <cell r="ER450">
            <v>634739</v>
          </cell>
          <cell r="ET450">
            <v>634739</v>
          </cell>
          <cell r="FK450">
            <v>11309821</v>
          </cell>
          <cell r="FL450">
            <v>5739756</v>
          </cell>
          <cell r="FM450">
            <v>154724</v>
          </cell>
          <cell r="FN450">
            <v>9275625</v>
          </cell>
          <cell r="FO450">
            <v>26479926</v>
          </cell>
        </row>
        <row r="451">
          <cell r="E451" t="str">
            <v>UAB2012</v>
          </cell>
          <cell r="F451" t="str">
            <v>AL</v>
          </cell>
          <cell r="G451" t="str">
            <v>NCAA Division I-A</v>
          </cell>
          <cell r="I451">
            <v>1</v>
          </cell>
          <cell r="J451" t="str">
            <v>NCAA</v>
          </cell>
          <cell r="K451">
            <v>3497</v>
          </cell>
          <cell r="L451">
            <v>4727</v>
          </cell>
          <cell r="M451">
            <v>8224</v>
          </cell>
          <cell r="V451">
            <v>1021534</v>
          </cell>
          <cell r="Y451">
            <v>1021534</v>
          </cell>
          <cell r="Z451">
            <v>3305472</v>
          </cell>
          <cell r="AA451">
            <v>1729296</v>
          </cell>
          <cell r="AC451">
            <v>5034768</v>
          </cell>
          <cell r="AE451">
            <v>131182</v>
          </cell>
          <cell r="AG451">
            <v>131182</v>
          </cell>
          <cell r="AI451">
            <v>182178</v>
          </cell>
          <cell r="AK451">
            <v>182178</v>
          </cell>
          <cell r="AM451">
            <v>845777</v>
          </cell>
          <cell r="AO451">
            <v>845777</v>
          </cell>
          <cell r="BF451">
            <v>7241632</v>
          </cell>
          <cell r="BI451">
            <v>7241632</v>
          </cell>
          <cell r="BJ451">
            <v>0.26399807747720211</v>
          </cell>
          <cell r="BK451">
            <v>332623</v>
          </cell>
          <cell r="BL451">
            <v>285809</v>
          </cell>
          <cell r="BN451">
            <v>618432</v>
          </cell>
          <cell r="CB451">
            <v>97844</v>
          </cell>
          <cell r="CD451">
            <v>97844</v>
          </cell>
          <cell r="CU451">
            <v>807422</v>
          </cell>
          <cell r="CV451">
            <v>753828</v>
          </cell>
          <cell r="CX451">
            <v>1561250</v>
          </cell>
          <cell r="CZ451">
            <v>793881</v>
          </cell>
          <cell r="DB451">
            <v>793881</v>
          </cell>
          <cell r="EA451">
            <v>279606</v>
          </cell>
          <cell r="EB451">
            <v>431228</v>
          </cell>
          <cell r="ED451">
            <v>710834</v>
          </cell>
          <cell r="ER451">
            <v>773863</v>
          </cell>
          <cell r="ET451">
            <v>773863</v>
          </cell>
          <cell r="FK451">
            <v>12988289</v>
          </cell>
          <cell r="FL451">
            <v>6024886</v>
          </cell>
          <cell r="FN451">
            <v>8417449</v>
          </cell>
          <cell r="FO451">
            <v>27430624</v>
          </cell>
        </row>
        <row r="452">
          <cell r="E452" t="str">
            <v>Arizona2012</v>
          </cell>
          <cell r="F452" t="str">
            <v>AZ</v>
          </cell>
          <cell r="G452" t="str">
            <v>NCAA Division I-A</v>
          </cell>
          <cell r="I452">
            <v>1</v>
          </cell>
          <cell r="J452" t="str">
            <v>NCAA</v>
          </cell>
          <cell r="K452">
            <v>13254</v>
          </cell>
          <cell r="L452">
            <v>14809</v>
          </cell>
          <cell r="M452">
            <v>28063</v>
          </cell>
          <cell r="V452">
            <v>861079</v>
          </cell>
          <cell r="Y452">
            <v>861079</v>
          </cell>
          <cell r="Z452">
            <v>24937572</v>
          </cell>
          <cell r="AA452">
            <v>468686</v>
          </cell>
          <cell r="AC452">
            <v>25406258</v>
          </cell>
          <cell r="AL452">
            <v>412369</v>
          </cell>
          <cell r="AM452">
            <v>494638</v>
          </cell>
          <cell r="AO452">
            <v>907007</v>
          </cell>
          <cell r="BF452">
            <v>28415445</v>
          </cell>
          <cell r="BI452">
            <v>28415445</v>
          </cell>
          <cell r="BJ452">
            <v>0.42841112018142091</v>
          </cell>
          <cell r="BK452">
            <v>228829</v>
          </cell>
          <cell r="BL452">
            <v>187643</v>
          </cell>
          <cell r="BN452">
            <v>416472</v>
          </cell>
          <cell r="BP452">
            <v>350342</v>
          </cell>
          <cell r="BR452">
            <v>350342</v>
          </cell>
          <cell r="CV452">
            <v>407078</v>
          </cell>
          <cell r="CX452">
            <v>407078</v>
          </cell>
          <cell r="CZ452">
            <v>540083</v>
          </cell>
          <cell r="DB452">
            <v>540083</v>
          </cell>
          <cell r="DG452">
            <v>342726</v>
          </cell>
          <cell r="DH452">
            <v>322856</v>
          </cell>
          <cell r="DJ452">
            <v>665582</v>
          </cell>
          <cell r="EA452">
            <v>158437</v>
          </cell>
          <cell r="EB452">
            <v>201399</v>
          </cell>
          <cell r="ED452">
            <v>359836</v>
          </cell>
          <cell r="ER452">
            <v>349709</v>
          </cell>
          <cell r="ET452">
            <v>349709</v>
          </cell>
          <cell r="FK452">
            <v>55356457</v>
          </cell>
          <cell r="FL452">
            <v>3322434</v>
          </cell>
          <cell r="FN452">
            <v>7648624</v>
          </cell>
          <cell r="FO452">
            <v>66327515</v>
          </cell>
        </row>
        <row r="453">
          <cell r="E453" t="str">
            <v>Arkansas2012</v>
          </cell>
          <cell r="F453" t="str">
            <v>AR</v>
          </cell>
          <cell r="G453" t="str">
            <v>NCAA Division I-A</v>
          </cell>
          <cell r="I453">
            <v>1</v>
          </cell>
          <cell r="J453" t="str">
            <v>NCAA</v>
          </cell>
          <cell r="K453">
            <v>8759</v>
          </cell>
          <cell r="L453">
            <v>8928</v>
          </cell>
          <cell r="M453">
            <v>17687</v>
          </cell>
          <cell r="V453">
            <v>2918846</v>
          </cell>
          <cell r="Y453">
            <v>2918846</v>
          </cell>
          <cell r="Z453">
            <v>15526311</v>
          </cell>
          <cell r="AA453">
            <v>270963</v>
          </cell>
          <cell r="AC453">
            <v>15797274</v>
          </cell>
          <cell r="AL453">
            <v>319039</v>
          </cell>
          <cell r="AM453">
            <v>339431</v>
          </cell>
          <cell r="AO453">
            <v>658470</v>
          </cell>
          <cell r="BF453">
            <v>61492925</v>
          </cell>
          <cell r="BI453">
            <v>61492925</v>
          </cell>
          <cell r="BJ453">
            <v>0.61635241388718964</v>
          </cell>
          <cell r="BK453">
            <v>54963</v>
          </cell>
          <cell r="BL453">
            <v>43289</v>
          </cell>
          <cell r="BN453">
            <v>98252</v>
          </cell>
          <cell r="BP453">
            <v>215571</v>
          </cell>
          <cell r="BR453">
            <v>215571</v>
          </cell>
          <cell r="CV453">
            <v>90895</v>
          </cell>
          <cell r="CX453">
            <v>90895</v>
          </cell>
          <cell r="CZ453">
            <v>100991</v>
          </cell>
          <cell r="DB453">
            <v>100991</v>
          </cell>
          <cell r="DH453">
            <v>113463</v>
          </cell>
          <cell r="DJ453">
            <v>113463</v>
          </cell>
          <cell r="EA453">
            <v>24410</v>
          </cell>
          <cell r="EB453">
            <v>84728</v>
          </cell>
          <cell r="ED453">
            <v>109138</v>
          </cell>
          <cell r="ER453">
            <v>157760</v>
          </cell>
          <cell r="ET453">
            <v>157760</v>
          </cell>
          <cell r="FK453">
            <v>80336494</v>
          </cell>
          <cell r="FL453">
            <v>1417091</v>
          </cell>
          <cell r="FN453">
            <v>18015514</v>
          </cell>
          <cell r="FO453">
            <v>99769099</v>
          </cell>
        </row>
        <row r="454">
          <cell r="E454" t="str">
            <v>California2012</v>
          </cell>
          <cell r="F454" t="str">
            <v>CA</v>
          </cell>
          <cell r="G454" t="str">
            <v>NCAA Division I-A</v>
          </cell>
          <cell r="I454">
            <v>1</v>
          </cell>
          <cell r="J454" t="str">
            <v>NCAA</v>
          </cell>
          <cell r="K454">
            <v>11913</v>
          </cell>
          <cell r="L454">
            <v>13105</v>
          </cell>
          <cell r="M454">
            <v>25018</v>
          </cell>
          <cell r="V454">
            <v>2930354</v>
          </cell>
          <cell r="Y454">
            <v>2930354</v>
          </cell>
          <cell r="Z454">
            <v>9492943</v>
          </cell>
          <cell r="AA454">
            <v>1419147</v>
          </cell>
          <cell r="AC454">
            <v>10912090</v>
          </cell>
          <cell r="AL454">
            <v>218836</v>
          </cell>
          <cell r="AM454">
            <v>191482</v>
          </cell>
          <cell r="AO454">
            <v>410318</v>
          </cell>
          <cell r="AP454">
            <v>1001</v>
          </cell>
          <cell r="AQ454">
            <v>1001</v>
          </cell>
          <cell r="AS454">
            <v>2002</v>
          </cell>
          <cell r="BC454">
            <v>120920</v>
          </cell>
          <cell r="BE454">
            <v>120920</v>
          </cell>
          <cell r="BF454">
            <v>37660430</v>
          </cell>
          <cell r="BI454">
            <v>37660430</v>
          </cell>
          <cell r="BJ454">
            <v>0.41017675464690595</v>
          </cell>
          <cell r="BK454">
            <v>776642</v>
          </cell>
          <cell r="BL454">
            <v>324573</v>
          </cell>
          <cell r="BN454">
            <v>1101215</v>
          </cell>
          <cell r="BO454">
            <v>377967</v>
          </cell>
          <cell r="BP454">
            <v>17736</v>
          </cell>
          <cell r="BR454">
            <v>395703</v>
          </cell>
          <cell r="BX454">
            <v>101426</v>
          </cell>
          <cell r="BZ454">
            <v>101426</v>
          </cell>
          <cell r="CI454">
            <v>1175112</v>
          </cell>
          <cell r="CJ454">
            <v>182162</v>
          </cell>
          <cell r="CL454">
            <v>1357274</v>
          </cell>
          <cell r="CU454">
            <v>318422</v>
          </cell>
          <cell r="CV454">
            <v>242935</v>
          </cell>
          <cell r="CX454">
            <v>561357</v>
          </cell>
          <cell r="CZ454">
            <v>355363</v>
          </cell>
          <cell r="DB454">
            <v>355363</v>
          </cell>
          <cell r="DK454">
            <v>767378</v>
          </cell>
          <cell r="DL454">
            <v>626001</v>
          </cell>
          <cell r="DN454">
            <v>1393379</v>
          </cell>
          <cell r="EA454">
            <v>321223</v>
          </cell>
          <cell r="EB454">
            <v>308917</v>
          </cell>
          <cell r="ED454">
            <v>630140</v>
          </cell>
          <cell r="ER454">
            <v>708439</v>
          </cell>
          <cell r="ET454">
            <v>708439</v>
          </cell>
          <cell r="EU454">
            <v>370637</v>
          </cell>
          <cell r="EV454">
            <v>424985</v>
          </cell>
          <cell r="EX454">
            <v>795622</v>
          </cell>
          <cell r="FG454">
            <v>732395</v>
          </cell>
          <cell r="FJ454">
            <v>732395</v>
          </cell>
          <cell r="FK454">
            <v>55143340</v>
          </cell>
          <cell r="FL454">
            <v>5025087</v>
          </cell>
          <cell r="FN454">
            <v>31646698</v>
          </cell>
          <cell r="FO454">
            <v>91815125</v>
          </cell>
        </row>
        <row r="455">
          <cell r="E455" t="str">
            <v>UCLA2012</v>
          </cell>
          <cell r="F455" t="str">
            <v>CA</v>
          </cell>
          <cell r="G455" t="str">
            <v>NCAA Division I-A</v>
          </cell>
          <cell r="I455">
            <v>1</v>
          </cell>
          <cell r="J455" t="str">
            <v>NCAA</v>
          </cell>
          <cell r="K455">
            <v>12307</v>
          </cell>
          <cell r="L455">
            <v>15058</v>
          </cell>
          <cell r="M455">
            <v>27365</v>
          </cell>
          <cell r="V455">
            <v>863719</v>
          </cell>
          <cell r="Y455">
            <v>863719</v>
          </cell>
          <cell r="Z455">
            <v>12369639</v>
          </cell>
          <cell r="AA455">
            <v>2574413</v>
          </cell>
          <cell r="AC455">
            <v>14944052</v>
          </cell>
          <cell r="AE455">
            <v>39505</v>
          </cell>
          <cell r="AG455">
            <v>39505</v>
          </cell>
          <cell r="AL455">
            <v>236148</v>
          </cell>
          <cell r="AM455">
            <v>261012</v>
          </cell>
          <cell r="AO455">
            <v>497160</v>
          </cell>
          <cell r="BF455">
            <v>35656834</v>
          </cell>
          <cell r="BI455">
            <v>35656834</v>
          </cell>
          <cell r="BJ455">
            <v>0.42485675598903422</v>
          </cell>
          <cell r="BK455">
            <v>289368</v>
          </cell>
          <cell r="BL455">
            <v>624857</v>
          </cell>
          <cell r="BN455">
            <v>914225</v>
          </cell>
          <cell r="BP455">
            <v>818782</v>
          </cell>
          <cell r="BR455">
            <v>818782</v>
          </cell>
          <cell r="CJ455">
            <v>214397</v>
          </cell>
          <cell r="CL455">
            <v>214397</v>
          </cell>
          <cell r="CU455">
            <v>191935</v>
          </cell>
          <cell r="CV455">
            <v>437171</v>
          </cell>
          <cell r="CX455">
            <v>629106</v>
          </cell>
          <cell r="CZ455">
            <v>586442</v>
          </cell>
          <cell r="DB455">
            <v>586442</v>
          </cell>
          <cell r="DL455">
            <v>350941</v>
          </cell>
          <cell r="DN455">
            <v>350941</v>
          </cell>
          <cell r="EA455">
            <v>469118</v>
          </cell>
          <cell r="EB455">
            <v>274930</v>
          </cell>
          <cell r="ED455">
            <v>744048</v>
          </cell>
          <cell r="EQ455">
            <v>291813</v>
          </cell>
          <cell r="ER455">
            <v>473094</v>
          </cell>
          <cell r="ET455">
            <v>764907</v>
          </cell>
          <cell r="EU455">
            <v>76222</v>
          </cell>
          <cell r="EV455">
            <v>139131</v>
          </cell>
          <cell r="EX455">
            <v>215353</v>
          </cell>
          <cell r="FK455">
            <v>50444796</v>
          </cell>
          <cell r="FL455">
            <v>6794675</v>
          </cell>
          <cell r="FN455">
            <v>26687249</v>
          </cell>
          <cell r="FO455">
            <v>83926720</v>
          </cell>
        </row>
        <row r="456">
          <cell r="E456" t="str">
            <v>UCF2012</v>
          </cell>
          <cell r="F456" t="str">
            <v>FL</v>
          </cell>
          <cell r="G456" t="str">
            <v>NCAA Division I-A</v>
          </cell>
          <cell r="I456">
            <v>1</v>
          </cell>
          <cell r="J456" t="str">
            <v>NCAA</v>
          </cell>
          <cell r="K456">
            <v>16748</v>
          </cell>
          <cell r="L456">
            <v>19930</v>
          </cell>
          <cell r="M456">
            <v>36678</v>
          </cell>
          <cell r="V456">
            <v>859301</v>
          </cell>
          <cell r="Y456">
            <v>859301</v>
          </cell>
          <cell r="Z456">
            <v>2405068</v>
          </cell>
          <cell r="AA456">
            <v>696327</v>
          </cell>
          <cell r="AC456">
            <v>3101395</v>
          </cell>
          <cell r="AM456">
            <v>408738</v>
          </cell>
          <cell r="AO456">
            <v>408738</v>
          </cell>
          <cell r="BF456">
            <v>14712259</v>
          </cell>
          <cell r="BI456">
            <v>14712259</v>
          </cell>
          <cell r="BJ456">
            <v>0.35064970227594866</v>
          </cell>
          <cell r="BK456">
            <v>286329</v>
          </cell>
          <cell r="BL456">
            <v>381213</v>
          </cell>
          <cell r="BN456">
            <v>667542</v>
          </cell>
          <cell r="CJ456">
            <v>340156</v>
          </cell>
          <cell r="CL456">
            <v>340156</v>
          </cell>
          <cell r="CU456">
            <v>317395</v>
          </cell>
          <cell r="CV456">
            <v>398313</v>
          </cell>
          <cell r="CX456">
            <v>715708</v>
          </cell>
          <cell r="CZ456">
            <v>538276</v>
          </cell>
          <cell r="DB456">
            <v>538276</v>
          </cell>
          <cell r="EA456">
            <v>230438</v>
          </cell>
          <cell r="EB456">
            <v>291736</v>
          </cell>
          <cell r="ED456">
            <v>522174</v>
          </cell>
          <cell r="ER456">
            <v>361834</v>
          </cell>
          <cell r="ET456">
            <v>361834</v>
          </cell>
          <cell r="FK456">
            <v>18810790</v>
          </cell>
          <cell r="FL456">
            <v>3416593</v>
          </cell>
          <cell r="FN456">
            <v>19729758</v>
          </cell>
          <cell r="FO456">
            <v>41957141</v>
          </cell>
        </row>
        <row r="457">
          <cell r="E457" t="str">
            <v>Cincinnati2012</v>
          </cell>
          <cell r="F457" t="str">
            <v>OH</v>
          </cell>
          <cell r="G457" t="str">
            <v>NCAA Division I-A</v>
          </cell>
          <cell r="I457">
            <v>1</v>
          </cell>
          <cell r="J457" t="str">
            <v>NCAA</v>
          </cell>
          <cell r="K457">
            <v>10216</v>
          </cell>
          <cell r="L457">
            <v>9399</v>
          </cell>
          <cell r="M457">
            <v>19615</v>
          </cell>
          <cell r="V457">
            <v>1133077</v>
          </cell>
          <cell r="Y457">
            <v>1133077</v>
          </cell>
          <cell r="Z457">
            <v>6835459</v>
          </cell>
          <cell r="AA457">
            <v>2287370</v>
          </cell>
          <cell r="AC457">
            <v>9122829</v>
          </cell>
          <cell r="AL457">
            <v>350831</v>
          </cell>
          <cell r="AM457">
            <v>1098658</v>
          </cell>
          <cell r="AO457">
            <v>1449489</v>
          </cell>
          <cell r="BF457">
            <v>16458502</v>
          </cell>
          <cell r="BI457">
            <v>16458502</v>
          </cell>
          <cell r="BJ457">
            <v>0.36521497586920865</v>
          </cell>
          <cell r="BK457">
            <v>198354</v>
          </cell>
          <cell r="BL457">
            <v>491480</v>
          </cell>
          <cell r="BN457">
            <v>689834</v>
          </cell>
          <cell r="BX457">
            <v>675185</v>
          </cell>
          <cell r="BZ457">
            <v>675185</v>
          </cell>
          <cell r="CU457">
            <v>794322</v>
          </cell>
          <cell r="CV457">
            <v>997517</v>
          </cell>
          <cell r="CX457">
            <v>1791839</v>
          </cell>
          <cell r="DG457">
            <v>166452</v>
          </cell>
          <cell r="DH457">
            <v>592433</v>
          </cell>
          <cell r="DJ457">
            <v>758885</v>
          </cell>
          <cell r="EB457">
            <v>443820</v>
          </cell>
          <cell r="ED457">
            <v>443820</v>
          </cell>
          <cell r="ER457">
            <v>1088153</v>
          </cell>
          <cell r="ET457">
            <v>1088153</v>
          </cell>
          <cell r="FK457">
            <v>25936997</v>
          </cell>
          <cell r="FL457">
            <v>7674616</v>
          </cell>
          <cell r="FN457">
            <v>11453631</v>
          </cell>
          <cell r="FO457">
            <v>45065244</v>
          </cell>
        </row>
        <row r="458">
          <cell r="E458" t="str">
            <v>Colorado2012</v>
          </cell>
          <cell r="F458" t="str">
            <v>CO</v>
          </cell>
          <cell r="G458" t="str">
            <v>NCAA Division I-A</v>
          </cell>
          <cell r="I458">
            <v>1</v>
          </cell>
          <cell r="J458" t="str">
            <v>NCAA</v>
          </cell>
          <cell r="K458">
            <v>12667</v>
          </cell>
          <cell r="L458">
            <v>10799</v>
          </cell>
          <cell r="M458">
            <v>23466</v>
          </cell>
          <cell r="Z458">
            <v>4532359</v>
          </cell>
          <cell r="AA458">
            <v>547950</v>
          </cell>
          <cell r="AC458">
            <v>5080309</v>
          </cell>
          <cell r="AL458">
            <v>16963</v>
          </cell>
          <cell r="AM458">
            <v>15485</v>
          </cell>
          <cell r="AO458">
            <v>32448</v>
          </cell>
          <cell r="BF458">
            <v>30547707</v>
          </cell>
          <cell r="BI458">
            <v>30547707</v>
          </cell>
          <cell r="BJ458">
            <v>0.46055871126029813</v>
          </cell>
          <cell r="BK458">
            <v>81684</v>
          </cell>
          <cell r="BL458">
            <v>10154</v>
          </cell>
          <cell r="BN458">
            <v>91838</v>
          </cell>
          <cell r="CQ458">
            <v>72220</v>
          </cell>
          <cell r="CR458">
            <v>72220</v>
          </cell>
          <cell r="CT458">
            <v>144440</v>
          </cell>
          <cell r="CV458">
            <v>196076</v>
          </cell>
          <cell r="CX458">
            <v>196076</v>
          </cell>
          <cell r="EB458">
            <v>32113</v>
          </cell>
          <cell r="ED458">
            <v>32113</v>
          </cell>
          <cell r="ER458">
            <v>208821</v>
          </cell>
          <cell r="ET458">
            <v>208821</v>
          </cell>
          <cell r="FK458">
            <v>35250933</v>
          </cell>
          <cell r="FL458">
            <v>1082819</v>
          </cell>
          <cell r="FN458">
            <v>29993746</v>
          </cell>
          <cell r="FO458">
            <v>66327498</v>
          </cell>
        </row>
        <row r="459">
          <cell r="E459" t="str">
            <v>UConn2012</v>
          </cell>
          <cell r="F459" t="str">
            <v>CT</v>
          </cell>
          <cell r="G459" t="str">
            <v>NCAA Division I-A</v>
          </cell>
          <cell r="I459">
            <v>1</v>
          </cell>
          <cell r="J459" t="str">
            <v>NCAA</v>
          </cell>
          <cell r="K459">
            <v>8407</v>
          </cell>
          <cell r="L459">
            <v>8180</v>
          </cell>
          <cell r="M459">
            <v>16587</v>
          </cell>
          <cell r="V459">
            <v>293044</v>
          </cell>
          <cell r="Y459">
            <v>293044</v>
          </cell>
          <cell r="Z459">
            <v>6147947</v>
          </cell>
          <cell r="AA459">
            <v>4697528</v>
          </cell>
          <cell r="AC459">
            <v>10845475</v>
          </cell>
          <cell r="AL459">
            <v>26245</v>
          </cell>
          <cell r="AM459">
            <v>57121</v>
          </cell>
          <cell r="AO459">
            <v>83366</v>
          </cell>
          <cell r="BC459">
            <v>68867</v>
          </cell>
          <cell r="BE459">
            <v>68867</v>
          </cell>
          <cell r="BF459">
            <v>11142560</v>
          </cell>
          <cell r="BI459">
            <v>11142560</v>
          </cell>
          <cell r="BJ459">
            <v>0.17581953989067073</v>
          </cell>
          <cell r="BK459">
            <v>192494</v>
          </cell>
          <cell r="BN459">
            <v>192494</v>
          </cell>
          <cell r="BS459">
            <v>252231</v>
          </cell>
          <cell r="BT459">
            <v>28826</v>
          </cell>
          <cell r="BV459">
            <v>281057</v>
          </cell>
          <cell r="BX459">
            <v>17875</v>
          </cell>
          <cell r="BZ459">
            <v>17875</v>
          </cell>
          <cell r="CJ459">
            <v>10000</v>
          </cell>
          <cell r="CL459">
            <v>10000</v>
          </cell>
          <cell r="CU459">
            <v>362101</v>
          </cell>
          <cell r="CV459">
            <v>74826</v>
          </cell>
          <cell r="CX459">
            <v>436927</v>
          </cell>
          <cell r="CZ459">
            <v>19237</v>
          </cell>
          <cell r="DB459">
            <v>19237</v>
          </cell>
          <cell r="DG459">
            <v>49600</v>
          </cell>
          <cell r="DH459">
            <v>49564</v>
          </cell>
          <cell r="DJ459">
            <v>99164</v>
          </cell>
          <cell r="EA459">
            <v>18748</v>
          </cell>
          <cell r="EB459">
            <v>22519</v>
          </cell>
          <cell r="ED459">
            <v>41267</v>
          </cell>
          <cell r="ER459">
            <v>3491</v>
          </cell>
          <cell r="ET459">
            <v>3491</v>
          </cell>
          <cell r="FK459">
            <v>18484970</v>
          </cell>
          <cell r="FL459">
            <v>5049854</v>
          </cell>
          <cell r="FN459">
            <v>39840157</v>
          </cell>
          <cell r="FO459">
            <v>63374981</v>
          </cell>
        </row>
        <row r="460">
          <cell r="E460" t="str">
            <v>Florida2012</v>
          </cell>
          <cell r="F460" t="str">
            <v>FL</v>
          </cell>
          <cell r="G460" t="str">
            <v>NCAA Division I-A</v>
          </cell>
          <cell r="I460">
            <v>1</v>
          </cell>
          <cell r="J460" t="str">
            <v>NCAA</v>
          </cell>
          <cell r="K460">
            <v>13254</v>
          </cell>
          <cell r="L460">
            <v>16730</v>
          </cell>
          <cell r="M460">
            <v>29984</v>
          </cell>
          <cell r="V460">
            <v>1033715</v>
          </cell>
          <cell r="Y460">
            <v>1033715</v>
          </cell>
          <cell r="Z460">
            <v>13393910</v>
          </cell>
          <cell r="AA460">
            <v>2430179</v>
          </cell>
          <cell r="AC460">
            <v>15824089</v>
          </cell>
          <cell r="AL460">
            <v>67784</v>
          </cell>
          <cell r="AM460">
            <v>67781</v>
          </cell>
          <cell r="AO460">
            <v>135565</v>
          </cell>
          <cell r="BF460">
            <v>74820287</v>
          </cell>
          <cell r="BI460">
            <v>74820287</v>
          </cell>
          <cell r="BJ460">
            <v>0.57773765442994907</v>
          </cell>
          <cell r="BK460">
            <v>142123</v>
          </cell>
          <cell r="BL460">
            <v>83400</v>
          </cell>
          <cell r="BN460">
            <v>225523</v>
          </cell>
          <cell r="BP460">
            <v>1151715</v>
          </cell>
          <cell r="BR460">
            <v>1151715</v>
          </cell>
          <cell r="BX460">
            <v>517666</v>
          </cell>
          <cell r="BZ460">
            <v>517666</v>
          </cell>
          <cell r="CV460">
            <v>125159</v>
          </cell>
          <cell r="CX460">
            <v>125159</v>
          </cell>
          <cell r="CZ460">
            <v>362183</v>
          </cell>
          <cell r="DB460">
            <v>362183</v>
          </cell>
          <cell r="DG460">
            <v>515400</v>
          </cell>
          <cell r="DH460">
            <v>515399</v>
          </cell>
          <cell r="DJ460">
            <v>1030799</v>
          </cell>
          <cell r="EA460">
            <v>65995</v>
          </cell>
          <cell r="EB460">
            <v>74239</v>
          </cell>
          <cell r="ED460">
            <v>140234</v>
          </cell>
          <cell r="ER460">
            <v>1616672</v>
          </cell>
          <cell r="ET460">
            <v>1616672</v>
          </cell>
          <cell r="FK460">
            <v>90039214</v>
          </cell>
          <cell r="FL460">
            <v>6944393</v>
          </cell>
          <cell r="FN460">
            <v>32522037</v>
          </cell>
          <cell r="FO460">
            <v>129505644</v>
          </cell>
        </row>
        <row r="461">
          <cell r="E461" t="str">
            <v>Georgia2012</v>
          </cell>
          <cell r="F461" t="str">
            <v>GA</v>
          </cell>
          <cell r="G461" t="str">
            <v>NCAA Division I-A</v>
          </cell>
          <cell r="I461">
            <v>1</v>
          </cell>
          <cell r="J461" t="str">
            <v>NCAA</v>
          </cell>
          <cell r="K461">
            <v>10364</v>
          </cell>
          <cell r="L461">
            <v>14034</v>
          </cell>
          <cell r="M461">
            <v>24398</v>
          </cell>
          <cell r="V461">
            <v>514232</v>
          </cell>
          <cell r="Y461">
            <v>514232</v>
          </cell>
          <cell r="Z461">
            <v>8469928</v>
          </cell>
          <cell r="AA461">
            <v>860070</v>
          </cell>
          <cell r="AC461">
            <v>9329998</v>
          </cell>
          <cell r="AL461">
            <v>1377080</v>
          </cell>
          <cell r="AM461">
            <v>689236</v>
          </cell>
          <cell r="AO461">
            <v>2066316</v>
          </cell>
          <cell r="AU461">
            <v>376121</v>
          </cell>
          <cell r="AW461">
            <v>376121</v>
          </cell>
          <cell r="BF461">
            <v>77594300</v>
          </cell>
          <cell r="BI461">
            <v>77594300</v>
          </cell>
          <cell r="BJ461">
            <v>0.79080306742838413</v>
          </cell>
          <cell r="BK461">
            <v>358328</v>
          </cell>
          <cell r="BL461">
            <v>343680</v>
          </cell>
          <cell r="BN461">
            <v>702008</v>
          </cell>
          <cell r="BP461">
            <v>1109819</v>
          </cell>
          <cell r="BR461">
            <v>1109819</v>
          </cell>
          <cell r="CV461">
            <v>347277</v>
          </cell>
          <cell r="CX461">
            <v>347277</v>
          </cell>
          <cell r="CZ461">
            <v>347945</v>
          </cell>
          <cell r="DB461">
            <v>347945</v>
          </cell>
          <cell r="DG461">
            <v>355733</v>
          </cell>
          <cell r="DH461">
            <v>355733</v>
          </cell>
          <cell r="DJ461">
            <v>711466</v>
          </cell>
          <cell r="EA461">
            <v>351585</v>
          </cell>
          <cell r="EB461">
            <v>352357</v>
          </cell>
          <cell r="ED461">
            <v>703942</v>
          </cell>
          <cell r="ER461">
            <v>343724</v>
          </cell>
          <cell r="ET461">
            <v>343724</v>
          </cell>
          <cell r="FK461">
            <v>89021186</v>
          </cell>
          <cell r="FL461">
            <v>5125962</v>
          </cell>
          <cell r="FN461">
            <v>3973741</v>
          </cell>
          <cell r="FO461">
            <v>98120889</v>
          </cell>
        </row>
        <row r="462">
          <cell r="E462" t="str">
            <v>Hawaii2012</v>
          </cell>
          <cell r="F462" t="str">
            <v>HI</v>
          </cell>
          <cell r="G462" t="str">
            <v>NCAA Division I-A</v>
          </cell>
          <cell r="I462">
            <v>1</v>
          </cell>
          <cell r="J462" t="str">
            <v>NCAA</v>
          </cell>
          <cell r="K462">
            <v>5382</v>
          </cell>
          <cell r="L462">
            <v>6339</v>
          </cell>
          <cell r="M462">
            <v>11721</v>
          </cell>
          <cell r="V462">
            <v>876379</v>
          </cell>
          <cell r="Y462">
            <v>876379</v>
          </cell>
          <cell r="Z462">
            <v>1548163</v>
          </cell>
          <cell r="AA462">
            <v>335574</v>
          </cell>
          <cell r="AC462">
            <v>1883737</v>
          </cell>
          <cell r="AE462">
            <v>71717</v>
          </cell>
          <cell r="AG462">
            <v>71717</v>
          </cell>
          <cell r="AM462">
            <v>357107</v>
          </cell>
          <cell r="AO462">
            <v>357107</v>
          </cell>
          <cell r="BF462">
            <v>6128817</v>
          </cell>
          <cell r="BI462">
            <v>6128817</v>
          </cell>
          <cell r="BJ462">
            <v>0.18041214322720422</v>
          </cell>
          <cell r="BK462">
            <v>192210</v>
          </cell>
          <cell r="BL462">
            <v>171973</v>
          </cell>
          <cell r="BN462">
            <v>364183</v>
          </cell>
          <cell r="CN462">
            <v>6171</v>
          </cell>
          <cell r="CO462">
            <v>6634</v>
          </cell>
          <cell r="CP462">
            <v>12805</v>
          </cell>
          <cell r="CV462">
            <v>333050</v>
          </cell>
          <cell r="CX462">
            <v>333050</v>
          </cell>
          <cell r="CZ462">
            <v>315090</v>
          </cell>
          <cell r="DB462">
            <v>315090</v>
          </cell>
          <cell r="DG462">
            <v>329036</v>
          </cell>
          <cell r="DH462">
            <v>461878</v>
          </cell>
          <cell r="DJ462">
            <v>790914</v>
          </cell>
          <cell r="EA462">
            <v>125226</v>
          </cell>
          <cell r="EB462">
            <v>217332</v>
          </cell>
          <cell r="ED462">
            <v>342558</v>
          </cell>
          <cell r="EQ462">
            <v>533276</v>
          </cell>
          <cell r="ER462">
            <v>1311728</v>
          </cell>
          <cell r="ET462">
            <v>1845004</v>
          </cell>
          <cell r="EV462">
            <v>269269</v>
          </cell>
          <cell r="EX462">
            <v>269269</v>
          </cell>
          <cell r="FK462">
            <v>9733107</v>
          </cell>
          <cell r="FL462">
            <v>3850889</v>
          </cell>
          <cell r="FM462">
            <v>6634</v>
          </cell>
          <cell r="FN462">
            <v>20380570</v>
          </cell>
          <cell r="FO462">
            <v>33971200</v>
          </cell>
        </row>
        <row r="463">
          <cell r="E463" t="str">
            <v>Houston2012</v>
          </cell>
          <cell r="F463" t="str">
            <v>TX</v>
          </cell>
          <cell r="G463" t="str">
            <v>NCAA Division I-A</v>
          </cell>
          <cell r="I463">
            <v>1</v>
          </cell>
          <cell r="J463" t="str">
            <v>NCAA</v>
          </cell>
          <cell r="K463">
            <v>11618</v>
          </cell>
          <cell r="L463">
            <v>11569</v>
          </cell>
          <cell r="M463">
            <v>23187</v>
          </cell>
          <cell r="V463">
            <v>1289243</v>
          </cell>
          <cell r="Y463">
            <v>1289243</v>
          </cell>
          <cell r="Z463">
            <v>2598898</v>
          </cell>
          <cell r="AA463">
            <v>1570891</v>
          </cell>
          <cell r="AC463">
            <v>4169789</v>
          </cell>
          <cell r="AL463">
            <v>921974</v>
          </cell>
          <cell r="AM463">
            <v>1036515</v>
          </cell>
          <cell r="AO463">
            <v>1958489</v>
          </cell>
          <cell r="BF463">
            <v>8513411</v>
          </cell>
          <cell r="BI463">
            <v>8513411</v>
          </cell>
          <cell r="BJ463">
            <v>0.23971403859037943</v>
          </cell>
          <cell r="BK463">
            <v>482818</v>
          </cell>
          <cell r="BN463">
            <v>482818</v>
          </cell>
          <cell r="CV463">
            <v>722682</v>
          </cell>
          <cell r="CX463">
            <v>722682</v>
          </cell>
          <cell r="CZ463">
            <v>778458</v>
          </cell>
          <cell r="DB463">
            <v>778458</v>
          </cell>
          <cell r="DL463">
            <v>727396</v>
          </cell>
          <cell r="DN463">
            <v>727396</v>
          </cell>
          <cell r="EB463">
            <v>389988</v>
          </cell>
          <cell r="ED463">
            <v>389988</v>
          </cell>
          <cell r="ER463">
            <v>746547</v>
          </cell>
          <cell r="ET463">
            <v>746547</v>
          </cell>
          <cell r="FK463">
            <v>13806344</v>
          </cell>
          <cell r="FL463">
            <v>5972477</v>
          </cell>
          <cell r="FN463">
            <v>15736041</v>
          </cell>
          <cell r="FO463">
            <v>35514862</v>
          </cell>
        </row>
        <row r="464">
          <cell r="E464" t="str">
            <v>Illinois2012</v>
          </cell>
          <cell r="F464" t="str">
            <v>IL</v>
          </cell>
          <cell r="G464" t="str">
            <v>NCAA Division I-A</v>
          </cell>
          <cell r="I464">
            <v>1</v>
          </cell>
          <cell r="J464" t="str">
            <v>NCAA</v>
          </cell>
          <cell r="K464">
            <v>16966</v>
          </cell>
          <cell r="L464">
            <v>13764</v>
          </cell>
          <cell r="M464">
            <v>30730</v>
          </cell>
          <cell r="V464">
            <v>617746</v>
          </cell>
          <cell r="Y464">
            <v>617746</v>
          </cell>
          <cell r="Z464">
            <v>18462316</v>
          </cell>
          <cell r="AA464">
            <v>1313205</v>
          </cell>
          <cell r="AC464">
            <v>19775521</v>
          </cell>
          <cell r="AL464">
            <v>614552</v>
          </cell>
          <cell r="AM464">
            <v>953934</v>
          </cell>
          <cell r="AO464">
            <v>1568486</v>
          </cell>
          <cell r="BF464">
            <v>29267805</v>
          </cell>
          <cell r="BI464">
            <v>29267805</v>
          </cell>
          <cell r="BJ464">
            <v>0.44367166549977471</v>
          </cell>
          <cell r="BK464">
            <v>664166</v>
          </cell>
          <cell r="BL464">
            <v>289130</v>
          </cell>
          <cell r="BN464">
            <v>953296</v>
          </cell>
          <cell r="BO464">
            <v>454493</v>
          </cell>
          <cell r="BP464">
            <v>612759</v>
          </cell>
          <cell r="BR464">
            <v>1067252</v>
          </cell>
          <cell r="CV464">
            <v>722730</v>
          </cell>
          <cell r="CX464">
            <v>722730</v>
          </cell>
          <cell r="CZ464">
            <v>584016</v>
          </cell>
          <cell r="DB464">
            <v>584016</v>
          </cell>
          <cell r="DH464">
            <v>596005</v>
          </cell>
          <cell r="DJ464">
            <v>596005</v>
          </cell>
          <cell r="EA464">
            <v>402977</v>
          </cell>
          <cell r="EB464">
            <v>458511</v>
          </cell>
          <cell r="ED464">
            <v>861488</v>
          </cell>
          <cell r="ER464">
            <v>1127600</v>
          </cell>
          <cell r="ET464">
            <v>1127600</v>
          </cell>
          <cell r="FC464">
            <v>658388</v>
          </cell>
          <cell r="FF464">
            <v>658388</v>
          </cell>
          <cell r="FK464">
            <v>51142443</v>
          </cell>
          <cell r="FL464">
            <v>6657890</v>
          </cell>
          <cell r="FN464">
            <v>8166929</v>
          </cell>
          <cell r="FO464">
            <v>65967262</v>
          </cell>
        </row>
        <row r="465">
          <cell r="E465" t="str">
            <v>Iowa2012</v>
          </cell>
          <cell r="F465" t="str">
            <v>IA</v>
          </cell>
          <cell r="G465" t="str">
            <v>NCAA Division I-A</v>
          </cell>
          <cell r="I465">
            <v>1</v>
          </cell>
          <cell r="J465" t="str">
            <v>NCAA</v>
          </cell>
          <cell r="K465">
            <v>9419</v>
          </cell>
          <cell r="L465">
            <v>10030</v>
          </cell>
          <cell r="M465">
            <v>19449</v>
          </cell>
          <cell r="V465">
            <v>220941</v>
          </cell>
          <cell r="Y465">
            <v>220941</v>
          </cell>
          <cell r="Z465">
            <v>10135412</v>
          </cell>
          <cell r="AA465">
            <v>955289</v>
          </cell>
          <cell r="AC465">
            <v>11090701</v>
          </cell>
          <cell r="AL465">
            <v>138429</v>
          </cell>
          <cell r="AM465">
            <v>68743</v>
          </cell>
          <cell r="AO465">
            <v>207172</v>
          </cell>
          <cell r="BC465">
            <v>64450</v>
          </cell>
          <cell r="BE465">
            <v>64450</v>
          </cell>
          <cell r="BF465">
            <v>55648679</v>
          </cell>
          <cell r="BI465">
            <v>55648679</v>
          </cell>
          <cell r="BJ465">
            <v>0.52152491244007393</v>
          </cell>
          <cell r="BK465">
            <v>367181</v>
          </cell>
          <cell r="BL465">
            <v>238198</v>
          </cell>
          <cell r="BN465">
            <v>605379</v>
          </cell>
          <cell r="BO465">
            <v>44274</v>
          </cell>
          <cell r="BP465">
            <v>83446</v>
          </cell>
          <cell r="BR465">
            <v>127720</v>
          </cell>
          <cell r="CJ465">
            <v>230606</v>
          </cell>
          <cell r="CL465">
            <v>230606</v>
          </cell>
          <cell r="CV465">
            <v>100001</v>
          </cell>
          <cell r="CX465">
            <v>100001</v>
          </cell>
          <cell r="CZ465">
            <v>123164</v>
          </cell>
          <cell r="DB465">
            <v>123164</v>
          </cell>
          <cell r="DG465">
            <v>100660</v>
          </cell>
          <cell r="DH465">
            <v>88550</v>
          </cell>
          <cell r="DJ465">
            <v>189210</v>
          </cell>
          <cell r="EA465">
            <v>26253</v>
          </cell>
          <cell r="EB465">
            <v>19057</v>
          </cell>
          <cell r="ED465">
            <v>45310</v>
          </cell>
          <cell r="ER465">
            <v>163415</v>
          </cell>
          <cell r="ET465">
            <v>163415</v>
          </cell>
          <cell r="FC465">
            <v>1348567</v>
          </cell>
          <cell r="FF465">
            <v>1348567</v>
          </cell>
          <cell r="FK465">
            <v>68030396</v>
          </cell>
          <cell r="FL465">
            <v>2134919</v>
          </cell>
          <cell r="FN465">
            <v>36538464</v>
          </cell>
          <cell r="FO465">
            <v>106703779</v>
          </cell>
        </row>
        <row r="466">
          <cell r="E466" t="str">
            <v>Kansas2012</v>
          </cell>
          <cell r="F466" t="str">
            <v>KS</v>
          </cell>
          <cell r="G466" t="str">
            <v>NCAA Division I-A</v>
          </cell>
          <cell r="I466">
            <v>1</v>
          </cell>
          <cell r="J466" t="str">
            <v>NCAA</v>
          </cell>
          <cell r="K466">
            <v>8502</v>
          </cell>
          <cell r="L466">
            <v>8415</v>
          </cell>
          <cell r="M466">
            <v>16917</v>
          </cell>
          <cell r="V466">
            <v>67695</v>
          </cell>
          <cell r="Y466">
            <v>67695</v>
          </cell>
          <cell r="Z466">
            <v>16412415</v>
          </cell>
          <cell r="AA466">
            <v>130891</v>
          </cell>
          <cell r="AC466">
            <v>16543306</v>
          </cell>
          <cell r="AL466">
            <v>18994</v>
          </cell>
          <cell r="AM466">
            <v>19294</v>
          </cell>
          <cell r="AO466">
            <v>38288</v>
          </cell>
          <cell r="BF466">
            <v>20949893</v>
          </cell>
          <cell r="BI466">
            <v>20949893</v>
          </cell>
          <cell r="BJ466">
            <v>0.22499146424204747</v>
          </cell>
          <cell r="CJ466">
            <v>504</v>
          </cell>
          <cell r="CL466">
            <v>504</v>
          </cell>
          <cell r="CV466">
            <v>14557</v>
          </cell>
          <cell r="CX466">
            <v>14557</v>
          </cell>
          <cell r="CZ466">
            <v>11836</v>
          </cell>
          <cell r="DB466">
            <v>11836</v>
          </cell>
          <cell r="EB466">
            <v>860</v>
          </cell>
          <cell r="ED466">
            <v>860</v>
          </cell>
          <cell r="ER466">
            <v>91487</v>
          </cell>
          <cell r="ET466">
            <v>91487</v>
          </cell>
          <cell r="FK466">
            <v>37448997</v>
          </cell>
          <cell r="FL466">
            <v>269429</v>
          </cell>
          <cell r="FN466">
            <v>55395742</v>
          </cell>
          <cell r="FO466">
            <v>93114168</v>
          </cell>
        </row>
        <row r="467">
          <cell r="E467" t="str">
            <v>Kentucky2012</v>
          </cell>
          <cell r="F467" t="str">
            <v>KY</v>
          </cell>
          <cell r="G467" t="str">
            <v>NCAA Division I-A</v>
          </cell>
          <cell r="I467">
            <v>1</v>
          </cell>
          <cell r="J467" t="str">
            <v>NCAA</v>
          </cell>
          <cell r="K467">
            <v>9402</v>
          </cell>
          <cell r="L467">
            <v>9707</v>
          </cell>
          <cell r="M467">
            <v>19109</v>
          </cell>
          <cell r="V467">
            <v>395786</v>
          </cell>
          <cell r="Y467">
            <v>395786</v>
          </cell>
          <cell r="Z467">
            <v>23201795</v>
          </cell>
          <cell r="AA467">
            <v>746426</v>
          </cell>
          <cell r="AC467">
            <v>23948221</v>
          </cell>
          <cell r="AL467">
            <v>49506</v>
          </cell>
          <cell r="AM467">
            <v>50004</v>
          </cell>
          <cell r="AO467">
            <v>99510</v>
          </cell>
          <cell r="BF467">
            <v>30526981</v>
          </cell>
          <cell r="BI467">
            <v>30526981</v>
          </cell>
          <cell r="BJ467">
            <v>0.35262535323923383</v>
          </cell>
          <cell r="BK467">
            <v>82249</v>
          </cell>
          <cell r="BL467">
            <v>16164</v>
          </cell>
          <cell r="BN467">
            <v>98413</v>
          </cell>
          <cell r="BP467">
            <v>94865</v>
          </cell>
          <cell r="BR467">
            <v>94865</v>
          </cell>
          <cell r="CC467">
            <v>15048</v>
          </cell>
          <cell r="CD467">
            <v>15048</v>
          </cell>
          <cell r="CU467">
            <v>191646</v>
          </cell>
          <cell r="CV467">
            <v>213509</v>
          </cell>
          <cell r="CX467">
            <v>405155</v>
          </cell>
          <cell r="CZ467">
            <v>157156</v>
          </cell>
          <cell r="DB467">
            <v>157156</v>
          </cell>
          <cell r="DG467">
            <v>32825</v>
          </cell>
          <cell r="DH467">
            <v>22825</v>
          </cell>
          <cell r="DJ467">
            <v>55650</v>
          </cell>
          <cell r="EA467">
            <v>126798</v>
          </cell>
          <cell r="EB467">
            <v>19949</v>
          </cell>
          <cell r="ED467">
            <v>146747</v>
          </cell>
          <cell r="ER467">
            <v>315522</v>
          </cell>
          <cell r="ET467">
            <v>315522</v>
          </cell>
          <cell r="FK467">
            <v>54607586</v>
          </cell>
          <cell r="FL467">
            <v>1636420</v>
          </cell>
          <cell r="FM467">
            <v>15048</v>
          </cell>
          <cell r="FN467">
            <v>30311525</v>
          </cell>
          <cell r="FO467">
            <v>86570579</v>
          </cell>
        </row>
        <row r="468">
          <cell r="E468" t="str">
            <v>Louisiana2012</v>
          </cell>
          <cell r="F468" t="str">
            <v>LA</v>
          </cell>
          <cell r="G468" t="str">
            <v>NCAA Division I-A</v>
          </cell>
          <cell r="I468">
            <v>1</v>
          </cell>
          <cell r="J468" t="str">
            <v>NCAA</v>
          </cell>
          <cell r="K468">
            <v>5637</v>
          </cell>
          <cell r="L468">
            <v>6890</v>
          </cell>
          <cell r="M468">
            <v>12527</v>
          </cell>
          <cell r="V468">
            <v>1114348</v>
          </cell>
          <cell r="Y468">
            <v>1114348</v>
          </cell>
          <cell r="Z468">
            <v>1796518</v>
          </cell>
          <cell r="AA468">
            <v>969999</v>
          </cell>
          <cell r="AC468">
            <v>2766517</v>
          </cell>
          <cell r="AL468">
            <v>388488</v>
          </cell>
          <cell r="AM468">
            <v>466611</v>
          </cell>
          <cell r="AO468">
            <v>855099</v>
          </cell>
          <cell r="BF468">
            <v>6780170</v>
          </cell>
          <cell r="BI468">
            <v>6780170</v>
          </cell>
          <cell r="BJ468">
            <v>0.39287518436567487</v>
          </cell>
          <cell r="BK468">
            <v>178810</v>
          </cell>
          <cell r="BN468">
            <v>178810</v>
          </cell>
          <cell r="CV468">
            <v>451247</v>
          </cell>
          <cell r="CX468">
            <v>451247</v>
          </cell>
          <cell r="CZ468">
            <v>936360</v>
          </cell>
          <cell r="DB468">
            <v>936360</v>
          </cell>
          <cell r="EA468">
            <v>241190</v>
          </cell>
          <cell r="EB468">
            <v>247405</v>
          </cell>
          <cell r="ED468">
            <v>488595</v>
          </cell>
          <cell r="ER468">
            <v>449649</v>
          </cell>
          <cell r="ET468">
            <v>449649</v>
          </cell>
          <cell r="FK468">
            <v>10499524</v>
          </cell>
          <cell r="FL468">
            <v>3521271</v>
          </cell>
          <cell r="FN468">
            <v>3237027</v>
          </cell>
          <cell r="FO468">
            <v>17257822</v>
          </cell>
        </row>
        <row r="469">
          <cell r="E469" t="str">
            <v>Louisiana-Monroe2012</v>
          </cell>
          <cell r="F469" t="str">
            <v>LA</v>
          </cell>
          <cell r="G469" t="str">
            <v>NCAA Division I-A</v>
          </cell>
          <cell r="I469">
            <v>1</v>
          </cell>
          <cell r="J469" t="str">
            <v>NCAA</v>
          </cell>
          <cell r="K469">
            <v>1847</v>
          </cell>
          <cell r="L469">
            <v>3225</v>
          </cell>
          <cell r="M469">
            <v>5072</v>
          </cell>
          <cell r="V469">
            <v>523304</v>
          </cell>
          <cell r="Y469">
            <v>523304</v>
          </cell>
          <cell r="Z469">
            <v>700814</v>
          </cell>
          <cell r="AA469">
            <v>635096</v>
          </cell>
          <cell r="AC469">
            <v>1335910</v>
          </cell>
          <cell r="AE469">
            <v>54869</v>
          </cell>
          <cell r="AG469">
            <v>54869</v>
          </cell>
          <cell r="AL469">
            <v>306490</v>
          </cell>
          <cell r="AM469">
            <v>324624</v>
          </cell>
          <cell r="AO469">
            <v>631114</v>
          </cell>
          <cell r="BF469">
            <v>3277727</v>
          </cell>
          <cell r="BI469">
            <v>3277727</v>
          </cell>
          <cell r="BJ469">
            <v>0.35650047046101918</v>
          </cell>
          <cell r="BK469">
            <v>122823</v>
          </cell>
          <cell r="BL469">
            <v>152546</v>
          </cell>
          <cell r="BN469">
            <v>275369</v>
          </cell>
          <cell r="CV469">
            <v>312018</v>
          </cell>
          <cell r="CX469">
            <v>312018</v>
          </cell>
          <cell r="CZ469">
            <v>309836</v>
          </cell>
          <cell r="DB469">
            <v>309836</v>
          </cell>
          <cell r="EB469">
            <v>192787</v>
          </cell>
          <cell r="ED469">
            <v>192787</v>
          </cell>
          <cell r="ER469">
            <v>336931</v>
          </cell>
          <cell r="ET469">
            <v>336931</v>
          </cell>
          <cell r="FK469">
            <v>4931158</v>
          </cell>
          <cell r="FL469">
            <v>2318707</v>
          </cell>
          <cell r="FN469">
            <v>1944308</v>
          </cell>
          <cell r="FO469">
            <v>9194173</v>
          </cell>
        </row>
        <row r="470">
          <cell r="E470" t="str">
            <v>Louisville2012</v>
          </cell>
          <cell r="F470" t="str">
            <v>KY</v>
          </cell>
          <cell r="G470" t="str">
            <v>NCAA Division I-A</v>
          </cell>
          <cell r="I470">
            <v>1</v>
          </cell>
          <cell r="J470" t="str">
            <v>NCAA</v>
          </cell>
          <cell r="K470">
            <v>5760</v>
          </cell>
          <cell r="L470">
            <v>6298</v>
          </cell>
          <cell r="M470">
            <v>12058</v>
          </cell>
          <cell r="V470">
            <v>241862</v>
          </cell>
          <cell r="Y470">
            <v>241862</v>
          </cell>
          <cell r="Z470">
            <v>42398758</v>
          </cell>
          <cell r="AA470">
            <v>1485327</v>
          </cell>
          <cell r="AC470">
            <v>43884085</v>
          </cell>
          <cell r="AL470">
            <v>95143</v>
          </cell>
          <cell r="AM470">
            <v>122424</v>
          </cell>
          <cell r="AO470">
            <v>217567</v>
          </cell>
          <cell r="BC470">
            <v>14947</v>
          </cell>
          <cell r="BE470">
            <v>14947</v>
          </cell>
          <cell r="BF470">
            <v>28069712</v>
          </cell>
          <cell r="BI470">
            <v>28069712</v>
          </cell>
          <cell r="BJ470">
            <v>0.29180518328874966</v>
          </cell>
          <cell r="BK470">
            <v>104185</v>
          </cell>
          <cell r="BL470">
            <v>34030</v>
          </cell>
          <cell r="BN470">
            <v>138215</v>
          </cell>
          <cell r="BX470">
            <v>15404</v>
          </cell>
          <cell r="BZ470">
            <v>15404</v>
          </cell>
          <cell r="CJ470">
            <v>50171</v>
          </cell>
          <cell r="CL470">
            <v>50171</v>
          </cell>
          <cell r="CU470">
            <v>102072</v>
          </cell>
          <cell r="CV470">
            <v>35188</v>
          </cell>
          <cell r="CX470">
            <v>137260</v>
          </cell>
          <cell r="CZ470">
            <v>58530</v>
          </cell>
          <cell r="DB470">
            <v>58530</v>
          </cell>
          <cell r="DG470">
            <v>22615</v>
          </cell>
          <cell r="DH470">
            <v>95362</v>
          </cell>
          <cell r="DJ470">
            <v>117977</v>
          </cell>
          <cell r="EA470">
            <v>45045</v>
          </cell>
          <cell r="EB470">
            <v>5380</v>
          </cell>
          <cell r="ED470">
            <v>50425</v>
          </cell>
          <cell r="ER470">
            <v>708970</v>
          </cell>
          <cell r="ET470">
            <v>708970</v>
          </cell>
          <cell r="FK470">
            <v>71079392</v>
          </cell>
          <cell r="FL470">
            <v>2625733</v>
          </cell>
          <cell r="FN470">
            <v>22488204</v>
          </cell>
          <cell r="FO470">
            <v>96193329</v>
          </cell>
        </row>
        <row r="471">
          <cell r="E471" t="str">
            <v>Maryland2012</v>
          </cell>
          <cell r="F471" t="str">
            <v>MD</v>
          </cell>
          <cell r="G471" t="str">
            <v>NCAA Division I-A</v>
          </cell>
          <cell r="I471">
            <v>1</v>
          </cell>
          <cell r="J471" t="str">
            <v>NCAA</v>
          </cell>
          <cell r="K471">
            <v>12838</v>
          </cell>
          <cell r="L471">
            <v>11526</v>
          </cell>
          <cell r="M471">
            <v>24364</v>
          </cell>
          <cell r="V471">
            <v>783088</v>
          </cell>
          <cell r="Y471">
            <v>783088</v>
          </cell>
          <cell r="Z471">
            <v>14223192</v>
          </cell>
          <cell r="AA471">
            <v>1140665</v>
          </cell>
          <cell r="AC471">
            <v>15363857</v>
          </cell>
          <cell r="AM471">
            <v>80455</v>
          </cell>
          <cell r="AO471">
            <v>80455</v>
          </cell>
          <cell r="BC471">
            <v>399703</v>
          </cell>
          <cell r="BE471">
            <v>399703</v>
          </cell>
          <cell r="BF471">
            <v>16480601</v>
          </cell>
          <cell r="BI471">
            <v>16480601</v>
          </cell>
          <cell r="BJ471">
            <v>0.28362041682764577</v>
          </cell>
          <cell r="BK471">
            <v>29087</v>
          </cell>
          <cell r="BL471">
            <v>182933</v>
          </cell>
          <cell r="BN471">
            <v>212020</v>
          </cell>
          <cell r="BP471">
            <v>318226</v>
          </cell>
          <cell r="BR471">
            <v>318226</v>
          </cell>
          <cell r="BW471">
            <v>789167</v>
          </cell>
          <cell r="BX471">
            <v>439562</v>
          </cell>
          <cell r="BZ471">
            <v>1228729</v>
          </cell>
          <cell r="CU471">
            <v>323844</v>
          </cell>
          <cell r="CV471">
            <v>541688</v>
          </cell>
          <cell r="CX471">
            <v>865532</v>
          </cell>
          <cell r="CZ471">
            <v>421882</v>
          </cell>
          <cell r="DB471">
            <v>421882</v>
          </cell>
          <cell r="EB471">
            <v>148309</v>
          </cell>
          <cell r="ED471">
            <v>148309</v>
          </cell>
          <cell r="EI471">
            <v>448146</v>
          </cell>
          <cell r="EL471">
            <v>448146</v>
          </cell>
          <cell r="ER471">
            <v>342079</v>
          </cell>
          <cell r="ET471">
            <v>342079</v>
          </cell>
          <cell r="FC471">
            <v>68516</v>
          </cell>
          <cell r="FF471">
            <v>68516</v>
          </cell>
          <cell r="FK471">
            <v>33145641</v>
          </cell>
          <cell r="FL471">
            <v>4015502</v>
          </cell>
          <cell r="FN471">
            <v>20946807</v>
          </cell>
          <cell r="FO471">
            <v>58107950</v>
          </cell>
        </row>
        <row r="472">
          <cell r="E472" t="str">
            <v>UMass2012</v>
          </cell>
          <cell r="F472" t="str">
            <v>MA</v>
          </cell>
          <cell r="G472" t="str">
            <v>NCAA Division I-A</v>
          </cell>
          <cell r="I472">
            <v>1</v>
          </cell>
          <cell r="J472" t="str">
            <v>NCAA</v>
          </cell>
          <cell r="K472">
            <v>10431</v>
          </cell>
          <cell r="L472">
            <v>9746</v>
          </cell>
          <cell r="M472">
            <v>20177</v>
          </cell>
          <cell r="V472">
            <v>443047</v>
          </cell>
          <cell r="Y472">
            <v>443047</v>
          </cell>
          <cell r="Z472">
            <v>3266120</v>
          </cell>
          <cell r="AA472">
            <v>1888617</v>
          </cell>
          <cell r="AC472">
            <v>5154737</v>
          </cell>
          <cell r="AL472">
            <v>381516</v>
          </cell>
          <cell r="AM472">
            <v>605273</v>
          </cell>
          <cell r="AO472">
            <v>986789</v>
          </cell>
          <cell r="BC472">
            <v>785138</v>
          </cell>
          <cell r="BE472">
            <v>785138</v>
          </cell>
          <cell r="BF472">
            <v>6926665</v>
          </cell>
          <cell r="BI472">
            <v>6926665</v>
          </cell>
          <cell r="BJ472">
            <v>0.24168815284167067</v>
          </cell>
          <cell r="BS472">
            <v>2307291</v>
          </cell>
          <cell r="BV472">
            <v>2307291</v>
          </cell>
          <cell r="BW472">
            <v>771545</v>
          </cell>
          <cell r="BX472">
            <v>765793</v>
          </cell>
          <cell r="BZ472">
            <v>1537338</v>
          </cell>
          <cell r="CJ472">
            <v>723014</v>
          </cell>
          <cell r="CL472">
            <v>723014</v>
          </cell>
          <cell r="CU472">
            <v>361534</v>
          </cell>
          <cell r="CV472">
            <v>719692</v>
          </cell>
          <cell r="CX472">
            <v>1081226</v>
          </cell>
          <cell r="CZ472">
            <v>888628</v>
          </cell>
          <cell r="DB472">
            <v>888628</v>
          </cell>
          <cell r="DG472">
            <v>364463</v>
          </cell>
          <cell r="DH472">
            <v>593224</v>
          </cell>
          <cell r="DJ472">
            <v>957687</v>
          </cell>
          <cell r="EB472">
            <v>467059</v>
          </cell>
          <cell r="ED472">
            <v>467059</v>
          </cell>
          <cell r="FK472">
            <v>14822181</v>
          </cell>
          <cell r="FL472">
            <v>7436438</v>
          </cell>
          <cell r="FN472">
            <v>6400895</v>
          </cell>
          <cell r="FO472">
            <v>28659514</v>
          </cell>
        </row>
        <row r="473">
          <cell r="E473" t="str">
            <v>Memphis2012</v>
          </cell>
          <cell r="F473" t="str">
            <v>TN</v>
          </cell>
          <cell r="G473" t="str">
            <v>NCAA Division I-A</v>
          </cell>
          <cell r="I473">
            <v>1</v>
          </cell>
          <cell r="J473" t="str">
            <v>NCAA</v>
          </cell>
          <cell r="K473">
            <v>5169</v>
          </cell>
          <cell r="L473">
            <v>7531</v>
          </cell>
          <cell r="M473">
            <v>12700</v>
          </cell>
          <cell r="V473">
            <v>1115267</v>
          </cell>
          <cell r="Y473">
            <v>1115267</v>
          </cell>
          <cell r="Z473">
            <v>8708694</v>
          </cell>
          <cell r="AA473">
            <v>2527581</v>
          </cell>
          <cell r="AC473">
            <v>11236275</v>
          </cell>
          <cell r="AL473">
            <v>863859</v>
          </cell>
          <cell r="AM473">
            <v>983725</v>
          </cell>
          <cell r="AO473">
            <v>1847584</v>
          </cell>
          <cell r="BF473">
            <v>11253801</v>
          </cell>
          <cell r="BI473">
            <v>11253801</v>
          </cell>
          <cell r="BJ473">
            <v>0.26081764602790231</v>
          </cell>
          <cell r="BK473">
            <v>482590</v>
          </cell>
          <cell r="BL473">
            <v>497661</v>
          </cell>
          <cell r="BN473">
            <v>980251</v>
          </cell>
          <cell r="CC473">
            <v>197079</v>
          </cell>
          <cell r="CD473">
            <v>197079</v>
          </cell>
          <cell r="CU473">
            <v>777512</v>
          </cell>
          <cell r="CV473">
            <v>1081398</v>
          </cell>
          <cell r="CX473">
            <v>1858910</v>
          </cell>
          <cell r="CZ473">
            <v>1018021</v>
          </cell>
          <cell r="DB473">
            <v>1018021</v>
          </cell>
          <cell r="EA473">
            <v>439553</v>
          </cell>
          <cell r="EB473">
            <v>566557</v>
          </cell>
          <cell r="ED473">
            <v>1006110</v>
          </cell>
          <cell r="ER473">
            <v>1060699</v>
          </cell>
          <cell r="ET473">
            <v>1060699</v>
          </cell>
          <cell r="FK473">
            <v>23641276</v>
          </cell>
          <cell r="FL473">
            <v>7735642</v>
          </cell>
          <cell r="FM473">
            <v>197079</v>
          </cell>
          <cell r="FN473">
            <v>11574161</v>
          </cell>
          <cell r="FO473">
            <v>43148158</v>
          </cell>
        </row>
        <row r="474">
          <cell r="E474" t="str">
            <v>Miami (FL)2012</v>
          </cell>
          <cell r="F474" t="str">
            <v>FL</v>
          </cell>
          <cell r="G474" t="str">
            <v>NCAA Division I-A</v>
          </cell>
          <cell r="I474">
            <v>1</v>
          </cell>
          <cell r="J474" t="str">
            <v>NCAA</v>
          </cell>
          <cell r="K474">
            <v>4792</v>
          </cell>
          <cell r="L474">
            <v>4967</v>
          </cell>
          <cell r="M474">
            <v>9759</v>
          </cell>
          <cell r="V474">
            <v>1891723</v>
          </cell>
          <cell r="Y474">
            <v>1891723</v>
          </cell>
          <cell r="Z474">
            <v>8710238</v>
          </cell>
          <cell r="AA474">
            <v>1341340</v>
          </cell>
          <cell r="AC474">
            <v>10051578</v>
          </cell>
          <cell r="AL474">
            <v>373828</v>
          </cell>
          <cell r="AM474">
            <v>775823</v>
          </cell>
          <cell r="AO474">
            <v>1149651</v>
          </cell>
          <cell r="AP474">
            <v>135522</v>
          </cell>
          <cell r="AS474">
            <v>135522</v>
          </cell>
          <cell r="BF474">
            <v>29986463</v>
          </cell>
          <cell r="BI474">
            <v>29986463</v>
          </cell>
          <cell r="BJ474">
            <v>0.44587366030497877</v>
          </cell>
          <cell r="BL474">
            <v>339067</v>
          </cell>
          <cell r="BN474">
            <v>339067</v>
          </cell>
          <cell r="CJ474">
            <v>576760</v>
          </cell>
          <cell r="CL474">
            <v>576760</v>
          </cell>
          <cell r="CV474">
            <v>828445</v>
          </cell>
          <cell r="CX474">
            <v>828445</v>
          </cell>
          <cell r="DH474">
            <v>654184</v>
          </cell>
          <cell r="DJ474">
            <v>654184</v>
          </cell>
          <cell r="EA474">
            <v>245473</v>
          </cell>
          <cell r="EB474">
            <v>399036</v>
          </cell>
          <cell r="ED474">
            <v>644509</v>
          </cell>
          <cell r="ER474">
            <v>581490</v>
          </cell>
          <cell r="ET474">
            <v>581490</v>
          </cell>
          <cell r="FK474">
            <v>41343247</v>
          </cell>
          <cell r="FL474">
            <v>5496145</v>
          </cell>
          <cell r="FN474">
            <v>20413881</v>
          </cell>
          <cell r="FO474">
            <v>67253273</v>
          </cell>
        </row>
        <row r="475">
          <cell r="E475" t="str">
            <v>Michigan2012</v>
          </cell>
          <cell r="F475" t="str">
            <v>MI</v>
          </cell>
          <cell r="G475" t="str">
            <v>NCAA Division I-A</v>
          </cell>
          <cell r="I475">
            <v>1</v>
          </cell>
          <cell r="J475" t="str">
            <v>NCAA</v>
          </cell>
          <cell r="K475">
            <v>13745</v>
          </cell>
          <cell r="L475">
            <v>13209</v>
          </cell>
          <cell r="M475">
            <v>26954</v>
          </cell>
          <cell r="V475">
            <v>312388</v>
          </cell>
          <cell r="Y475">
            <v>312388</v>
          </cell>
          <cell r="Z475">
            <v>14799440</v>
          </cell>
          <cell r="AA475">
            <v>440353</v>
          </cell>
          <cell r="AC475">
            <v>15239793</v>
          </cell>
          <cell r="AL475">
            <v>49629</v>
          </cell>
          <cell r="AM475">
            <v>141452</v>
          </cell>
          <cell r="AO475">
            <v>191081</v>
          </cell>
          <cell r="BC475">
            <v>64657</v>
          </cell>
          <cell r="BE475">
            <v>64657</v>
          </cell>
          <cell r="BF475">
            <v>81475191</v>
          </cell>
          <cell r="BI475">
            <v>81475191</v>
          </cell>
          <cell r="BJ475">
            <v>0.66379090877361446</v>
          </cell>
          <cell r="BK475">
            <v>32305</v>
          </cell>
          <cell r="BL475">
            <v>45360</v>
          </cell>
          <cell r="BN475">
            <v>77665</v>
          </cell>
          <cell r="BO475">
            <v>48403</v>
          </cell>
          <cell r="BP475">
            <v>100723</v>
          </cell>
          <cell r="BR475">
            <v>149126</v>
          </cell>
          <cell r="BS475">
            <v>3248026</v>
          </cell>
          <cell r="BV475">
            <v>3248026</v>
          </cell>
          <cell r="BW475">
            <v>2378900</v>
          </cell>
          <cell r="BZ475">
            <v>2378900</v>
          </cell>
          <cell r="CJ475">
            <v>32098</v>
          </cell>
          <cell r="CL475">
            <v>32098</v>
          </cell>
          <cell r="CU475">
            <v>72622</v>
          </cell>
          <cell r="CV475">
            <v>45000</v>
          </cell>
          <cell r="CX475">
            <v>117622</v>
          </cell>
          <cell r="CZ475">
            <v>300721</v>
          </cell>
          <cell r="DB475">
            <v>300721</v>
          </cell>
          <cell r="DG475">
            <v>75302</v>
          </cell>
          <cell r="DH475">
            <v>49097</v>
          </cell>
          <cell r="DJ475">
            <v>124399</v>
          </cell>
          <cell r="EA475">
            <v>18579</v>
          </cell>
          <cell r="EB475">
            <v>62831</v>
          </cell>
          <cell r="ED475">
            <v>81410</v>
          </cell>
          <cell r="ER475">
            <v>151635</v>
          </cell>
          <cell r="ET475">
            <v>151635</v>
          </cell>
          <cell r="EV475">
            <v>2798</v>
          </cell>
          <cell r="EX475">
            <v>2798</v>
          </cell>
          <cell r="FC475">
            <v>43512</v>
          </cell>
          <cell r="FF475">
            <v>43512</v>
          </cell>
          <cell r="FK475">
            <v>102554297</v>
          </cell>
          <cell r="FL475">
            <v>1436725</v>
          </cell>
          <cell r="FN475">
            <v>18751230</v>
          </cell>
          <cell r="FO475">
            <v>122742252</v>
          </cell>
        </row>
        <row r="476">
          <cell r="E476" t="str">
            <v>Minnesota2012</v>
          </cell>
          <cell r="F476" t="str">
            <v>MN</v>
          </cell>
          <cell r="G476" t="str">
            <v>NCAA Division I-A</v>
          </cell>
          <cell r="I476">
            <v>1</v>
          </cell>
          <cell r="J476" t="str">
            <v>NCAA</v>
          </cell>
          <cell r="K476">
            <v>13772</v>
          </cell>
          <cell r="L476">
            <v>14291</v>
          </cell>
          <cell r="M476">
            <v>28063</v>
          </cell>
          <cell r="V476">
            <v>155399</v>
          </cell>
          <cell r="Y476">
            <v>155399</v>
          </cell>
          <cell r="Z476">
            <v>14067619</v>
          </cell>
          <cell r="AA476">
            <v>615921</v>
          </cell>
          <cell r="AC476">
            <v>14683540</v>
          </cell>
          <cell r="AL476">
            <v>96371</v>
          </cell>
          <cell r="AM476">
            <v>465007</v>
          </cell>
          <cell r="AO476">
            <v>561378</v>
          </cell>
          <cell r="BF476">
            <v>36028193</v>
          </cell>
          <cell r="BI476">
            <v>36028193</v>
          </cell>
          <cell r="BJ476">
            <v>0.36687392807716912</v>
          </cell>
          <cell r="BK476">
            <v>172186</v>
          </cell>
          <cell r="BL476">
            <v>198294</v>
          </cell>
          <cell r="BN476">
            <v>370480</v>
          </cell>
          <cell r="BO476">
            <v>67073</v>
          </cell>
          <cell r="BP476">
            <v>362871</v>
          </cell>
          <cell r="BR476">
            <v>429944</v>
          </cell>
          <cell r="BS476">
            <v>5982941</v>
          </cell>
          <cell r="BT476">
            <v>619215</v>
          </cell>
          <cell r="BV476">
            <v>6602156</v>
          </cell>
          <cell r="CJ476">
            <v>408020</v>
          </cell>
          <cell r="CL476">
            <v>408020</v>
          </cell>
          <cell r="CV476">
            <v>36127</v>
          </cell>
          <cell r="CX476">
            <v>36127</v>
          </cell>
          <cell r="CZ476">
            <v>203011</v>
          </cell>
          <cell r="DB476">
            <v>203011</v>
          </cell>
          <cell r="DG476">
            <v>267381</v>
          </cell>
          <cell r="DH476">
            <v>432905</v>
          </cell>
          <cell r="DJ476">
            <v>700286</v>
          </cell>
          <cell r="EA476">
            <v>145628</v>
          </cell>
          <cell r="EB476">
            <v>253378</v>
          </cell>
          <cell r="ED476">
            <v>399006</v>
          </cell>
          <cell r="ER476">
            <v>161767</v>
          </cell>
          <cell r="ET476">
            <v>161767</v>
          </cell>
          <cell r="FC476">
            <v>414081</v>
          </cell>
          <cell r="FF476">
            <v>414081</v>
          </cell>
          <cell r="FK476">
            <v>57396872</v>
          </cell>
          <cell r="FL476">
            <v>3756516</v>
          </cell>
          <cell r="FN476">
            <v>37049810</v>
          </cell>
          <cell r="FO476">
            <v>98203198</v>
          </cell>
        </row>
        <row r="477">
          <cell r="E477" t="str">
            <v>Ole Miss2012</v>
          </cell>
          <cell r="F477" t="str">
            <v>MS</v>
          </cell>
          <cell r="G477" t="str">
            <v>NCAA Division I-A</v>
          </cell>
          <cell r="I477">
            <v>1</v>
          </cell>
          <cell r="J477" t="str">
            <v>NCAA</v>
          </cell>
          <cell r="K477">
            <v>6560</v>
          </cell>
          <cell r="L477">
            <v>8131</v>
          </cell>
          <cell r="M477">
            <v>14691</v>
          </cell>
          <cell r="V477">
            <v>3649893</v>
          </cell>
          <cell r="Y477">
            <v>3649893</v>
          </cell>
          <cell r="Z477">
            <v>7810642</v>
          </cell>
          <cell r="AA477">
            <v>81201</v>
          </cell>
          <cell r="AC477">
            <v>7891843</v>
          </cell>
          <cell r="AL477">
            <v>14954</v>
          </cell>
          <cell r="AM477">
            <v>15446</v>
          </cell>
          <cell r="AO477">
            <v>30400</v>
          </cell>
          <cell r="BF477">
            <v>41136644</v>
          </cell>
          <cell r="BI477">
            <v>41136644</v>
          </cell>
          <cell r="BJ477">
            <v>0.62108195384468257</v>
          </cell>
          <cell r="BK477">
            <v>119462</v>
          </cell>
          <cell r="BL477">
            <v>26609</v>
          </cell>
          <cell r="BN477">
            <v>146071</v>
          </cell>
          <cell r="CB477">
            <v>1745</v>
          </cell>
          <cell r="CD477">
            <v>1745</v>
          </cell>
          <cell r="CV477">
            <v>205996</v>
          </cell>
          <cell r="CX477">
            <v>205996</v>
          </cell>
          <cell r="CZ477">
            <v>54699</v>
          </cell>
          <cell r="DB477">
            <v>54699</v>
          </cell>
          <cell r="EA477">
            <v>80673</v>
          </cell>
          <cell r="EB477">
            <v>71620</v>
          </cell>
          <cell r="ED477">
            <v>152293</v>
          </cell>
          <cell r="ER477">
            <v>90864</v>
          </cell>
          <cell r="ET477">
            <v>90864</v>
          </cell>
          <cell r="FK477">
            <v>52812268</v>
          </cell>
          <cell r="FL477">
            <v>548180</v>
          </cell>
          <cell r="FN477">
            <v>12873394</v>
          </cell>
          <cell r="FO477">
            <v>66233842</v>
          </cell>
        </row>
        <row r="478">
          <cell r="E478" t="str">
            <v>Missouri2012</v>
          </cell>
          <cell r="F478" t="str">
            <v>MO</v>
          </cell>
          <cell r="G478" t="str">
            <v>NCAA Division I-A</v>
          </cell>
          <cell r="I478">
            <v>1</v>
          </cell>
          <cell r="J478" t="str">
            <v>NCAA</v>
          </cell>
          <cell r="K478">
            <v>12028</v>
          </cell>
          <cell r="L478">
            <v>13018</v>
          </cell>
          <cell r="M478">
            <v>25046</v>
          </cell>
          <cell r="V478">
            <v>1631501</v>
          </cell>
          <cell r="Y478">
            <v>1631501</v>
          </cell>
          <cell r="Z478">
            <v>12561891</v>
          </cell>
          <cell r="AA478">
            <v>2679338</v>
          </cell>
          <cell r="AC478">
            <v>15241229</v>
          </cell>
          <cell r="AL478">
            <v>1087577</v>
          </cell>
          <cell r="AM478">
            <v>1315135</v>
          </cell>
          <cell r="AO478">
            <v>2402712</v>
          </cell>
          <cell r="BF478">
            <v>28792306</v>
          </cell>
          <cell r="BI478">
            <v>28792306</v>
          </cell>
          <cell r="BJ478">
            <v>0.40467617521887378</v>
          </cell>
          <cell r="BK478">
            <v>389470</v>
          </cell>
          <cell r="BL478">
            <v>492748</v>
          </cell>
          <cell r="BN478">
            <v>882218</v>
          </cell>
          <cell r="BP478">
            <v>1104713</v>
          </cell>
          <cell r="BR478">
            <v>1104713</v>
          </cell>
          <cell r="CV478">
            <v>1542155</v>
          </cell>
          <cell r="CX478">
            <v>1542155</v>
          </cell>
          <cell r="CZ478">
            <v>1444767</v>
          </cell>
          <cell r="DB478">
            <v>1444767</v>
          </cell>
          <cell r="DG478">
            <v>909399</v>
          </cell>
          <cell r="DH478">
            <v>1014346</v>
          </cell>
          <cell r="DJ478">
            <v>1923745</v>
          </cell>
          <cell r="EB478">
            <v>579190</v>
          </cell>
          <cell r="ED478">
            <v>579190</v>
          </cell>
          <cell r="ER478">
            <v>1395504</v>
          </cell>
          <cell r="ET478">
            <v>1395504</v>
          </cell>
          <cell r="FC478">
            <v>1212903</v>
          </cell>
          <cell r="FF478">
            <v>1212903</v>
          </cell>
          <cell r="FK478">
            <v>46585047</v>
          </cell>
          <cell r="FL478">
            <v>11567896</v>
          </cell>
          <cell r="FN478">
            <v>12996059</v>
          </cell>
          <cell r="FO478">
            <v>71149002</v>
          </cell>
        </row>
        <row r="479">
          <cell r="E479" t="str">
            <v>Nebraska2012</v>
          </cell>
          <cell r="F479" t="str">
            <v>NE</v>
          </cell>
          <cell r="G479" t="str">
            <v>NCAA Division I-A</v>
          </cell>
          <cell r="I479">
            <v>1</v>
          </cell>
          <cell r="J479" t="str">
            <v>NCAA</v>
          </cell>
          <cell r="K479">
            <v>9604</v>
          </cell>
          <cell r="L479">
            <v>8162</v>
          </cell>
          <cell r="M479">
            <v>17766</v>
          </cell>
          <cell r="V479">
            <v>1184210</v>
          </cell>
          <cell r="Y479">
            <v>1184210</v>
          </cell>
          <cell r="Z479">
            <v>7749456</v>
          </cell>
          <cell r="AA479">
            <v>1010582</v>
          </cell>
          <cell r="AC479">
            <v>8760038</v>
          </cell>
          <cell r="AE479">
            <v>7391</v>
          </cell>
          <cell r="AG479">
            <v>7391</v>
          </cell>
          <cell r="AI479">
            <v>43707</v>
          </cell>
          <cell r="AK479">
            <v>43707</v>
          </cell>
          <cell r="AL479">
            <v>196806</v>
          </cell>
          <cell r="AM479">
            <v>170531</v>
          </cell>
          <cell r="AO479">
            <v>367337</v>
          </cell>
          <cell r="BF479">
            <v>55866615</v>
          </cell>
          <cell r="BI479">
            <v>55866615</v>
          </cell>
          <cell r="BJ479">
            <v>0.64276559387494137</v>
          </cell>
          <cell r="BK479">
            <v>35241</v>
          </cell>
          <cell r="BL479">
            <v>52271</v>
          </cell>
          <cell r="BN479">
            <v>87512</v>
          </cell>
          <cell r="BO479">
            <v>55854</v>
          </cell>
          <cell r="BP479">
            <v>95841</v>
          </cell>
          <cell r="BR479">
            <v>151695</v>
          </cell>
          <cell r="CB479">
            <v>30886</v>
          </cell>
          <cell r="CD479">
            <v>30886</v>
          </cell>
          <cell r="CV479">
            <v>74983</v>
          </cell>
          <cell r="CX479">
            <v>74983</v>
          </cell>
          <cell r="CZ479">
            <v>151424</v>
          </cell>
          <cell r="DB479">
            <v>151424</v>
          </cell>
          <cell r="DH479">
            <v>88936</v>
          </cell>
          <cell r="DJ479">
            <v>88936</v>
          </cell>
          <cell r="EA479">
            <v>35763</v>
          </cell>
          <cell r="EB479">
            <v>66274</v>
          </cell>
          <cell r="ED479">
            <v>102037</v>
          </cell>
          <cell r="ER479">
            <v>1812224</v>
          </cell>
          <cell r="ET479">
            <v>1812224</v>
          </cell>
          <cell r="FC479">
            <v>112342</v>
          </cell>
          <cell r="FF479">
            <v>112342</v>
          </cell>
          <cell r="FK479">
            <v>65236287</v>
          </cell>
          <cell r="FL479">
            <v>3605050</v>
          </cell>
          <cell r="FN479">
            <v>18074664</v>
          </cell>
          <cell r="FO479">
            <v>86916001</v>
          </cell>
        </row>
        <row r="480">
          <cell r="E480" t="str">
            <v>UNLV2012</v>
          </cell>
          <cell r="F480" t="str">
            <v>NV</v>
          </cell>
          <cell r="G480" t="str">
            <v>NCAA Division I-A</v>
          </cell>
          <cell r="I480">
            <v>1</v>
          </cell>
          <cell r="J480" t="str">
            <v>NCAA</v>
          </cell>
          <cell r="K480">
            <v>7065</v>
          </cell>
          <cell r="L480">
            <v>8759</v>
          </cell>
          <cell r="M480">
            <v>15824</v>
          </cell>
          <cell r="V480">
            <v>1142859</v>
          </cell>
          <cell r="Y480">
            <v>1142859</v>
          </cell>
          <cell r="Z480">
            <v>10095037</v>
          </cell>
          <cell r="AA480">
            <v>1596184</v>
          </cell>
          <cell r="AC480">
            <v>11691221</v>
          </cell>
          <cell r="BF480">
            <v>7482961</v>
          </cell>
          <cell r="BI480">
            <v>7482961</v>
          </cell>
          <cell r="BJ480">
            <v>0.23175497657150312</v>
          </cell>
          <cell r="BK480">
            <v>601224</v>
          </cell>
          <cell r="BL480">
            <v>461633</v>
          </cell>
          <cell r="BN480">
            <v>1062857</v>
          </cell>
          <cell r="CU480">
            <v>589317</v>
          </cell>
          <cell r="CV480">
            <v>506068</v>
          </cell>
          <cell r="CX480">
            <v>1095385</v>
          </cell>
          <cell r="CZ480">
            <v>880155</v>
          </cell>
          <cell r="DB480">
            <v>880155</v>
          </cell>
          <cell r="DG480">
            <v>604434</v>
          </cell>
          <cell r="DH480">
            <v>792022</v>
          </cell>
          <cell r="DJ480">
            <v>1396456</v>
          </cell>
          <cell r="EA480">
            <v>337386</v>
          </cell>
          <cell r="EB480">
            <v>433074</v>
          </cell>
          <cell r="ED480">
            <v>770460</v>
          </cell>
          <cell r="EF480">
            <v>418908</v>
          </cell>
          <cell r="EH480">
            <v>418908</v>
          </cell>
          <cell r="EJ480">
            <v>418908</v>
          </cell>
          <cell r="EL480">
            <v>418908</v>
          </cell>
          <cell r="EN480">
            <v>249173</v>
          </cell>
          <cell r="EP480">
            <v>249173</v>
          </cell>
          <cell r="ER480">
            <v>826777</v>
          </cell>
          <cell r="ET480">
            <v>826777</v>
          </cell>
          <cell r="FK480">
            <v>20853218</v>
          </cell>
          <cell r="FL480">
            <v>6582902</v>
          </cell>
          <cell r="FN480">
            <v>4852123</v>
          </cell>
          <cell r="FO480">
            <v>32288243</v>
          </cell>
        </row>
        <row r="481">
          <cell r="E481" t="str">
            <v>Nevada2012</v>
          </cell>
          <cell r="F481" t="str">
            <v>NV</v>
          </cell>
          <cell r="G481" t="str">
            <v>NCAA Division I-A</v>
          </cell>
          <cell r="I481">
            <v>1</v>
          </cell>
          <cell r="J481" t="str">
            <v>NCAA</v>
          </cell>
          <cell r="K481">
            <v>5852</v>
          </cell>
          <cell r="L481">
            <v>6543</v>
          </cell>
          <cell r="M481">
            <v>12395</v>
          </cell>
          <cell r="V481">
            <v>872434</v>
          </cell>
          <cell r="Y481">
            <v>872434</v>
          </cell>
          <cell r="Z481">
            <v>5111967</v>
          </cell>
          <cell r="AA481">
            <v>1252323</v>
          </cell>
          <cell r="AC481">
            <v>6364290</v>
          </cell>
          <cell r="AM481">
            <v>923075</v>
          </cell>
          <cell r="AO481">
            <v>923075</v>
          </cell>
          <cell r="BF481">
            <v>6026259</v>
          </cell>
          <cell r="BI481">
            <v>6026259</v>
          </cell>
          <cell r="BJ481">
            <v>0.2372116679506879</v>
          </cell>
          <cell r="BK481">
            <v>290529</v>
          </cell>
          <cell r="BL481">
            <v>277774</v>
          </cell>
          <cell r="BN481">
            <v>568303</v>
          </cell>
          <cell r="CC481">
            <v>160721</v>
          </cell>
          <cell r="CD481">
            <v>160721</v>
          </cell>
          <cell r="CV481">
            <v>680087</v>
          </cell>
          <cell r="CX481">
            <v>680087</v>
          </cell>
          <cell r="CZ481">
            <v>640885</v>
          </cell>
          <cell r="DB481">
            <v>640885</v>
          </cell>
          <cell r="DH481">
            <v>744793</v>
          </cell>
          <cell r="DJ481">
            <v>744793</v>
          </cell>
          <cell r="EA481">
            <v>325709</v>
          </cell>
          <cell r="EB481">
            <v>385641</v>
          </cell>
          <cell r="ED481">
            <v>711350</v>
          </cell>
          <cell r="ER481">
            <v>701782</v>
          </cell>
          <cell r="ET481">
            <v>701782</v>
          </cell>
          <cell r="FK481">
            <v>12626898</v>
          </cell>
          <cell r="FL481">
            <v>5606360</v>
          </cell>
          <cell r="FM481">
            <v>160721</v>
          </cell>
          <cell r="FN481">
            <v>7010585</v>
          </cell>
          <cell r="FO481">
            <v>25404564</v>
          </cell>
        </row>
        <row r="482">
          <cell r="E482" t="str">
            <v>New Mexico2012</v>
          </cell>
          <cell r="F482" t="str">
            <v>NM</v>
          </cell>
          <cell r="G482" t="str">
            <v>NCAA Division I-A</v>
          </cell>
          <cell r="I482">
            <v>1</v>
          </cell>
          <cell r="J482" t="str">
            <v>NCAA</v>
          </cell>
          <cell r="K482">
            <v>7534</v>
          </cell>
          <cell r="L482">
            <v>9254</v>
          </cell>
          <cell r="M482">
            <v>16788</v>
          </cell>
          <cell r="V482">
            <v>1115443</v>
          </cell>
          <cell r="Y482">
            <v>1115443</v>
          </cell>
          <cell r="Z482">
            <v>5771940</v>
          </cell>
          <cell r="AA482">
            <v>1940483</v>
          </cell>
          <cell r="AC482">
            <v>7712423</v>
          </cell>
          <cell r="AL482">
            <v>709705</v>
          </cell>
          <cell r="AM482">
            <v>833857</v>
          </cell>
          <cell r="AO482">
            <v>1543562</v>
          </cell>
          <cell r="BF482">
            <v>7808217</v>
          </cell>
          <cell r="BI482">
            <v>7808217</v>
          </cell>
          <cell r="BJ482">
            <v>0.24289301053102316</v>
          </cell>
          <cell r="BK482">
            <v>492337</v>
          </cell>
          <cell r="BL482">
            <v>410554</v>
          </cell>
          <cell r="BN482">
            <v>902891</v>
          </cell>
          <cell r="CQ482">
            <v>375888</v>
          </cell>
          <cell r="CR482">
            <v>504184</v>
          </cell>
          <cell r="CT482">
            <v>880072</v>
          </cell>
          <cell r="CU482">
            <v>861203</v>
          </cell>
          <cell r="CV482">
            <v>802005</v>
          </cell>
          <cell r="CX482">
            <v>1663208</v>
          </cell>
          <cell r="CZ482">
            <v>677617</v>
          </cell>
          <cell r="DB482">
            <v>677617</v>
          </cell>
          <cell r="DH482">
            <v>730605</v>
          </cell>
          <cell r="DJ482">
            <v>730605</v>
          </cell>
          <cell r="EA482">
            <v>434225</v>
          </cell>
          <cell r="EB482">
            <v>485036</v>
          </cell>
          <cell r="ED482">
            <v>919261</v>
          </cell>
          <cell r="ER482">
            <v>870905</v>
          </cell>
          <cell r="ET482">
            <v>870905</v>
          </cell>
          <cell r="FK482">
            <v>17568958</v>
          </cell>
          <cell r="FL482">
            <v>7255246</v>
          </cell>
          <cell r="FN482">
            <v>7322530</v>
          </cell>
          <cell r="FO482">
            <v>32146734</v>
          </cell>
        </row>
        <row r="483">
          <cell r="E483" t="str">
            <v>North Carolina2012</v>
          </cell>
          <cell r="F483" t="str">
            <v>NC</v>
          </cell>
          <cell r="G483" t="str">
            <v>NCAA Division I-A</v>
          </cell>
          <cell r="I483">
            <v>1</v>
          </cell>
          <cell r="J483" t="str">
            <v>NCAA</v>
          </cell>
          <cell r="K483">
            <v>7265</v>
          </cell>
          <cell r="L483">
            <v>10241</v>
          </cell>
          <cell r="M483">
            <v>17506</v>
          </cell>
          <cell r="V483">
            <v>1178494</v>
          </cell>
          <cell r="Y483">
            <v>1178494</v>
          </cell>
          <cell r="Z483">
            <v>19632779</v>
          </cell>
          <cell r="AA483">
            <v>728131</v>
          </cell>
          <cell r="AC483">
            <v>20360910</v>
          </cell>
          <cell r="AL483">
            <v>439920</v>
          </cell>
          <cell r="AM483">
            <v>636377</v>
          </cell>
          <cell r="AO483">
            <v>1076297</v>
          </cell>
          <cell r="AX483">
            <v>4283</v>
          </cell>
          <cell r="AY483">
            <v>4283</v>
          </cell>
          <cell r="BA483">
            <v>8566</v>
          </cell>
          <cell r="BC483">
            <v>546317</v>
          </cell>
          <cell r="BE483">
            <v>546317</v>
          </cell>
          <cell r="BF483">
            <v>31481105</v>
          </cell>
          <cell r="BI483">
            <v>31481105</v>
          </cell>
          <cell r="BJ483">
            <v>0.40287515558555087</v>
          </cell>
          <cell r="BK483">
            <v>270695</v>
          </cell>
          <cell r="BL483">
            <v>265882</v>
          </cell>
          <cell r="BN483">
            <v>536577</v>
          </cell>
          <cell r="BP483">
            <v>441313</v>
          </cell>
          <cell r="BR483">
            <v>441313</v>
          </cell>
          <cell r="BW483">
            <v>656980</v>
          </cell>
          <cell r="BX483">
            <v>506839</v>
          </cell>
          <cell r="BZ483">
            <v>1163819</v>
          </cell>
          <cell r="CJ483">
            <v>102187</v>
          </cell>
          <cell r="CL483">
            <v>102187</v>
          </cell>
          <cell r="CU483">
            <v>539056</v>
          </cell>
          <cell r="CV483">
            <v>717813</v>
          </cell>
          <cell r="CX483">
            <v>1256869</v>
          </cell>
          <cell r="CZ483">
            <v>531837</v>
          </cell>
          <cell r="DB483">
            <v>531837</v>
          </cell>
          <cell r="DG483">
            <v>433347</v>
          </cell>
          <cell r="DH483">
            <v>577565</v>
          </cell>
          <cell r="DJ483">
            <v>1010912</v>
          </cell>
          <cell r="EA483">
            <v>160436</v>
          </cell>
          <cell r="EB483">
            <v>342946</v>
          </cell>
          <cell r="ED483">
            <v>503382</v>
          </cell>
          <cell r="ER483">
            <v>484227</v>
          </cell>
          <cell r="ET483">
            <v>484227</v>
          </cell>
          <cell r="FC483">
            <v>416053</v>
          </cell>
          <cell r="FF483">
            <v>416053</v>
          </cell>
          <cell r="FK483">
            <v>55213148</v>
          </cell>
          <cell r="FL483">
            <v>5885717</v>
          </cell>
          <cell r="FN483">
            <v>17042228</v>
          </cell>
          <cell r="FO483">
            <v>78141093</v>
          </cell>
        </row>
        <row r="484">
          <cell r="E484" t="str">
            <v>Charlotte2012</v>
          </cell>
          <cell r="F484" t="str">
            <v>NC</v>
          </cell>
          <cell r="G484" t="str">
            <v>NCAA Division I-AA</v>
          </cell>
          <cell r="I484">
            <v>1</v>
          </cell>
          <cell r="J484" t="str">
            <v>NCAA</v>
          </cell>
          <cell r="K484">
            <v>9285</v>
          </cell>
          <cell r="L484">
            <v>8750</v>
          </cell>
          <cell r="M484">
            <v>18035</v>
          </cell>
          <cell r="V484">
            <v>787271</v>
          </cell>
          <cell r="Y484">
            <v>787271</v>
          </cell>
          <cell r="Z484">
            <v>2775222</v>
          </cell>
          <cell r="AA484">
            <v>1644785</v>
          </cell>
          <cell r="AC484">
            <v>4420007</v>
          </cell>
          <cell r="AL484">
            <v>543664</v>
          </cell>
          <cell r="AM484">
            <v>603815</v>
          </cell>
          <cell r="AO484">
            <v>1147479</v>
          </cell>
          <cell r="BF484">
            <v>2777987</v>
          </cell>
          <cell r="BI484">
            <v>2777987</v>
          </cell>
          <cell r="BJ484">
            <v>0.13671985100320999</v>
          </cell>
          <cell r="BK484">
            <v>392000</v>
          </cell>
          <cell r="BN484">
            <v>392000</v>
          </cell>
          <cell r="CU484">
            <v>593044</v>
          </cell>
          <cell r="CV484">
            <v>641866</v>
          </cell>
          <cell r="CX484">
            <v>1234910</v>
          </cell>
          <cell r="CZ484">
            <v>552275</v>
          </cell>
          <cell r="DB484">
            <v>552275</v>
          </cell>
          <cell r="EA484">
            <v>244341</v>
          </cell>
          <cell r="EB484">
            <v>318554</v>
          </cell>
          <cell r="ED484">
            <v>562895</v>
          </cell>
          <cell r="ER484">
            <v>557996</v>
          </cell>
          <cell r="ET484">
            <v>557996</v>
          </cell>
          <cell r="FK484">
            <v>8113529</v>
          </cell>
          <cell r="FL484">
            <v>4319291</v>
          </cell>
          <cell r="FN484">
            <v>7886007</v>
          </cell>
          <cell r="FO484">
            <v>20318827</v>
          </cell>
        </row>
        <row r="485">
          <cell r="E485" t="str">
            <v>North Texas2012</v>
          </cell>
          <cell r="F485" t="str">
            <v>TX</v>
          </cell>
          <cell r="G485" t="str">
            <v>NCAA Division I-A</v>
          </cell>
          <cell r="I485">
            <v>1</v>
          </cell>
          <cell r="J485" t="str">
            <v>NCAA</v>
          </cell>
          <cell r="K485">
            <v>11220</v>
          </cell>
          <cell r="L485">
            <v>12650</v>
          </cell>
          <cell r="M485">
            <v>23870</v>
          </cell>
          <cell r="Z485">
            <v>2385422</v>
          </cell>
          <cell r="AA485">
            <v>1593338</v>
          </cell>
          <cell r="AC485">
            <v>3978760</v>
          </cell>
          <cell r="AL485">
            <v>745705</v>
          </cell>
          <cell r="AM485">
            <v>797878</v>
          </cell>
          <cell r="AO485">
            <v>1543583</v>
          </cell>
          <cell r="BF485">
            <v>8243195</v>
          </cell>
          <cell r="BI485">
            <v>8243195</v>
          </cell>
          <cell r="BJ485">
            <v>0.31814269730613648</v>
          </cell>
          <cell r="BK485">
            <v>344147</v>
          </cell>
          <cell r="BL485">
            <v>344857</v>
          </cell>
          <cell r="BN485">
            <v>689004</v>
          </cell>
          <cell r="CV485">
            <v>827733</v>
          </cell>
          <cell r="CX485">
            <v>827733</v>
          </cell>
          <cell r="CZ485">
            <v>744120</v>
          </cell>
          <cell r="DB485">
            <v>744120</v>
          </cell>
          <cell r="DH485">
            <v>814986</v>
          </cell>
          <cell r="DJ485">
            <v>814986</v>
          </cell>
          <cell r="EB485">
            <v>534313</v>
          </cell>
          <cell r="ED485">
            <v>534313</v>
          </cell>
          <cell r="ER485">
            <v>744271</v>
          </cell>
          <cell r="ET485">
            <v>744271</v>
          </cell>
          <cell r="FK485">
            <v>11718469</v>
          </cell>
          <cell r="FL485">
            <v>6401496</v>
          </cell>
          <cell r="FN485">
            <v>7790405</v>
          </cell>
          <cell r="FO485">
            <v>25910370</v>
          </cell>
        </row>
        <row r="486">
          <cell r="E486" t="str">
            <v>Notre Dame2012</v>
          </cell>
          <cell r="F486" t="str">
            <v>IN</v>
          </cell>
          <cell r="G486" t="str">
            <v>NCAA Division I-A</v>
          </cell>
          <cell r="I486">
            <v>1</v>
          </cell>
          <cell r="J486" t="str">
            <v>NCAA</v>
          </cell>
          <cell r="K486">
            <v>4518</v>
          </cell>
          <cell r="L486">
            <v>3935</v>
          </cell>
          <cell r="M486">
            <v>8453</v>
          </cell>
          <cell r="V486">
            <v>325163</v>
          </cell>
          <cell r="Y486">
            <v>325163</v>
          </cell>
          <cell r="Z486">
            <v>3958059</v>
          </cell>
          <cell r="AA486">
            <v>1843677</v>
          </cell>
          <cell r="AC486">
            <v>5801736</v>
          </cell>
          <cell r="AL486">
            <v>93341</v>
          </cell>
          <cell r="AM486">
            <v>72515</v>
          </cell>
          <cell r="AO486">
            <v>165856</v>
          </cell>
          <cell r="AX486">
            <v>28784</v>
          </cell>
          <cell r="AY486">
            <v>58378</v>
          </cell>
          <cell r="BA486">
            <v>87162</v>
          </cell>
          <cell r="BF486">
            <v>78349132</v>
          </cell>
          <cell r="BI486">
            <v>78349132</v>
          </cell>
          <cell r="BJ486">
            <v>0.72204737709905575</v>
          </cell>
          <cell r="BK486">
            <v>193550</v>
          </cell>
          <cell r="BL486">
            <v>212223</v>
          </cell>
          <cell r="BN486">
            <v>405773</v>
          </cell>
          <cell r="BS486">
            <v>1039568</v>
          </cell>
          <cell r="BV486">
            <v>1039568</v>
          </cell>
          <cell r="BW486">
            <v>142169</v>
          </cell>
          <cell r="BX486">
            <v>208073</v>
          </cell>
          <cell r="BZ486">
            <v>350242</v>
          </cell>
          <cell r="CJ486">
            <v>32000</v>
          </cell>
          <cell r="CL486">
            <v>32000</v>
          </cell>
          <cell r="CU486">
            <v>132963</v>
          </cell>
          <cell r="CV486">
            <v>259615</v>
          </cell>
          <cell r="CX486">
            <v>392578</v>
          </cell>
          <cell r="CZ486">
            <v>107346</v>
          </cell>
          <cell r="DB486">
            <v>107346</v>
          </cell>
          <cell r="DG486">
            <v>324075</v>
          </cell>
          <cell r="DH486">
            <v>320614</v>
          </cell>
          <cell r="DJ486">
            <v>644689</v>
          </cell>
          <cell r="EA486">
            <v>119698</v>
          </cell>
          <cell r="EB486">
            <v>57370</v>
          </cell>
          <cell r="ED486">
            <v>177068</v>
          </cell>
          <cell r="ER486">
            <v>129294</v>
          </cell>
          <cell r="ET486">
            <v>129294</v>
          </cell>
          <cell r="FK486">
            <v>84706502</v>
          </cell>
          <cell r="FL486">
            <v>3301105</v>
          </cell>
          <cell r="FN486">
            <v>20502076</v>
          </cell>
          <cell r="FO486">
            <v>108509683</v>
          </cell>
        </row>
        <row r="487">
          <cell r="E487" t="str">
            <v>Oklahoma2012</v>
          </cell>
          <cell r="F487" t="str">
            <v>OK</v>
          </cell>
          <cell r="G487" t="str">
            <v>NCAA Division I-A</v>
          </cell>
          <cell r="I487">
            <v>1</v>
          </cell>
          <cell r="J487" t="str">
            <v>NCAA</v>
          </cell>
          <cell r="K487">
            <v>8969</v>
          </cell>
          <cell r="L487">
            <v>8991</v>
          </cell>
          <cell r="M487">
            <v>17960</v>
          </cell>
          <cell r="V487">
            <v>738187</v>
          </cell>
          <cell r="Y487">
            <v>738187</v>
          </cell>
          <cell r="Z487">
            <v>8380083</v>
          </cell>
          <cell r="AA487">
            <v>2292929</v>
          </cell>
          <cell r="AC487">
            <v>10673012</v>
          </cell>
          <cell r="AL487">
            <v>200395</v>
          </cell>
          <cell r="AM487">
            <v>300593</v>
          </cell>
          <cell r="AO487">
            <v>500988</v>
          </cell>
          <cell r="BF487">
            <v>69647986</v>
          </cell>
          <cell r="BI487">
            <v>69647986</v>
          </cell>
          <cell r="BJ487">
            <v>0.56255897700832924</v>
          </cell>
          <cell r="BK487">
            <v>239002</v>
          </cell>
          <cell r="BL487">
            <v>62194</v>
          </cell>
          <cell r="BN487">
            <v>301196</v>
          </cell>
          <cell r="BO487">
            <v>55113</v>
          </cell>
          <cell r="BP487">
            <v>138984</v>
          </cell>
          <cell r="BR487">
            <v>194097</v>
          </cell>
          <cell r="CJ487">
            <v>1090298</v>
          </cell>
          <cell r="CL487">
            <v>1090298</v>
          </cell>
          <cell r="CV487">
            <v>92819</v>
          </cell>
          <cell r="CX487">
            <v>92819</v>
          </cell>
          <cell r="CZ487">
            <v>391389</v>
          </cell>
          <cell r="DB487">
            <v>391389</v>
          </cell>
          <cell r="EA487">
            <v>88990</v>
          </cell>
          <cell r="EB487">
            <v>57799</v>
          </cell>
          <cell r="ED487">
            <v>146789</v>
          </cell>
          <cell r="ER487">
            <v>90466</v>
          </cell>
          <cell r="ET487">
            <v>90466</v>
          </cell>
          <cell r="FC487">
            <v>86061</v>
          </cell>
          <cell r="FF487">
            <v>86061</v>
          </cell>
          <cell r="FK487">
            <v>79435817</v>
          </cell>
          <cell r="FL487">
            <v>4517471</v>
          </cell>
          <cell r="FN487">
            <v>39852373</v>
          </cell>
          <cell r="FO487">
            <v>123805661</v>
          </cell>
        </row>
        <row r="488">
          <cell r="E488" t="str">
            <v>Oregon2012</v>
          </cell>
          <cell r="F488" t="str">
            <v>OR</v>
          </cell>
          <cell r="G488" t="str">
            <v>NCAA Division I-A</v>
          </cell>
          <cell r="I488">
            <v>1</v>
          </cell>
          <cell r="J488" t="str">
            <v>NCAA</v>
          </cell>
          <cell r="K488">
            <v>8986</v>
          </cell>
          <cell r="L488">
            <v>9834</v>
          </cell>
          <cell r="M488">
            <v>18820</v>
          </cell>
          <cell r="V488">
            <v>929767</v>
          </cell>
          <cell r="Y488">
            <v>929767</v>
          </cell>
          <cell r="Z488">
            <v>8412491</v>
          </cell>
          <cell r="AA488">
            <v>227565</v>
          </cell>
          <cell r="AC488">
            <v>8640056</v>
          </cell>
          <cell r="AL488">
            <v>218849</v>
          </cell>
          <cell r="AM488">
            <v>161639</v>
          </cell>
          <cell r="AO488">
            <v>380488</v>
          </cell>
          <cell r="BF488">
            <v>53982076</v>
          </cell>
          <cell r="BI488">
            <v>53982076</v>
          </cell>
          <cell r="BJ488">
            <v>0.66337853461139018</v>
          </cell>
          <cell r="BK488">
            <v>180062</v>
          </cell>
          <cell r="BL488">
            <v>1620</v>
          </cell>
          <cell r="BN488">
            <v>181682</v>
          </cell>
          <cell r="BP488">
            <v>46522</v>
          </cell>
          <cell r="BR488">
            <v>46522</v>
          </cell>
          <cell r="BX488">
            <v>80878</v>
          </cell>
          <cell r="BZ488">
            <v>80878</v>
          </cell>
          <cell r="CV488">
            <v>95003</v>
          </cell>
          <cell r="CX488">
            <v>95003</v>
          </cell>
          <cell r="CZ488">
            <v>130572</v>
          </cell>
          <cell r="DB488">
            <v>130572</v>
          </cell>
          <cell r="EA488">
            <v>19071</v>
          </cell>
          <cell r="EB488">
            <v>20251</v>
          </cell>
          <cell r="ED488">
            <v>39322</v>
          </cell>
          <cell r="ER488">
            <v>315669</v>
          </cell>
          <cell r="ET488">
            <v>315669</v>
          </cell>
          <cell r="FK488">
            <v>63742316</v>
          </cell>
          <cell r="FL488">
            <v>1079719</v>
          </cell>
          <cell r="FN488">
            <v>16552434</v>
          </cell>
          <cell r="FO488">
            <v>81374469</v>
          </cell>
        </row>
        <row r="489">
          <cell r="E489" t="str">
            <v>Pittsburgh2012</v>
          </cell>
          <cell r="F489" t="str">
            <v>PA</v>
          </cell>
          <cell r="G489" t="str">
            <v>NCAA Division I-A</v>
          </cell>
          <cell r="I489">
            <v>1</v>
          </cell>
          <cell r="J489" t="str">
            <v>NCAA</v>
          </cell>
          <cell r="K489">
            <v>8672</v>
          </cell>
          <cell r="L489">
            <v>8551</v>
          </cell>
          <cell r="M489">
            <v>17223</v>
          </cell>
          <cell r="V489">
            <v>1058021</v>
          </cell>
          <cell r="Y489">
            <v>1058021</v>
          </cell>
          <cell r="Z489">
            <v>12810612</v>
          </cell>
          <cell r="AA489">
            <v>2926082</v>
          </cell>
          <cell r="AC489">
            <v>15736694</v>
          </cell>
          <cell r="AL489">
            <v>957295</v>
          </cell>
          <cell r="AM489">
            <v>1227403</v>
          </cell>
          <cell r="AO489">
            <v>2184698</v>
          </cell>
          <cell r="BF489">
            <v>19140812</v>
          </cell>
          <cell r="BI489">
            <v>19140812</v>
          </cell>
          <cell r="BJ489">
            <v>0.33226979683709584</v>
          </cell>
          <cell r="BP489">
            <v>928049</v>
          </cell>
          <cell r="BR489">
            <v>928049</v>
          </cell>
          <cell r="CU489">
            <v>632280</v>
          </cell>
          <cell r="CV489">
            <v>1082164</v>
          </cell>
          <cell r="CX489">
            <v>1714444</v>
          </cell>
          <cell r="CZ489">
            <v>791973</v>
          </cell>
          <cell r="DB489">
            <v>791973</v>
          </cell>
          <cell r="DK489">
            <v>878533</v>
          </cell>
          <cell r="DL489">
            <v>1086834</v>
          </cell>
          <cell r="DN489">
            <v>1965367</v>
          </cell>
          <cell r="EB489">
            <v>486742</v>
          </cell>
          <cell r="ED489">
            <v>486742</v>
          </cell>
          <cell r="ER489">
            <v>1436549</v>
          </cell>
          <cell r="ET489">
            <v>1436549</v>
          </cell>
          <cell r="FC489">
            <v>915262</v>
          </cell>
          <cell r="FF489">
            <v>915262</v>
          </cell>
          <cell r="FK489">
            <v>36392815</v>
          </cell>
          <cell r="FL489">
            <v>9965796</v>
          </cell>
          <cell r="FN489">
            <v>11247624</v>
          </cell>
          <cell r="FO489">
            <v>57606235</v>
          </cell>
        </row>
        <row r="490">
          <cell r="E490" t="str">
            <v>South Alabama2012</v>
          </cell>
          <cell r="F490" t="str">
            <v>AL</v>
          </cell>
          <cell r="G490" t="str">
            <v>NCAA Division I-A</v>
          </cell>
          <cell r="I490">
            <v>1</v>
          </cell>
          <cell r="J490" t="str">
            <v>NCAA</v>
          </cell>
          <cell r="K490">
            <v>3887</v>
          </cell>
          <cell r="L490">
            <v>4809</v>
          </cell>
          <cell r="M490">
            <v>8696</v>
          </cell>
          <cell r="V490">
            <v>1003540</v>
          </cell>
          <cell r="Y490">
            <v>1003540</v>
          </cell>
          <cell r="Z490">
            <v>1773697</v>
          </cell>
          <cell r="AA490">
            <v>1237106</v>
          </cell>
          <cell r="AC490">
            <v>3010803</v>
          </cell>
          <cell r="BF490">
            <v>5764473</v>
          </cell>
          <cell r="BI490">
            <v>5764473</v>
          </cell>
          <cell r="BJ490">
            <v>0.35302775462150371</v>
          </cell>
          <cell r="BK490">
            <v>267131</v>
          </cell>
          <cell r="BL490">
            <v>261938</v>
          </cell>
          <cell r="BN490">
            <v>529069</v>
          </cell>
          <cell r="CV490">
            <v>553107</v>
          </cell>
          <cell r="CX490">
            <v>553107</v>
          </cell>
          <cell r="CZ490">
            <v>796350</v>
          </cell>
          <cell r="DB490">
            <v>796350</v>
          </cell>
          <cell r="EA490">
            <v>290744</v>
          </cell>
          <cell r="EB490">
            <v>329963</v>
          </cell>
          <cell r="ED490">
            <v>620707</v>
          </cell>
          <cell r="EE490">
            <v>189594</v>
          </cell>
          <cell r="EF490">
            <v>208481</v>
          </cell>
          <cell r="EH490">
            <v>398075</v>
          </cell>
          <cell r="EI490">
            <v>189594</v>
          </cell>
          <cell r="EJ490">
            <v>200142</v>
          </cell>
          <cell r="EL490">
            <v>389736</v>
          </cell>
          <cell r="EM490">
            <v>51707</v>
          </cell>
          <cell r="EN490">
            <v>100071</v>
          </cell>
          <cell r="EP490">
            <v>151778</v>
          </cell>
          <cell r="ER490">
            <v>580479</v>
          </cell>
          <cell r="ET490">
            <v>580479</v>
          </cell>
          <cell r="FK490">
            <v>9530480</v>
          </cell>
          <cell r="FL490">
            <v>4267637</v>
          </cell>
          <cell r="FN490">
            <v>2530551</v>
          </cell>
          <cell r="FO490">
            <v>16328668</v>
          </cell>
        </row>
        <row r="491">
          <cell r="E491" t="str">
            <v>South Carolina2012</v>
          </cell>
          <cell r="F491" t="str">
            <v>SC</v>
          </cell>
          <cell r="G491" t="str">
            <v>NCAA Division I-A</v>
          </cell>
          <cell r="I491">
            <v>1</v>
          </cell>
          <cell r="J491" t="str">
            <v>NCAA</v>
          </cell>
          <cell r="K491">
            <v>9793</v>
          </cell>
          <cell r="L491">
            <v>11734</v>
          </cell>
          <cell r="M491">
            <v>21527</v>
          </cell>
          <cell r="V491">
            <v>2941591</v>
          </cell>
          <cell r="Y491">
            <v>2941591</v>
          </cell>
          <cell r="Z491">
            <v>7870858</v>
          </cell>
          <cell r="AA491">
            <v>597735</v>
          </cell>
          <cell r="AC491">
            <v>8468593</v>
          </cell>
          <cell r="AL491">
            <v>29968</v>
          </cell>
          <cell r="AM491">
            <v>50286</v>
          </cell>
          <cell r="AO491">
            <v>80254</v>
          </cell>
          <cell r="AU491">
            <v>22920</v>
          </cell>
          <cell r="AW491">
            <v>22920</v>
          </cell>
          <cell r="BF491">
            <v>49266878</v>
          </cell>
          <cell r="BI491">
            <v>49266878</v>
          </cell>
          <cell r="BJ491">
            <v>0.54447911486907663</v>
          </cell>
          <cell r="BK491">
            <v>23706</v>
          </cell>
          <cell r="BL491">
            <v>21612</v>
          </cell>
          <cell r="BN491">
            <v>45318</v>
          </cell>
          <cell r="CU491">
            <v>11772</v>
          </cell>
          <cell r="CV491">
            <v>10793</v>
          </cell>
          <cell r="CX491">
            <v>22565</v>
          </cell>
          <cell r="CZ491">
            <v>41495</v>
          </cell>
          <cell r="DB491">
            <v>41495</v>
          </cell>
          <cell r="DG491">
            <v>12463</v>
          </cell>
          <cell r="DH491">
            <v>13075</v>
          </cell>
          <cell r="DJ491">
            <v>25538</v>
          </cell>
          <cell r="EA491">
            <v>9130</v>
          </cell>
          <cell r="EB491">
            <v>5108</v>
          </cell>
          <cell r="ED491">
            <v>14238</v>
          </cell>
          <cell r="ER491">
            <v>8655</v>
          </cell>
          <cell r="ET491">
            <v>8655</v>
          </cell>
          <cell r="FK491">
            <v>60166366</v>
          </cell>
          <cell r="FL491">
            <v>771679</v>
          </cell>
          <cell r="FN491">
            <v>29546377</v>
          </cell>
          <cell r="FO491">
            <v>90484422</v>
          </cell>
        </row>
        <row r="492">
          <cell r="E492" t="str">
            <v>South Florida2012</v>
          </cell>
          <cell r="F492" t="str">
            <v>FL</v>
          </cell>
          <cell r="G492" t="str">
            <v>NCAA Division I-A</v>
          </cell>
          <cell r="I492">
            <v>1</v>
          </cell>
          <cell r="J492" t="str">
            <v>NCAA</v>
          </cell>
          <cell r="K492">
            <v>10208</v>
          </cell>
          <cell r="L492">
            <v>13325</v>
          </cell>
          <cell r="M492">
            <v>23533</v>
          </cell>
          <cell r="V492">
            <v>268878</v>
          </cell>
          <cell r="Y492">
            <v>268878</v>
          </cell>
          <cell r="Z492">
            <v>5301082</v>
          </cell>
          <cell r="AA492">
            <v>551494</v>
          </cell>
          <cell r="AC492">
            <v>5852576</v>
          </cell>
          <cell r="AL492">
            <v>54558</v>
          </cell>
          <cell r="AM492">
            <v>65592</v>
          </cell>
          <cell r="AO492">
            <v>120150</v>
          </cell>
          <cell r="BF492">
            <v>16295130</v>
          </cell>
          <cell r="BI492">
            <v>16295130</v>
          </cell>
          <cell r="BJ492">
            <v>0.36128878430209543</v>
          </cell>
          <cell r="BK492">
            <v>40224</v>
          </cell>
          <cell r="BL492">
            <v>36268</v>
          </cell>
          <cell r="BN492">
            <v>76492</v>
          </cell>
          <cell r="CN492">
            <v>7267</v>
          </cell>
          <cell r="CP492">
            <v>7267</v>
          </cell>
          <cell r="CU492">
            <v>89190</v>
          </cell>
          <cell r="CV492">
            <v>98695</v>
          </cell>
          <cell r="CX492">
            <v>187885</v>
          </cell>
          <cell r="CZ492">
            <v>165073</v>
          </cell>
          <cell r="DB492">
            <v>165073</v>
          </cell>
          <cell r="EA492">
            <v>10374</v>
          </cell>
          <cell r="EB492">
            <v>67217</v>
          </cell>
          <cell r="ED492">
            <v>77591</v>
          </cell>
          <cell r="ER492">
            <v>85055</v>
          </cell>
          <cell r="ET492">
            <v>85055</v>
          </cell>
          <cell r="FK492">
            <v>22059436</v>
          </cell>
          <cell r="FL492">
            <v>1076661</v>
          </cell>
          <cell r="FN492">
            <v>21966687</v>
          </cell>
          <cell r="FO492">
            <v>45102784</v>
          </cell>
        </row>
        <row r="493">
          <cell r="E493" t="str">
            <v>USC2012</v>
          </cell>
          <cell r="F493" t="str">
            <v>CA</v>
          </cell>
          <cell r="G493" t="str">
            <v>NCAA Division I-A</v>
          </cell>
          <cell r="I493">
            <v>1</v>
          </cell>
          <cell r="J493" t="str">
            <v>NCAA</v>
          </cell>
          <cell r="K493">
            <v>8588</v>
          </cell>
          <cell r="L493">
            <v>8909</v>
          </cell>
          <cell r="M493">
            <v>17497</v>
          </cell>
          <cell r="V493">
            <v>1546697</v>
          </cell>
          <cell r="Y493">
            <v>1546697</v>
          </cell>
          <cell r="Z493">
            <v>5523833</v>
          </cell>
          <cell r="AA493">
            <v>2524194</v>
          </cell>
          <cell r="AC493">
            <v>8048027</v>
          </cell>
          <cell r="AE493">
            <v>158829</v>
          </cell>
          <cell r="AG493">
            <v>158829</v>
          </cell>
          <cell r="BF493">
            <v>43809684</v>
          </cell>
          <cell r="BI493">
            <v>43809684</v>
          </cell>
          <cell r="BJ493">
            <v>0.44794145541880864</v>
          </cell>
          <cell r="BK493">
            <v>622815</v>
          </cell>
          <cell r="BL493">
            <v>699927</v>
          </cell>
          <cell r="BN493">
            <v>1322742</v>
          </cell>
          <cell r="BX493">
            <v>885551</v>
          </cell>
          <cell r="BZ493">
            <v>885551</v>
          </cell>
          <cell r="CJ493">
            <v>1809730</v>
          </cell>
          <cell r="CL493">
            <v>1809730</v>
          </cell>
          <cell r="CV493">
            <v>1596569</v>
          </cell>
          <cell r="CX493">
            <v>1596569</v>
          </cell>
          <cell r="DG493">
            <v>1013879</v>
          </cell>
          <cell r="DH493">
            <v>1235582</v>
          </cell>
          <cell r="DJ493">
            <v>2249461</v>
          </cell>
          <cell r="EA493">
            <v>1005029</v>
          </cell>
          <cell r="EB493">
            <v>857191</v>
          </cell>
          <cell r="ED493">
            <v>1862220</v>
          </cell>
          <cell r="EF493">
            <v>58677</v>
          </cell>
          <cell r="EH493">
            <v>58677</v>
          </cell>
          <cell r="EI493">
            <v>1190632</v>
          </cell>
          <cell r="EJ493">
            <v>1389346</v>
          </cell>
          <cell r="EL493">
            <v>2579978</v>
          </cell>
          <cell r="EN493">
            <v>63645</v>
          </cell>
          <cell r="EP493">
            <v>63645</v>
          </cell>
          <cell r="EQ493">
            <v>729190</v>
          </cell>
          <cell r="ER493">
            <v>1696385</v>
          </cell>
          <cell r="ET493">
            <v>2425575</v>
          </cell>
          <cell r="EU493">
            <v>646139</v>
          </cell>
          <cell r="EV493">
            <v>883178</v>
          </cell>
          <cell r="EX493">
            <v>1529317</v>
          </cell>
          <cell r="FK493">
            <v>56087898</v>
          </cell>
          <cell r="FL493">
            <v>13858804</v>
          </cell>
          <cell r="FN493">
            <v>27855552</v>
          </cell>
          <cell r="FO493">
            <v>97802254</v>
          </cell>
        </row>
        <row r="494">
          <cell r="E494" t="str">
            <v>Southern Mississippi2012</v>
          </cell>
          <cell r="F494" t="str">
            <v>MS</v>
          </cell>
          <cell r="G494" t="str">
            <v>NCAA Division I-A</v>
          </cell>
          <cell r="I494">
            <v>1</v>
          </cell>
          <cell r="J494" t="str">
            <v>NCAA</v>
          </cell>
          <cell r="K494">
            <v>4243</v>
          </cell>
          <cell r="L494">
            <v>7132</v>
          </cell>
          <cell r="M494">
            <v>11375</v>
          </cell>
          <cell r="V494">
            <v>942112</v>
          </cell>
          <cell r="Y494">
            <v>942112</v>
          </cell>
          <cell r="Z494">
            <v>2002033</v>
          </cell>
          <cell r="AA494">
            <v>1148543</v>
          </cell>
          <cell r="AC494">
            <v>3150576</v>
          </cell>
          <cell r="AM494">
            <v>558744</v>
          </cell>
          <cell r="AO494">
            <v>558744</v>
          </cell>
          <cell r="BF494">
            <v>7346830</v>
          </cell>
          <cell r="BI494">
            <v>7346830</v>
          </cell>
          <cell r="BJ494">
            <v>0.37354498016281285</v>
          </cell>
          <cell r="BK494">
            <v>238099</v>
          </cell>
          <cell r="BL494">
            <v>276019</v>
          </cell>
          <cell r="BN494">
            <v>514118</v>
          </cell>
          <cell r="CV494">
            <v>589200</v>
          </cell>
          <cell r="CX494">
            <v>589200</v>
          </cell>
          <cell r="CZ494">
            <v>548753</v>
          </cell>
          <cell r="DB494">
            <v>548753</v>
          </cell>
          <cell r="EA494">
            <v>240010</v>
          </cell>
          <cell r="EB494">
            <v>298905</v>
          </cell>
          <cell r="ED494">
            <v>538915</v>
          </cell>
          <cell r="EE494">
            <v>206306</v>
          </cell>
          <cell r="EH494">
            <v>206306</v>
          </cell>
          <cell r="EI494">
            <v>224034</v>
          </cell>
          <cell r="EL494">
            <v>224034</v>
          </cell>
          <cell r="ER494">
            <v>527378</v>
          </cell>
          <cell r="ET494">
            <v>527378</v>
          </cell>
          <cell r="FK494">
            <v>11199424</v>
          </cell>
          <cell r="FL494">
            <v>3947542</v>
          </cell>
          <cell r="FN494">
            <v>4520893</v>
          </cell>
          <cell r="FO494">
            <v>19667859</v>
          </cell>
        </row>
        <row r="495">
          <cell r="E495" t="str">
            <v>Toledo2012</v>
          </cell>
          <cell r="F495" t="str">
            <v>OH</v>
          </cell>
          <cell r="G495" t="str">
            <v>NCAA Division I-A</v>
          </cell>
          <cell r="I495">
            <v>1</v>
          </cell>
          <cell r="J495" t="str">
            <v>NCAA</v>
          </cell>
          <cell r="K495">
            <v>6852</v>
          </cell>
          <cell r="L495">
            <v>6555</v>
          </cell>
          <cell r="M495">
            <v>13407</v>
          </cell>
          <cell r="V495">
            <v>639209</v>
          </cell>
          <cell r="Y495">
            <v>639209</v>
          </cell>
          <cell r="Z495">
            <v>1847789</v>
          </cell>
          <cell r="AA495">
            <v>1873546</v>
          </cell>
          <cell r="AC495">
            <v>3721335</v>
          </cell>
          <cell r="AM495">
            <v>723889</v>
          </cell>
          <cell r="AO495">
            <v>723889</v>
          </cell>
          <cell r="BF495">
            <v>7758549</v>
          </cell>
          <cell r="BI495">
            <v>7758549</v>
          </cell>
          <cell r="BJ495">
            <v>0.32799959516603899</v>
          </cell>
          <cell r="BK495">
            <v>314487</v>
          </cell>
          <cell r="BL495">
            <v>361474</v>
          </cell>
          <cell r="BN495">
            <v>675961</v>
          </cell>
          <cell r="CV495">
            <v>633292</v>
          </cell>
          <cell r="CX495">
            <v>633292</v>
          </cell>
          <cell r="CZ495">
            <v>593462</v>
          </cell>
          <cell r="DB495">
            <v>593462</v>
          </cell>
          <cell r="DL495">
            <v>573301</v>
          </cell>
          <cell r="DN495">
            <v>573301</v>
          </cell>
          <cell r="EA495">
            <v>301709</v>
          </cell>
          <cell r="EB495">
            <v>367325</v>
          </cell>
          <cell r="ED495">
            <v>669034</v>
          </cell>
          <cell r="EM495">
            <v>177342</v>
          </cell>
          <cell r="EP495">
            <v>177342</v>
          </cell>
          <cell r="ER495">
            <v>704788</v>
          </cell>
          <cell r="ET495">
            <v>704788</v>
          </cell>
          <cell r="FK495">
            <v>11039085</v>
          </cell>
          <cell r="FL495">
            <v>5831077</v>
          </cell>
          <cell r="FN495">
            <v>6783980</v>
          </cell>
          <cell r="FO495">
            <v>23654142</v>
          </cell>
        </row>
        <row r="496">
          <cell r="E496" t="str">
            <v>Tulsa2012</v>
          </cell>
          <cell r="F496" t="str">
            <v>OK</v>
          </cell>
          <cell r="G496" t="str">
            <v>NCAA Division I-A</v>
          </cell>
          <cell r="I496">
            <v>1</v>
          </cell>
          <cell r="J496" t="str">
            <v>NCAA</v>
          </cell>
          <cell r="K496">
            <v>1696</v>
          </cell>
          <cell r="L496">
            <v>1293</v>
          </cell>
          <cell r="M496">
            <v>2989</v>
          </cell>
          <cell r="Z496">
            <v>3920631</v>
          </cell>
          <cell r="AA496">
            <v>2042295</v>
          </cell>
          <cell r="AC496">
            <v>5962926</v>
          </cell>
          <cell r="BF496">
            <v>10992018</v>
          </cell>
          <cell r="BI496">
            <v>10992018</v>
          </cell>
          <cell r="BJ496">
            <v>0.33778726044439911</v>
          </cell>
          <cell r="BK496">
            <v>367003</v>
          </cell>
          <cell r="BL496">
            <v>560659</v>
          </cell>
          <cell r="BN496">
            <v>927662</v>
          </cell>
          <cell r="CJ496">
            <v>1614284</v>
          </cell>
          <cell r="CL496">
            <v>1614284</v>
          </cell>
          <cell r="CU496">
            <v>1053739</v>
          </cell>
          <cell r="CV496">
            <v>1148871</v>
          </cell>
          <cell r="CX496">
            <v>2202610</v>
          </cell>
          <cell r="CZ496">
            <v>915625</v>
          </cell>
          <cell r="DB496">
            <v>915625</v>
          </cell>
          <cell r="EA496">
            <v>764499</v>
          </cell>
          <cell r="EB496">
            <v>765471</v>
          </cell>
          <cell r="ED496">
            <v>1529970</v>
          </cell>
          <cell r="EE496">
            <v>302655</v>
          </cell>
          <cell r="EF496">
            <v>370671</v>
          </cell>
          <cell r="EH496">
            <v>673326</v>
          </cell>
          <cell r="EI496">
            <v>302655</v>
          </cell>
          <cell r="EJ496">
            <v>370671</v>
          </cell>
          <cell r="EL496">
            <v>673326</v>
          </cell>
          <cell r="EM496">
            <v>259418</v>
          </cell>
          <cell r="EN496">
            <v>317718</v>
          </cell>
          <cell r="EP496">
            <v>577136</v>
          </cell>
          <cell r="ER496">
            <v>1092696</v>
          </cell>
          <cell r="ET496">
            <v>1092696</v>
          </cell>
          <cell r="FK496">
            <v>17962618</v>
          </cell>
          <cell r="FL496">
            <v>9198961</v>
          </cell>
          <cell r="FN496">
            <v>5379666</v>
          </cell>
          <cell r="FO496">
            <v>32541245</v>
          </cell>
        </row>
        <row r="497">
          <cell r="E497" t="str">
            <v>Utah2012</v>
          </cell>
          <cell r="F497" t="str">
            <v>UT</v>
          </cell>
          <cell r="G497" t="str">
            <v>NCAA Division I-A</v>
          </cell>
          <cell r="I497">
            <v>1</v>
          </cell>
          <cell r="J497" t="str">
            <v>NCAA</v>
          </cell>
          <cell r="K497">
            <v>9606</v>
          </cell>
          <cell r="L497">
            <v>7691</v>
          </cell>
          <cell r="M497">
            <v>17297</v>
          </cell>
          <cell r="V497">
            <v>127905</v>
          </cell>
          <cell r="Y497">
            <v>127905</v>
          </cell>
          <cell r="Z497">
            <v>5425714</v>
          </cell>
          <cell r="AA497">
            <v>148573</v>
          </cell>
          <cell r="AC497">
            <v>5574287</v>
          </cell>
          <cell r="BF497">
            <v>27640267</v>
          </cell>
          <cell r="BI497">
            <v>27640267</v>
          </cell>
          <cell r="BJ497">
            <v>0.53366900480554258</v>
          </cell>
          <cell r="BK497">
            <v>17745</v>
          </cell>
          <cell r="BN497">
            <v>17745</v>
          </cell>
          <cell r="BP497">
            <v>650200</v>
          </cell>
          <cell r="BR497">
            <v>650200</v>
          </cell>
          <cell r="CQ497">
            <v>33668</v>
          </cell>
          <cell r="CR497">
            <v>14639</v>
          </cell>
          <cell r="CT497">
            <v>48307</v>
          </cell>
          <cell r="CV497">
            <v>105460</v>
          </cell>
          <cell r="CX497">
            <v>105460</v>
          </cell>
          <cell r="CZ497">
            <v>146700</v>
          </cell>
          <cell r="DB497">
            <v>146700</v>
          </cell>
          <cell r="DG497">
            <v>47654</v>
          </cell>
          <cell r="DH497">
            <v>109370</v>
          </cell>
          <cell r="DJ497">
            <v>157024</v>
          </cell>
          <cell r="EA497">
            <v>5713</v>
          </cell>
          <cell r="EB497">
            <v>61376</v>
          </cell>
          <cell r="ED497">
            <v>67089</v>
          </cell>
          <cell r="EF497">
            <v>35992</v>
          </cell>
          <cell r="EH497">
            <v>35992</v>
          </cell>
          <cell r="EJ497">
            <v>37991</v>
          </cell>
          <cell r="EL497">
            <v>37991</v>
          </cell>
          <cell r="EN497">
            <v>25994</v>
          </cell>
          <cell r="EP497">
            <v>25994</v>
          </cell>
          <cell r="ER497">
            <v>91261</v>
          </cell>
          <cell r="ET497">
            <v>91261</v>
          </cell>
          <cell r="FK497">
            <v>33298666</v>
          </cell>
          <cell r="FL497">
            <v>1427556</v>
          </cell>
          <cell r="FN497">
            <v>17066681</v>
          </cell>
          <cell r="FO497">
            <v>51792903</v>
          </cell>
        </row>
        <row r="498">
          <cell r="E498" t="str">
            <v>Virginia2012</v>
          </cell>
          <cell r="F498" t="str">
            <v>VA</v>
          </cell>
          <cell r="G498" t="str">
            <v>NCAA Division I-A</v>
          </cell>
          <cell r="I498">
            <v>1</v>
          </cell>
          <cell r="J498" t="str">
            <v>NCAA</v>
          </cell>
          <cell r="K498">
            <v>6399</v>
          </cell>
          <cell r="L498">
            <v>7766</v>
          </cell>
          <cell r="M498">
            <v>14165</v>
          </cell>
          <cell r="V498">
            <v>4790001</v>
          </cell>
          <cell r="Y498">
            <v>4790001</v>
          </cell>
          <cell r="Z498">
            <v>7659156</v>
          </cell>
          <cell r="AA498">
            <v>3979783</v>
          </cell>
          <cell r="AC498">
            <v>11638939</v>
          </cell>
          <cell r="AL498">
            <v>1821919</v>
          </cell>
          <cell r="AM498">
            <v>1670452</v>
          </cell>
          <cell r="AO498">
            <v>3492371</v>
          </cell>
          <cell r="BC498">
            <v>1519762</v>
          </cell>
          <cell r="BE498">
            <v>1519762</v>
          </cell>
          <cell r="BF498">
            <v>21521178</v>
          </cell>
          <cell r="BI498">
            <v>21521178</v>
          </cell>
          <cell r="BJ498">
            <v>0.25498206740086743</v>
          </cell>
          <cell r="BK498">
            <v>594888</v>
          </cell>
          <cell r="BL498">
            <v>698742</v>
          </cell>
          <cell r="BN498">
            <v>1293630</v>
          </cell>
          <cell r="BW498">
            <v>1766151</v>
          </cell>
          <cell r="BX498">
            <v>1187248</v>
          </cell>
          <cell r="BZ498">
            <v>2953399</v>
          </cell>
          <cell r="CJ498">
            <v>1848507</v>
          </cell>
          <cell r="CL498">
            <v>1848507</v>
          </cell>
          <cell r="CU498">
            <v>1167547</v>
          </cell>
          <cell r="CV498">
            <v>1367175</v>
          </cell>
          <cell r="CX498">
            <v>2534722</v>
          </cell>
          <cell r="CZ498">
            <v>1013710</v>
          </cell>
          <cell r="DB498">
            <v>1013710</v>
          </cell>
          <cell r="DG498">
            <v>805363</v>
          </cell>
          <cell r="DH498">
            <v>940500</v>
          </cell>
          <cell r="DJ498">
            <v>1745863</v>
          </cell>
          <cell r="EA498">
            <v>1147697</v>
          </cell>
          <cell r="EB498">
            <v>977204</v>
          </cell>
          <cell r="ED498">
            <v>2124901</v>
          </cell>
          <cell r="ER498">
            <v>2110717</v>
          </cell>
          <cell r="ET498">
            <v>2110717</v>
          </cell>
          <cell r="FC498">
            <v>921959</v>
          </cell>
          <cell r="FF498">
            <v>921959</v>
          </cell>
          <cell r="FK498">
            <v>42195859</v>
          </cell>
          <cell r="FL498">
            <v>17313800</v>
          </cell>
          <cell r="FN498">
            <v>24893053</v>
          </cell>
          <cell r="FO498">
            <v>84402712</v>
          </cell>
        </row>
        <row r="499">
          <cell r="E499" t="str">
            <v>Washington2012</v>
          </cell>
          <cell r="F499" t="str">
            <v>WA</v>
          </cell>
          <cell r="G499" t="str">
            <v>NCAA Division I-A</v>
          </cell>
          <cell r="I499">
            <v>1</v>
          </cell>
          <cell r="J499" t="str">
            <v>NCAA</v>
          </cell>
          <cell r="K499">
            <v>12481</v>
          </cell>
          <cell r="L499">
            <v>13712</v>
          </cell>
          <cell r="M499">
            <v>26193</v>
          </cell>
          <cell r="V499">
            <v>334109</v>
          </cell>
          <cell r="Y499">
            <v>334109</v>
          </cell>
          <cell r="Z499">
            <v>10234559</v>
          </cell>
          <cell r="AA499">
            <v>673030</v>
          </cell>
          <cell r="AC499">
            <v>10907589</v>
          </cell>
          <cell r="AL499">
            <v>215353</v>
          </cell>
          <cell r="AM499">
            <v>738071</v>
          </cell>
          <cell r="AO499">
            <v>953424</v>
          </cell>
          <cell r="BF499">
            <v>56379534</v>
          </cell>
          <cell r="BI499">
            <v>56379534</v>
          </cell>
          <cell r="BJ499">
            <v>0.66272036427681558</v>
          </cell>
          <cell r="BK499">
            <v>415460</v>
          </cell>
          <cell r="BL499">
            <v>376255</v>
          </cell>
          <cell r="BN499">
            <v>791715</v>
          </cell>
          <cell r="BP499">
            <v>476348</v>
          </cell>
          <cell r="BR499">
            <v>476348</v>
          </cell>
          <cell r="CI499">
            <v>393891</v>
          </cell>
          <cell r="CJ499">
            <v>1093980</v>
          </cell>
          <cell r="CL499">
            <v>1487871</v>
          </cell>
          <cell r="CU499">
            <v>151885</v>
          </cell>
          <cell r="CV499">
            <v>571643</v>
          </cell>
          <cell r="CX499">
            <v>723528</v>
          </cell>
          <cell r="CZ499">
            <v>769029</v>
          </cell>
          <cell r="DB499">
            <v>769029</v>
          </cell>
          <cell r="EA499">
            <v>274433</v>
          </cell>
          <cell r="EB499">
            <v>547426</v>
          </cell>
          <cell r="ED499">
            <v>821859</v>
          </cell>
          <cell r="ER499">
            <v>713971</v>
          </cell>
          <cell r="ET499">
            <v>713971</v>
          </cell>
          <cell r="FK499">
            <v>68399224</v>
          </cell>
          <cell r="FL499">
            <v>5959753</v>
          </cell>
          <cell r="FN499">
            <v>10713909</v>
          </cell>
          <cell r="FO499">
            <v>85072886</v>
          </cell>
        </row>
        <row r="500">
          <cell r="E500" t="str">
            <v>Wisconsin2012</v>
          </cell>
          <cell r="F500" t="str">
            <v>WI</v>
          </cell>
          <cell r="G500" t="str">
            <v>NCAA Division I-A</v>
          </cell>
          <cell r="I500">
            <v>1</v>
          </cell>
          <cell r="J500" t="str">
            <v>NCAA</v>
          </cell>
          <cell r="K500">
            <v>13449</v>
          </cell>
          <cell r="L500">
            <v>14443</v>
          </cell>
          <cell r="M500">
            <v>27892</v>
          </cell>
          <cell r="Z500">
            <v>19225982</v>
          </cell>
          <cell r="AA500">
            <v>1607505</v>
          </cell>
          <cell r="AC500">
            <v>20833487</v>
          </cell>
          <cell r="AL500">
            <v>684380</v>
          </cell>
          <cell r="AM500">
            <v>774117</v>
          </cell>
          <cell r="AO500">
            <v>1458497</v>
          </cell>
          <cell r="BF500">
            <v>50641993</v>
          </cell>
          <cell r="BI500">
            <v>50641993</v>
          </cell>
          <cell r="BJ500">
            <v>0.34599464952357067</v>
          </cell>
          <cell r="BK500">
            <v>1395475</v>
          </cell>
          <cell r="BL500">
            <v>1464858</v>
          </cell>
          <cell r="BN500">
            <v>2860333</v>
          </cell>
          <cell r="BS500">
            <v>11979209</v>
          </cell>
          <cell r="BT500">
            <v>7637508</v>
          </cell>
          <cell r="BV500">
            <v>19616717</v>
          </cell>
          <cell r="CI500">
            <v>247837</v>
          </cell>
          <cell r="CJ500">
            <v>564806</v>
          </cell>
          <cell r="CL500">
            <v>812643</v>
          </cell>
          <cell r="CU500">
            <v>629279</v>
          </cell>
          <cell r="CV500">
            <v>694492</v>
          </cell>
          <cell r="CX500">
            <v>1323771</v>
          </cell>
          <cell r="CZ500">
            <v>1081822</v>
          </cell>
          <cell r="DB500">
            <v>1081822</v>
          </cell>
          <cell r="DG500">
            <v>1985350</v>
          </cell>
          <cell r="DH500">
            <v>2024718</v>
          </cell>
          <cell r="DJ500">
            <v>4010068</v>
          </cell>
          <cell r="EA500">
            <v>50465</v>
          </cell>
          <cell r="EB500">
            <v>221015</v>
          </cell>
          <cell r="ED500">
            <v>271480</v>
          </cell>
          <cell r="ER500">
            <v>939034</v>
          </cell>
          <cell r="ET500">
            <v>939034</v>
          </cell>
          <cell r="FC500">
            <v>207298</v>
          </cell>
          <cell r="FF500">
            <v>207298</v>
          </cell>
          <cell r="FK500">
            <v>87047268</v>
          </cell>
          <cell r="FL500">
            <v>17009875</v>
          </cell>
          <cell r="FN500">
            <v>42309262</v>
          </cell>
          <cell r="FO500">
            <v>146366405</v>
          </cell>
        </row>
        <row r="501">
          <cell r="E501" t="str">
            <v>Wyoming2012</v>
          </cell>
          <cell r="F501" t="str">
            <v>WY</v>
          </cell>
          <cell r="G501" t="str">
            <v>NCAA Division I-A</v>
          </cell>
          <cell r="I501">
            <v>1</v>
          </cell>
          <cell r="J501" t="str">
            <v>NCAA</v>
          </cell>
          <cell r="K501">
            <v>4223</v>
          </cell>
          <cell r="L501">
            <v>4086</v>
          </cell>
          <cell r="M501">
            <v>8309</v>
          </cell>
          <cell r="Z501">
            <v>3090978</v>
          </cell>
          <cell r="AA501">
            <v>1704962</v>
          </cell>
          <cell r="AC501">
            <v>4795940</v>
          </cell>
          <cell r="AL501">
            <v>368073</v>
          </cell>
          <cell r="AM501">
            <v>643617</v>
          </cell>
          <cell r="AO501">
            <v>1011690</v>
          </cell>
          <cell r="BF501">
            <v>7802981</v>
          </cell>
          <cell r="BI501">
            <v>7802981</v>
          </cell>
          <cell r="BJ501">
            <v>0.26244438598879233</v>
          </cell>
          <cell r="BK501">
            <v>167572</v>
          </cell>
          <cell r="BL501">
            <v>336173</v>
          </cell>
          <cell r="BN501">
            <v>503745</v>
          </cell>
          <cell r="CV501">
            <v>701233</v>
          </cell>
          <cell r="CX501">
            <v>701233</v>
          </cell>
          <cell r="DG501">
            <v>276754</v>
          </cell>
          <cell r="DH501">
            <v>547092</v>
          </cell>
          <cell r="DJ501">
            <v>823846</v>
          </cell>
          <cell r="EB501">
            <v>415855</v>
          </cell>
          <cell r="ED501">
            <v>415855</v>
          </cell>
          <cell r="ER501">
            <v>917740</v>
          </cell>
          <cell r="ET501">
            <v>917740</v>
          </cell>
          <cell r="FC501">
            <v>512312</v>
          </cell>
          <cell r="FF501">
            <v>512312</v>
          </cell>
          <cell r="FK501">
            <v>12218670</v>
          </cell>
          <cell r="FL501">
            <v>5266672</v>
          </cell>
          <cell r="FN501">
            <v>12246599</v>
          </cell>
          <cell r="FO501">
            <v>29731941</v>
          </cell>
        </row>
        <row r="502">
          <cell r="E502" t="str">
            <v>Utah State2012</v>
          </cell>
          <cell r="F502" t="str">
            <v>UT</v>
          </cell>
          <cell r="G502" t="str">
            <v>NCAA Division I-A</v>
          </cell>
          <cell r="I502">
            <v>1</v>
          </cell>
          <cell r="J502" t="str">
            <v>NCAA</v>
          </cell>
          <cell r="K502">
            <v>7328</v>
          </cell>
          <cell r="L502">
            <v>8003</v>
          </cell>
          <cell r="M502">
            <v>15331</v>
          </cell>
          <cell r="Z502">
            <v>2486258</v>
          </cell>
          <cell r="AA502">
            <v>1252079</v>
          </cell>
          <cell r="AC502">
            <v>3738337</v>
          </cell>
          <cell r="AL502">
            <v>806948</v>
          </cell>
          <cell r="AM502">
            <v>931451</v>
          </cell>
          <cell r="AO502">
            <v>1738399</v>
          </cell>
          <cell r="BF502">
            <v>6683787</v>
          </cell>
          <cell r="BI502">
            <v>6683787</v>
          </cell>
          <cell r="BJ502">
            <v>0.27340813735834246</v>
          </cell>
          <cell r="BK502">
            <v>209969</v>
          </cell>
          <cell r="BN502">
            <v>209969</v>
          </cell>
          <cell r="BP502">
            <v>638040</v>
          </cell>
          <cell r="BR502">
            <v>638040</v>
          </cell>
          <cell r="CV502">
            <v>707271</v>
          </cell>
          <cell r="CX502">
            <v>707271</v>
          </cell>
          <cell r="CZ502">
            <v>720274</v>
          </cell>
          <cell r="DB502">
            <v>720274</v>
          </cell>
          <cell r="EA502">
            <v>178865</v>
          </cell>
          <cell r="EB502">
            <v>318622</v>
          </cell>
          <cell r="ED502">
            <v>497487</v>
          </cell>
          <cell r="ER502">
            <v>630626</v>
          </cell>
          <cell r="ET502">
            <v>630626</v>
          </cell>
          <cell r="FK502">
            <v>10365827</v>
          </cell>
          <cell r="FL502">
            <v>5198363</v>
          </cell>
          <cell r="FN502">
            <v>8881999</v>
          </cell>
          <cell r="FO502">
            <v>24446189</v>
          </cell>
        </row>
        <row r="503">
          <cell r="E503" t="str">
            <v>Vanderbilt2012</v>
          </cell>
          <cell r="F503" t="str">
            <v>TN</v>
          </cell>
          <cell r="G503" t="str">
            <v>NCAA Division I-A</v>
          </cell>
          <cell r="I503">
            <v>1</v>
          </cell>
          <cell r="J503" t="str">
            <v>NCAA</v>
          </cell>
          <cell r="K503">
            <v>3373</v>
          </cell>
          <cell r="L503">
            <v>3339</v>
          </cell>
          <cell r="M503">
            <v>6712</v>
          </cell>
          <cell r="V503">
            <v>3843096</v>
          </cell>
          <cell r="Y503">
            <v>3843096</v>
          </cell>
          <cell r="Z503">
            <v>8766682</v>
          </cell>
          <cell r="AA503">
            <v>5574838</v>
          </cell>
          <cell r="AC503">
            <v>14341520</v>
          </cell>
          <cell r="AI503">
            <v>540591</v>
          </cell>
          <cell r="AK503">
            <v>540591</v>
          </cell>
          <cell r="AM503">
            <v>1716379</v>
          </cell>
          <cell r="AO503">
            <v>1716379</v>
          </cell>
          <cell r="BF503">
            <v>22628642</v>
          </cell>
          <cell r="BI503">
            <v>22628642</v>
          </cell>
          <cell r="BJ503">
            <v>0.37021806170820748</v>
          </cell>
          <cell r="BK503">
            <v>1159782</v>
          </cell>
          <cell r="BL503">
            <v>1058593</v>
          </cell>
          <cell r="BN503">
            <v>2218375</v>
          </cell>
          <cell r="BX503">
            <v>1445979</v>
          </cell>
          <cell r="BZ503">
            <v>1445979</v>
          </cell>
          <cell r="CV503">
            <v>1710928</v>
          </cell>
          <cell r="CX503">
            <v>1710928</v>
          </cell>
          <cell r="DL503">
            <v>765689</v>
          </cell>
          <cell r="DN503">
            <v>765689</v>
          </cell>
          <cell r="EA503">
            <v>784648</v>
          </cell>
          <cell r="EB503">
            <v>915323</v>
          </cell>
          <cell r="ED503">
            <v>1699971</v>
          </cell>
          <cell r="EM503">
            <v>50169</v>
          </cell>
          <cell r="EP503">
            <v>50169</v>
          </cell>
          <cell r="FK503">
            <v>37233019</v>
          </cell>
          <cell r="FL503">
            <v>13728320</v>
          </cell>
          <cell r="FN503">
            <v>10161130</v>
          </cell>
          <cell r="FO503">
            <v>61122469</v>
          </cell>
        </row>
        <row r="504">
          <cell r="E504" t="str">
            <v>Virginia Tech2012</v>
          </cell>
          <cell r="F504" t="str">
            <v>VA</v>
          </cell>
          <cell r="G504" t="str">
            <v>NCAA Division I-A</v>
          </cell>
          <cell r="I504">
            <v>1</v>
          </cell>
          <cell r="J504" t="str">
            <v>NCAA</v>
          </cell>
          <cell r="K504">
            <v>13656</v>
          </cell>
          <cell r="L504">
            <v>9708</v>
          </cell>
          <cell r="M504">
            <v>23364</v>
          </cell>
          <cell r="V504">
            <v>694121</v>
          </cell>
          <cell r="Y504">
            <v>694121</v>
          </cell>
          <cell r="Z504">
            <v>10682256</v>
          </cell>
          <cell r="AA504">
            <v>1054142</v>
          </cell>
          <cell r="AC504">
            <v>11736398</v>
          </cell>
          <cell r="AL504">
            <v>590077</v>
          </cell>
          <cell r="AM504">
            <v>613386</v>
          </cell>
          <cell r="AO504">
            <v>1203463</v>
          </cell>
          <cell r="BF504">
            <v>38669555</v>
          </cell>
          <cell r="BI504">
            <v>38669555</v>
          </cell>
          <cell r="BJ504">
            <v>0.55364432085035475</v>
          </cell>
          <cell r="BK504">
            <v>176507</v>
          </cell>
          <cell r="BN504">
            <v>176507</v>
          </cell>
          <cell r="BX504">
            <v>428021</v>
          </cell>
          <cell r="BZ504">
            <v>428021</v>
          </cell>
          <cell r="CU504">
            <v>399794</v>
          </cell>
          <cell r="CV504">
            <v>558338</v>
          </cell>
          <cell r="CX504">
            <v>958132</v>
          </cell>
          <cell r="CZ504">
            <v>540402</v>
          </cell>
          <cell r="DB504">
            <v>540402</v>
          </cell>
          <cell r="DG504">
            <v>587427</v>
          </cell>
          <cell r="DH504">
            <v>700598</v>
          </cell>
          <cell r="DJ504">
            <v>1288025</v>
          </cell>
          <cell r="EA504">
            <v>226804</v>
          </cell>
          <cell r="EB504">
            <v>376257</v>
          </cell>
          <cell r="ED504">
            <v>603061</v>
          </cell>
          <cell r="ER504">
            <v>508932</v>
          </cell>
          <cell r="ET504">
            <v>508932</v>
          </cell>
          <cell r="FC504">
            <v>501882</v>
          </cell>
          <cell r="FF504">
            <v>501882</v>
          </cell>
          <cell r="FK504">
            <v>52528423</v>
          </cell>
          <cell r="FL504">
            <v>4780076</v>
          </cell>
          <cell r="FN504">
            <v>12536984</v>
          </cell>
          <cell r="FO504">
            <v>69845483</v>
          </cell>
        </row>
        <row r="505">
          <cell r="E505" t="str">
            <v>Wake Forest2012</v>
          </cell>
          <cell r="F505" t="str">
            <v>NC</v>
          </cell>
          <cell r="G505" t="str">
            <v>NCAA Division I-A</v>
          </cell>
          <cell r="I505">
            <v>1</v>
          </cell>
          <cell r="J505" t="str">
            <v>NCAA</v>
          </cell>
          <cell r="K505">
            <v>2253</v>
          </cell>
          <cell r="L505">
            <v>2488</v>
          </cell>
          <cell r="M505">
            <v>4741</v>
          </cell>
          <cell r="V505">
            <v>1589961</v>
          </cell>
          <cell r="Y505">
            <v>1589961</v>
          </cell>
          <cell r="Z505">
            <v>8477699</v>
          </cell>
          <cell r="AA505">
            <v>2660004</v>
          </cell>
          <cell r="AC505">
            <v>11137703</v>
          </cell>
          <cell r="AL505">
            <v>874318</v>
          </cell>
          <cell r="AM505">
            <v>1194870</v>
          </cell>
          <cell r="AO505">
            <v>2069188</v>
          </cell>
          <cell r="BC505">
            <v>1069338</v>
          </cell>
          <cell r="BE505">
            <v>1069338</v>
          </cell>
          <cell r="BF505">
            <v>15143335</v>
          </cell>
          <cell r="BI505">
            <v>15143335</v>
          </cell>
          <cell r="BJ505">
            <v>0.31012190267405054</v>
          </cell>
          <cell r="BK505">
            <v>630705</v>
          </cell>
          <cell r="BL505">
            <v>622939</v>
          </cell>
          <cell r="BN505">
            <v>1253644</v>
          </cell>
          <cell r="CU505">
            <v>1132469</v>
          </cell>
          <cell r="CV505">
            <v>1264498</v>
          </cell>
          <cell r="CX505">
            <v>2396967</v>
          </cell>
          <cell r="EA505">
            <v>551870</v>
          </cell>
          <cell r="EB505">
            <v>654671</v>
          </cell>
          <cell r="ED505">
            <v>1206541</v>
          </cell>
          <cell r="ER505">
            <v>1067269</v>
          </cell>
          <cell r="ET505">
            <v>1067269</v>
          </cell>
          <cell r="FK505">
            <v>28400357</v>
          </cell>
          <cell r="FL505">
            <v>8533589</v>
          </cell>
          <cell r="FN505">
            <v>11896320</v>
          </cell>
          <cell r="FO505">
            <v>48830266</v>
          </cell>
        </row>
        <row r="506">
          <cell r="E506" t="str">
            <v>Washington State2012</v>
          </cell>
          <cell r="F506" t="str">
            <v>WA</v>
          </cell>
          <cell r="G506" t="str">
            <v>NCAA Division I-A</v>
          </cell>
          <cell r="I506">
            <v>1</v>
          </cell>
          <cell r="J506" t="str">
            <v>NCAA</v>
          </cell>
          <cell r="K506">
            <v>10160</v>
          </cell>
          <cell r="L506">
            <v>9845</v>
          </cell>
          <cell r="M506">
            <v>20005</v>
          </cell>
          <cell r="V506">
            <v>690423</v>
          </cell>
          <cell r="Y506">
            <v>690423</v>
          </cell>
          <cell r="Z506">
            <v>5086474</v>
          </cell>
          <cell r="AA506">
            <v>1070476</v>
          </cell>
          <cell r="AC506">
            <v>6156950</v>
          </cell>
          <cell r="AL506">
            <v>477915</v>
          </cell>
          <cell r="AM506">
            <v>1009659</v>
          </cell>
          <cell r="AO506">
            <v>1487574</v>
          </cell>
          <cell r="BF506">
            <v>26926755</v>
          </cell>
          <cell r="BI506">
            <v>26926755</v>
          </cell>
          <cell r="BJ506">
            <v>0.53687851838125322</v>
          </cell>
          <cell r="BK506">
            <v>212538</v>
          </cell>
          <cell r="BL506">
            <v>341027</v>
          </cell>
          <cell r="BN506">
            <v>553565</v>
          </cell>
          <cell r="CJ506">
            <v>1100878</v>
          </cell>
          <cell r="CL506">
            <v>1100878</v>
          </cell>
          <cell r="CV506">
            <v>942773</v>
          </cell>
          <cell r="CX506">
            <v>942773</v>
          </cell>
          <cell r="DL506">
            <v>590530</v>
          </cell>
          <cell r="DN506">
            <v>590530</v>
          </cell>
          <cell r="EB506">
            <v>510738</v>
          </cell>
          <cell r="ED506">
            <v>510738</v>
          </cell>
          <cell r="ER506">
            <v>755600</v>
          </cell>
          <cell r="ET506">
            <v>755600</v>
          </cell>
          <cell r="FK506">
            <v>33394105</v>
          </cell>
          <cell r="FL506">
            <v>6321681</v>
          </cell>
          <cell r="FN506">
            <v>10438493</v>
          </cell>
          <cell r="FO506">
            <v>50154279</v>
          </cell>
        </row>
        <row r="507">
          <cell r="E507" t="str">
            <v>West Virginia2012</v>
          </cell>
          <cell r="F507" t="str">
            <v>WV</v>
          </cell>
          <cell r="G507" t="str">
            <v>NCAA Division I-A</v>
          </cell>
          <cell r="I507">
            <v>1</v>
          </cell>
          <cell r="J507" t="str">
            <v>NCAA</v>
          </cell>
          <cell r="K507">
            <v>11700</v>
          </cell>
          <cell r="L507">
            <v>9418</v>
          </cell>
          <cell r="M507">
            <v>21118</v>
          </cell>
          <cell r="V507">
            <v>1297057</v>
          </cell>
          <cell r="Y507">
            <v>1297057</v>
          </cell>
          <cell r="Z507">
            <v>7283876</v>
          </cell>
          <cell r="AA507">
            <v>2415033</v>
          </cell>
          <cell r="AC507">
            <v>9698909</v>
          </cell>
          <cell r="AM507">
            <v>2962312</v>
          </cell>
          <cell r="AO507">
            <v>2962312</v>
          </cell>
          <cell r="BF507">
            <v>26190883</v>
          </cell>
          <cell r="BI507">
            <v>26190883</v>
          </cell>
          <cell r="BJ507">
            <v>0.33704795530104636</v>
          </cell>
          <cell r="BP507">
            <v>989269</v>
          </cell>
          <cell r="BR507">
            <v>989269</v>
          </cell>
          <cell r="CC507">
            <v>1115805</v>
          </cell>
          <cell r="CD507">
            <v>1115805</v>
          </cell>
          <cell r="CJ507">
            <v>1021333</v>
          </cell>
          <cell r="CL507">
            <v>1021333</v>
          </cell>
          <cell r="CU507">
            <v>965718</v>
          </cell>
          <cell r="CV507">
            <v>1178422</v>
          </cell>
          <cell r="CX507">
            <v>2144140</v>
          </cell>
          <cell r="DG507">
            <v>1018690</v>
          </cell>
          <cell r="DH507">
            <v>1018690</v>
          </cell>
          <cell r="DJ507">
            <v>2037380</v>
          </cell>
          <cell r="EB507">
            <v>965012</v>
          </cell>
          <cell r="ED507">
            <v>965012</v>
          </cell>
          <cell r="ER507">
            <v>961132</v>
          </cell>
          <cell r="ET507">
            <v>961132</v>
          </cell>
          <cell r="FC507">
            <v>982467</v>
          </cell>
          <cell r="FF507">
            <v>982467</v>
          </cell>
          <cell r="FK507">
            <v>37738691</v>
          </cell>
          <cell r="FL507">
            <v>11511203</v>
          </cell>
          <cell r="FM507">
            <v>1115805</v>
          </cell>
          <cell r="FN507">
            <v>27340997</v>
          </cell>
          <cell r="FO507">
            <v>77706696</v>
          </cell>
        </row>
        <row r="508">
          <cell r="E508" t="str">
            <v>Western Kentucky2012</v>
          </cell>
          <cell r="F508" t="str">
            <v>KY</v>
          </cell>
          <cell r="G508" t="str">
            <v>NCAA Division I-A</v>
          </cell>
          <cell r="I508">
            <v>1</v>
          </cell>
          <cell r="J508" t="str">
            <v>NCAA</v>
          </cell>
          <cell r="K508">
            <v>6091</v>
          </cell>
          <cell r="L508">
            <v>7603</v>
          </cell>
          <cell r="M508">
            <v>13694</v>
          </cell>
          <cell r="V508">
            <v>924734</v>
          </cell>
          <cell r="Y508">
            <v>924734</v>
          </cell>
          <cell r="Z508">
            <v>2668950</v>
          </cell>
          <cell r="AA508">
            <v>1405594</v>
          </cell>
          <cell r="AC508">
            <v>4074544</v>
          </cell>
          <cell r="AL508">
            <v>587113</v>
          </cell>
          <cell r="AM508">
            <v>646778</v>
          </cell>
          <cell r="AO508">
            <v>1233891</v>
          </cell>
          <cell r="BF508">
            <v>6406881</v>
          </cell>
          <cell r="BI508">
            <v>6406881</v>
          </cell>
          <cell r="BJ508">
            <v>0.24538298380832885</v>
          </cell>
          <cell r="BK508">
            <v>290733</v>
          </cell>
          <cell r="BL508">
            <v>223093</v>
          </cell>
          <cell r="BN508">
            <v>513826</v>
          </cell>
          <cell r="CV508">
            <v>649410</v>
          </cell>
          <cell r="CX508">
            <v>649410</v>
          </cell>
          <cell r="CZ508">
            <v>635299</v>
          </cell>
          <cell r="DB508">
            <v>635299</v>
          </cell>
          <cell r="DG508">
            <v>444538</v>
          </cell>
          <cell r="DH508">
            <v>591757</v>
          </cell>
          <cell r="DJ508">
            <v>1036295</v>
          </cell>
          <cell r="EA508">
            <v>134905</v>
          </cell>
          <cell r="EB508">
            <v>190875</v>
          </cell>
          <cell r="ED508">
            <v>325780</v>
          </cell>
          <cell r="ER508">
            <v>695342</v>
          </cell>
          <cell r="ET508">
            <v>695342</v>
          </cell>
          <cell r="FK508">
            <v>11457854</v>
          </cell>
          <cell r="FL508">
            <v>5038148</v>
          </cell>
          <cell r="FN508">
            <v>9613718</v>
          </cell>
          <cell r="FO508">
            <v>26109720</v>
          </cell>
        </row>
        <row r="509">
          <cell r="E509" t="str">
            <v>Western Michigan2012</v>
          </cell>
          <cell r="F509" t="str">
            <v>MI</v>
          </cell>
          <cell r="G509" t="str">
            <v>NCAA Division I-A</v>
          </cell>
          <cell r="I509">
            <v>1</v>
          </cell>
          <cell r="J509" t="str">
            <v>NCAA</v>
          </cell>
          <cell r="K509">
            <v>8100</v>
          </cell>
          <cell r="L509">
            <v>8128</v>
          </cell>
          <cell r="M509">
            <v>16228</v>
          </cell>
          <cell r="V509">
            <v>734461</v>
          </cell>
          <cell r="Y509">
            <v>734461</v>
          </cell>
          <cell r="Z509">
            <v>2008155</v>
          </cell>
          <cell r="AA509">
            <v>1390555</v>
          </cell>
          <cell r="AC509">
            <v>3398710</v>
          </cell>
          <cell r="AM509">
            <v>757351</v>
          </cell>
          <cell r="AO509">
            <v>757351</v>
          </cell>
          <cell r="BF509">
            <v>7482419</v>
          </cell>
          <cell r="BI509">
            <v>7482419</v>
          </cell>
          <cell r="BJ509">
            <v>0.29390881190382656</v>
          </cell>
          <cell r="BL509">
            <v>294853</v>
          </cell>
          <cell r="BN509">
            <v>294853</v>
          </cell>
          <cell r="BP509">
            <v>578012</v>
          </cell>
          <cell r="BR509">
            <v>578012</v>
          </cell>
          <cell r="BS509">
            <v>1976784</v>
          </cell>
          <cell r="BV509">
            <v>1976784</v>
          </cell>
          <cell r="CU509">
            <v>424522</v>
          </cell>
          <cell r="CV509">
            <v>636872</v>
          </cell>
          <cell r="CX509">
            <v>1061394</v>
          </cell>
          <cell r="CZ509">
            <v>625758</v>
          </cell>
          <cell r="DB509">
            <v>625758</v>
          </cell>
          <cell r="EA509">
            <v>358532</v>
          </cell>
          <cell r="EB509">
            <v>460867</v>
          </cell>
          <cell r="ED509">
            <v>819399</v>
          </cell>
          <cell r="ER509">
            <v>968737</v>
          </cell>
          <cell r="ET509">
            <v>968737</v>
          </cell>
          <cell r="FK509">
            <v>12984873</v>
          </cell>
          <cell r="FL509">
            <v>5713005</v>
          </cell>
          <cell r="FN509">
            <v>6760423</v>
          </cell>
          <cell r="FO509">
            <v>25458301</v>
          </cell>
        </row>
        <row r="510">
          <cell r="E510" t="str">
            <v>Appalachian State2013</v>
          </cell>
          <cell r="F510" t="str">
            <v>NC</v>
          </cell>
          <cell r="G510" t="str">
            <v>NCAA Division I-A</v>
          </cell>
          <cell r="I510">
            <v>1</v>
          </cell>
          <cell r="J510" t="str">
            <v>NCAA</v>
          </cell>
          <cell r="K510">
            <v>7107</v>
          </cell>
          <cell r="L510">
            <v>7916</v>
          </cell>
          <cell r="M510">
            <v>15023</v>
          </cell>
          <cell r="V510">
            <v>648230</v>
          </cell>
          <cell r="Y510">
            <v>648230</v>
          </cell>
          <cell r="Z510">
            <v>1295407</v>
          </cell>
          <cell r="AA510">
            <v>1195913</v>
          </cell>
          <cell r="AC510">
            <v>2491320</v>
          </cell>
          <cell r="AL510">
            <v>456160</v>
          </cell>
          <cell r="AM510">
            <v>488052</v>
          </cell>
          <cell r="AO510">
            <v>944212</v>
          </cell>
          <cell r="BC510">
            <v>352139</v>
          </cell>
          <cell r="BE510">
            <v>352139</v>
          </cell>
          <cell r="BF510">
            <v>4300047</v>
          </cell>
          <cell r="BI510">
            <v>4300047</v>
          </cell>
          <cell r="BJ510">
            <v>0.22786584401990381</v>
          </cell>
          <cell r="BK510">
            <v>244484</v>
          </cell>
          <cell r="BL510">
            <v>163489</v>
          </cell>
          <cell r="BN510">
            <v>407973</v>
          </cell>
          <cell r="CU510">
            <v>397264</v>
          </cell>
          <cell r="CV510">
            <v>566665</v>
          </cell>
          <cell r="CX510">
            <v>963929</v>
          </cell>
          <cell r="CZ510">
            <v>468924</v>
          </cell>
          <cell r="DB510">
            <v>468924</v>
          </cell>
          <cell r="EA510">
            <v>205291</v>
          </cell>
          <cell r="EB510">
            <v>261888</v>
          </cell>
          <cell r="ED510">
            <v>467179</v>
          </cell>
          <cell r="ER510">
            <v>656151</v>
          </cell>
          <cell r="ET510">
            <v>656151</v>
          </cell>
          <cell r="FC510">
            <v>412181</v>
          </cell>
          <cell r="FF510">
            <v>412181</v>
          </cell>
          <cell r="FK510">
            <v>7959064</v>
          </cell>
          <cell r="FL510">
            <v>4153221</v>
          </cell>
          <cell r="FN510">
            <v>6758674</v>
          </cell>
          <cell r="FO510">
            <v>18870959</v>
          </cell>
        </row>
        <row r="511">
          <cell r="E511" t="str">
            <v>Arizona State2013</v>
          </cell>
          <cell r="F511" t="str">
            <v>AZ</v>
          </cell>
          <cell r="G511" t="str">
            <v>NCAA Division I-A</v>
          </cell>
          <cell r="I511">
            <v>1</v>
          </cell>
          <cell r="J511" t="str">
            <v>NCAA</v>
          </cell>
          <cell r="K511">
            <v>19336</v>
          </cell>
          <cell r="L511">
            <v>15516</v>
          </cell>
          <cell r="M511">
            <v>34852</v>
          </cell>
          <cell r="V511">
            <v>1238142</v>
          </cell>
          <cell r="Y511">
            <v>1238142</v>
          </cell>
          <cell r="Z511">
            <v>7679732</v>
          </cell>
          <cell r="AA511">
            <v>515002</v>
          </cell>
          <cell r="AC511">
            <v>8194734</v>
          </cell>
          <cell r="AE511">
            <v>2260</v>
          </cell>
          <cell r="AG511">
            <v>2260</v>
          </cell>
          <cell r="AL511">
            <v>132024</v>
          </cell>
          <cell r="AM511">
            <v>137467</v>
          </cell>
          <cell r="AO511">
            <v>269491</v>
          </cell>
          <cell r="BF511">
            <v>48982647</v>
          </cell>
          <cell r="BI511">
            <v>48982647</v>
          </cell>
          <cell r="BJ511">
            <v>0.67306222144589589</v>
          </cell>
          <cell r="BK511">
            <v>412918</v>
          </cell>
          <cell r="BL511">
            <v>212278</v>
          </cell>
          <cell r="BN511">
            <v>625196</v>
          </cell>
          <cell r="BP511">
            <v>117948</v>
          </cell>
          <cell r="BR511">
            <v>117948</v>
          </cell>
          <cell r="CV511">
            <v>97777</v>
          </cell>
          <cell r="CX511">
            <v>97777</v>
          </cell>
          <cell r="CZ511">
            <v>743877</v>
          </cell>
          <cell r="DB511">
            <v>743877</v>
          </cell>
          <cell r="DG511">
            <v>76537</v>
          </cell>
          <cell r="DH511">
            <v>68326</v>
          </cell>
          <cell r="DJ511">
            <v>144863</v>
          </cell>
          <cell r="EB511">
            <v>68306</v>
          </cell>
          <cell r="ED511">
            <v>68306</v>
          </cell>
          <cell r="ER511">
            <v>140399</v>
          </cell>
          <cell r="ET511">
            <v>140399</v>
          </cell>
          <cell r="EV511">
            <v>43443</v>
          </cell>
          <cell r="EX511">
            <v>43443</v>
          </cell>
          <cell r="FC511">
            <v>93797</v>
          </cell>
          <cell r="FF511">
            <v>93797</v>
          </cell>
          <cell r="FK511">
            <v>58615797</v>
          </cell>
          <cell r="FL511">
            <v>2147083</v>
          </cell>
          <cell r="FN511">
            <v>12012928</v>
          </cell>
          <cell r="FO511">
            <v>72775808</v>
          </cell>
        </row>
        <row r="512">
          <cell r="E512" t="str">
            <v>Arkansas State2013</v>
          </cell>
          <cell r="F512" t="str">
            <v>AR</v>
          </cell>
          <cell r="G512" t="str">
            <v>NCAA Division I-A</v>
          </cell>
          <cell r="I512">
            <v>1</v>
          </cell>
          <cell r="J512" t="str">
            <v>NCAA</v>
          </cell>
          <cell r="K512">
            <v>3252</v>
          </cell>
          <cell r="L512">
            <v>4305</v>
          </cell>
          <cell r="M512">
            <v>7557</v>
          </cell>
          <cell r="V512">
            <v>695918</v>
          </cell>
          <cell r="Y512">
            <v>695918</v>
          </cell>
          <cell r="Z512">
            <v>1332104</v>
          </cell>
          <cell r="AA512">
            <v>1051160</v>
          </cell>
          <cell r="AC512">
            <v>2383264</v>
          </cell>
          <cell r="AI512">
            <v>226163</v>
          </cell>
          <cell r="AK512">
            <v>226163</v>
          </cell>
          <cell r="AL512">
            <v>525839</v>
          </cell>
          <cell r="AM512">
            <v>588652</v>
          </cell>
          <cell r="AO512">
            <v>1114491</v>
          </cell>
          <cell r="BF512">
            <v>5936094</v>
          </cell>
          <cell r="BI512">
            <v>5936094</v>
          </cell>
          <cell r="BJ512">
            <v>0.4114875580360875</v>
          </cell>
          <cell r="BK512">
            <v>228979</v>
          </cell>
          <cell r="BL512">
            <v>253624</v>
          </cell>
          <cell r="BN512">
            <v>482603</v>
          </cell>
          <cell r="CV512">
            <v>585229</v>
          </cell>
          <cell r="CX512">
            <v>585229</v>
          </cell>
          <cell r="EB512">
            <v>270442</v>
          </cell>
          <cell r="ED512">
            <v>270442</v>
          </cell>
          <cell r="ER512">
            <v>548749</v>
          </cell>
          <cell r="ET512">
            <v>548749</v>
          </cell>
          <cell r="FK512">
            <v>8718934</v>
          </cell>
          <cell r="FL512">
            <v>3524019</v>
          </cell>
          <cell r="FN512">
            <v>2182985</v>
          </cell>
          <cell r="FO512">
            <v>14425938</v>
          </cell>
        </row>
        <row r="513">
          <cell r="E513" t="str">
            <v>Auburn2013</v>
          </cell>
          <cell r="F513" t="str">
            <v>AL</v>
          </cell>
          <cell r="G513" t="str">
            <v>NCAA Division I-A</v>
          </cell>
          <cell r="I513">
            <v>1</v>
          </cell>
          <cell r="J513" t="str">
            <v>NCAA</v>
          </cell>
          <cell r="K513">
            <v>8956</v>
          </cell>
          <cell r="L513">
            <v>9022</v>
          </cell>
          <cell r="M513">
            <v>17978</v>
          </cell>
          <cell r="V513">
            <v>5072972</v>
          </cell>
          <cell r="Y513">
            <v>5072972</v>
          </cell>
          <cell r="Z513">
            <v>10245526</v>
          </cell>
          <cell r="AA513">
            <v>4791945</v>
          </cell>
          <cell r="AC513">
            <v>15037471</v>
          </cell>
          <cell r="AL513">
            <v>1726753</v>
          </cell>
          <cell r="AM513">
            <v>2535796</v>
          </cell>
          <cell r="AO513">
            <v>4262549</v>
          </cell>
          <cell r="AU513">
            <v>1116438</v>
          </cell>
          <cell r="AW513">
            <v>1116438</v>
          </cell>
          <cell r="BF513">
            <v>49639256</v>
          </cell>
          <cell r="BI513">
            <v>49639256</v>
          </cell>
          <cell r="BJ513">
            <v>0.41126459336991605</v>
          </cell>
          <cell r="BK513">
            <v>1079624</v>
          </cell>
          <cell r="BL513">
            <v>960350</v>
          </cell>
          <cell r="BN513">
            <v>2039974</v>
          </cell>
          <cell r="BP513">
            <v>1624158</v>
          </cell>
          <cell r="BR513">
            <v>1624158</v>
          </cell>
          <cell r="CV513">
            <v>1633442</v>
          </cell>
          <cell r="CX513">
            <v>1633442</v>
          </cell>
          <cell r="CZ513">
            <v>1925938</v>
          </cell>
          <cell r="DB513">
            <v>1925938</v>
          </cell>
          <cell r="DG513">
            <v>1967299</v>
          </cell>
          <cell r="DH513">
            <v>1598468</v>
          </cell>
          <cell r="DJ513">
            <v>3565767</v>
          </cell>
          <cell r="EA513">
            <v>818238</v>
          </cell>
          <cell r="EB513">
            <v>1062100</v>
          </cell>
          <cell r="ED513">
            <v>1880338</v>
          </cell>
          <cell r="ER513">
            <v>1466975</v>
          </cell>
          <cell r="ET513">
            <v>1466975</v>
          </cell>
          <cell r="FK513">
            <v>70549668</v>
          </cell>
          <cell r="FL513">
            <v>18715610</v>
          </cell>
          <cell r="FN513">
            <v>31433797</v>
          </cell>
          <cell r="FO513">
            <v>120699075</v>
          </cell>
        </row>
        <row r="514">
          <cell r="E514" t="str">
            <v>Ball State2013</v>
          </cell>
          <cell r="F514" t="str">
            <v>IN</v>
          </cell>
          <cell r="G514" t="str">
            <v>NCAA Division I-A</v>
          </cell>
          <cell r="I514">
            <v>1</v>
          </cell>
          <cell r="J514" t="str">
            <v>NCAA</v>
          </cell>
          <cell r="K514">
            <v>6304</v>
          </cell>
          <cell r="L514">
            <v>8697</v>
          </cell>
          <cell r="M514">
            <v>15001</v>
          </cell>
          <cell r="V514">
            <v>874988</v>
          </cell>
          <cell r="Y514">
            <v>874988</v>
          </cell>
          <cell r="Z514">
            <v>1801133</v>
          </cell>
          <cell r="AA514">
            <v>1407702</v>
          </cell>
          <cell r="AC514">
            <v>3208835</v>
          </cell>
          <cell r="AM514">
            <v>706490</v>
          </cell>
          <cell r="AO514">
            <v>706490</v>
          </cell>
          <cell r="BC514">
            <v>552475</v>
          </cell>
          <cell r="BE514">
            <v>552475</v>
          </cell>
          <cell r="BF514">
            <v>6510050</v>
          </cell>
          <cell r="BI514">
            <v>6510050</v>
          </cell>
          <cell r="BJ514">
            <v>0.25787025051011175</v>
          </cell>
          <cell r="BK514">
            <v>298914</v>
          </cell>
          <cell r="BL514">
            <v>366040</v>
          </cell>
          <cell r="BN514">
            <v>664954</v>
          </cell>
          <cell r="BP514">
            <v>514879</v>
          </cell>
          <cell r="BR514">
            <v>514879</v>
          </cell>
          <cell r="CV514">
            <v>602187</v>
          </cell>
          <cell r="CX514">
            <v>602187</v>
          </cell>
          <cell r="CZ514">
            <v>771280</v>
          </cell>
          <cell r="DB514">
            <v>771280</v>
          </cell>
          <cell r="DG514">
            <v>128636</v>
          </cell>
          <cell r="DH514">
            <v>476148</v>
          </cell>
          <cell r="DJ514">
            <v>604784</v>
          </cell>
          <cell r="EA514">
            <v>322741</v>
          </cell>
          <cell r="EB514">
            <v>378134</v>
          </cell>
          <cell r="ED514">
            <v>700875</v>
          </cell>
          <cell r="EQ514">
            <v>437888</v>
          </cell>
          <cell r="ER514">
            <v>762432</v>
          </cell>
          <cell r="ET514">
            <v>1200320</v>
          </cell>
          <cell r="FK514">
            <v>10374350</v>
          </cell>
          <cell r="FL514">
            <v>6537767</v>
          </cell>
          <cell r="FN514">
            <v>8333331</v>
          </cell>
          <cell r="FO514">
            <v>25245448</v>
          </cell>
        </row>
        <row r="515">
          <cell r="E515" t="str">
            <v>Baylor2013</v>
          </cell>
          <cell r="F515" t="str">
            <v>TX</v>
          </cell>
          <cell r="G515" t="str">
            <v>NCAA Division I-A</v>
          </cell>
          <cell r="I515">
            <v>1</v>
          </cell>
          <cell r="J515" t="str">
            <v>NCAA</v>
          </cell>
          <cell r="K515">
            <v>5432</v>
          </cell>
          <cell r="L515">
            <v>7601</v>
          </cell>
          <cell r="M515">
            <v>13033</v>
          </cell>
          <cell r="V515">
            <v>2547900</v>
          </cell>
          <cell r="Y515">
            <v>2547900</v>
          </cell>
          <cell r="Z515">
            <v>8182489</v>
          </cell>
          <cell r="AA515">
            <v>6283722</v>
          </cell>
          <cell r="AC515">
            <v>14466211</v>
          </cell>
          <cell r="AL515">
            <v>1323336</v>
          </cell>
          <cell r="AM515">
            <v>2569082</v>
          </cell>
          <cell r="AO515">
            <v>3892418</v>
          </cell>
          <cell r="AU515">
            <v>1672949</v>
          </cell>
          <cell r="AW515">
            <v>1672949</v>
          </cell>
          <cell r="BF515">
            <v>28317369</v>
          </cell>
          <cell r="BI515">
            <v>28317369</v>
          </cell>
          <cell r="BJ515">
            <v>0.32575135283923168</v>
          </cell>
          <cell r="BK515">
            <v>979348</v>
          </cell>
          <cell r="BL515">
            <v>782877</v>
          </cell>
          <cell r="BN515">
            <v>1762225</v>
          </cell>
          <cell r="BP515">
            <v>1078658</v>
          </cell>
          <cell r="BR515">
            <v>1078658</v>
          </cell>
          <cell r="CV515">
            <v>1625558</v>
          </cell>
          <cell r="CX515">
            <v>1625558</v>
          </cell>
          <cell r="CZ515">
            <v>1774007</v>
          </cell>
          <cell r="DB515">
            <v>1774007</v>
          </cell>
          <cell r="EA515">
            <v>1025726</v>
          </cell>
          <cell r="EB515">
            <v>1252466</v>
          </cell>
          <cell r="ED515">
            <v>2278192</v>
          </cell>
          <cell r="ER515">
            <v>1515435</v>
          </cell>
          <cell r="ET515">
            <v>1515435</v>
          </cell>
          <cell r="FK515">
            <v>42376168</v>
          </cell>
          <cell r="FL515">
            <v>18554754</v>
          </cell>
          <cell r="FN515">
            <v>25998476</v>
          </cell>
          <cell r="FO515">
            <v>86929398</v>
          </cell>
        </row>
        <row r="516">
          <cell r="E516" t="str">
            <v>Boise State2013</v>
          </cell>
          <cell r="F516" t="str">
            <v>ID</v>
          </cell>
          <cell r="G516" t="str">
            <v>NCAA Division I-A</v>
          </cell>
          <cell r="I516">
            <v>1</v>
          </cell>
          <cell r="J516" t="str">
            <v>NCAA</v>
          </cell>
          <cell r="K516">
            <v>6023</v>
          </cell>
          <cell r="L516">
            <v>6404</v>
          </cell>
          <cell r="M516">
            <v>12427</v>
          </cell>
          <cell r="Z516">
            <v>3319076</v>
          </cell>
          <cell r="AA516">
            <v>448350</v>
          </cell>
          <cell r="AC516">
            <v>3767426</v>
          </cell>
          <cell r="AE516">
            <v>23629</v>
          </cell>
          <cell r="AG516">
            <v>23629</v>
          </cell>
          <cell r="AL516">
            <v>249916</v>
          </cell>
          <cell r="AM516">
            <v>554984</v>
          </cell>
          <cell r="AO516">
            <v>804900</v>
          </cell>
          <cell r="BF516">
            <v>18976831</v>
          </cell>
          <cell r="BI516">
            <v>18976831</v>
          </cell>
          <cell r="BJ516">
            <v>0.54366485285866351</v>
          </cell>
          <cell r="BK516">
            <v>167741</v>
          </cell>
          <cell r="BL516">
            <v>219651</v>
          </cell>
          <cell r="BN516">
            <v>387392</v>
          </cell>
          <cell r="BP516">
            <v>327808</v>
          </cell>
          <cell r="BR516">
            <v>327808</v>
          </cell>
          <cell r="CV516">
            <v>364027</v>
          </cell>
          <cell r="CX516">
            <v>364027</v>
          </cell>
          <cell r="CZ516">
            <v>203923</v>
          </cell>
          <cell r="DB516">
            <v>203923</v>
          </cell>
          <cell r="DH516">
            <v>225574</v>
          </cell>
          <cell r="DJ516">
            <v>225574</v>
          </cell>
          <cell r="EA516">
            <v>103100</v>
          </cell>
          <cell r="EB516">
            <v>205617</v>
          </cell>
          <cell r="ED516">
            <v>308717</v>
          </cell>
          <cell r="ER516">
            <v>325965</v>
          </cell>
          <cell r="ET516">
            <v>325965</v>
          </cell>
          <cell r="FC516">
            <v>153790</v>
          </cell>
          <cell r="FF516">
            <v>153790</v>
          </cell>
          <cell r="FK516">
            <v>22970454</v>
          </cell>
          <cell r="FL516">
            <v>2899528</v>
          </cell>
          <cell r="FN516">
            <v>9035403</v>
          </cell>
          <cell r="FO516">
            <v>34905385</v>
          </cell>
        </row>
        <row r="517">
          <cell r="E517" t="str">
            <v>Boston College2013</v>
          </cell>
          <cell r="F517" t="str">
            <v>MA</v>
          </cell>
          <cell r="G517" t="str">
            <v>NCAA Division I-A</v>
          </cell>
          <cell r="I517">
            <v>1</v>
          </cell>
          <cell r="J517" t="str">
            <v>NCAA</v>
          </cell>
          <cell r="K517">
            <v>4348</v>
          </cell>
          <cell r="L517">
            <v>4997</v>
          </cell>
          <cell r="M517">
            <v>9345</v>
          </cell>
          <cell r="V517">
            <v>1497813</v>
          </cell>
          <cell r="Y517">
            <v>1497813</v>
          </cell>
          <cell r="Z517">
            <v>5436156</v>
          </cell>
          <cell r="AA517">
            <v>220222</v>
          </cell>
          <cell r="AC517">
            <v>5656378</v>
          </cell>
          <cell r="AL517">
            <v>285527</v>
          </cell>
          <cell r="AM517">
            <v>1378153</v>
          </cell>
          <cell r="AO517">
            <v>1663680</v>
          </cell>
          <cell r="AX517">
            <v>25561</v>
          </cell>
          <cell r="AY517">
            <v>25561</v>
          </cell>
          <cell r="BA517">
            <v>51122</v>
          </cell>
          <cell r="BC517">
            <v>1187502</v>
          </cell>
          <cell r="BE517">
            <v>1187502</v>
          </cell>
          <cell r="BF517">
            <v>23991382</v>
          </cell>
          <cell r="BI517">
            <v>23991382</v>
          </cell>
          <cell r="BJ517">
            <v>0.3677972123159805</v>
          </cell>
          <cell r="BK517">
            <v>341001</v>
          </cell>
          <cell r="BL517">
            <v>432581</v>
          </cell>
          <cell r="BN517">
            <v>773582</v>
          </cell>
          <cell r="BS517">
            <v>2824109</v>
          </cell>
          <cell r="BT517">
            <v>1537752</v>
          </cell>
          <cell r="BV517">
            <v>4361861</v>
          </cell>
          <cell r="BX517">
            <v>1250788</v>
          </cell>
          <cell r="BZ517">
            <v>1250788</v>
          </cell>
          <cell r="CJ517">
            <v>815688</v>
          </cell>
          <cell r="CL517">
            <v>815688</v>
          </cell>
          <cell r="CM517">
            <v>195058</v>
          </cell>
          <cell r="CN517">
            <v>195058</v>
          </cell>
          <cell r="CP517">
            <v>390116</v>
          </cell>
          <cell r="CQ517">
            <v>99279</v>
          </cell>
          <cell r="CR517">
            <v>99279</v>
          </cell>
          <cell r="CT517">
            <v>198558</v>
          </cell>
          <cell r="CU517">
            <v>1091756</v>
          </cell>
          <cell r="CV517">
            <v>1628703</v>
          </cell>
          <cell r="CX517">
            <v>2720459</v>
          </cell>
          <cell r="CZ517">
            <v>1067644</v>
          </cell>
          <cell r="DB517">
            <v>1067644</v>
          </cell>
          <cell r="DG517">
            <v>153483</v>
          </cell>
          <cell r="DH517">
            <v>153483</v>
          </cell>
          <cell r="DJ517">
            <v>306966</v>
          </cell>
          <cell r="EA517">
            <v>162697</v>
          </cell>
          <cell r="EB517">
            <v>627668</v>
          </cell>
          <cell r="ED517">
            <v>790365</v>
          </cell>
          <cell r="ER517">
            <v>1285056</v>
          </cell>
          <cell r="ET517">
            <v>1285056</v>
          </cell>
          <cell r="FK517">
            <v>36103822</v>
          </cell>
          <cell r="FL517">
            <v>11905138</v>
          </cell>
          <cell r="FN517">
            <v>17220958</v>
          </cell>
          <cell r="FO517">
            <v>65229918</v>
          </cell>
        </row>
        <row r="518">
          <cell r="E518" t="str">
            <v>Bowling Green2013</v>
          </cell>
          <cell r="F518" t="str">
            <v>OH</v>
          </cell>
          <cell r="G518" t="str">
            <v>NCAA Division I-A</v>
          </cell>
          <cell r="I518">
            <v>1</v>
          </cell>
          <cell r="J518" t="str">
            <v>NCAA</v>
          </cell>
          <cell r="K518">
            <v>5766</v>
          </cell>
          <cell r="L518">
            <v>7563</v>
          </cell>
          <cell r="M518">
            <v>13329</v>
          </cell>
          <cell r="V518">
            <v>755401</v>
          </cell>
          <cell r="Y518">
            <v>755401</v>
          </cell>
          <cell r="Z518">
            <v>1631570</v>
          </cell>
          <cell r="AA518">
            <v>1147692</v>
          </cell>
          <cell r="AC518">
            <v>2779262</v>
          </cell>
          <cell r="AM518">
            <v>671046</v>
          </cell>
          <cell r="AO518">
            <v>671046</v>
          </cell>
          <cell r="BF518">
            <v>6409892</v>
          </cell>
          <cell r="BI518">
            <v>6409892</v>
          </cell>
          <cell r="BJ518">
            <v>0.28631857037701736</v>
          </cell>
          <cell r="BK518">
            <v>266431</v>
          </cell>
          <cell r="BL518">
            <v>253258</v>
          </cell>
          <cell r="BN518">
            <v>519689</v>
          </cell>
          <cell r="BP518">
            <v>444990</v>
          </cell>
          <cell r="BR518">
            <v>444990</v>
          </cell>
          <cell r="BS518">
            <v>1602996</v>
          </cell>
          <cell r="BV518">
            <v>1602996</v>
          </cell>
          <cell r="CU518">
            <v>421865</v>
          </cell>
          <cell r="CV518">
            <v>495462</v>
          </cell>
          <cell r="CX518">
            <v>917327</v>
          </cell>
          <cell r="CZ518">
            <v>599608</v>
          </cell>
          <cell r="DB518">
            <v>599608</v>
          </cell>
          <cell r="DL518">
            <v>553156</v>
          </cell>
          <cell r="DN518">
            <v>553156</v>
          </cell>
          <cell r="EB518">
            <v>275356</v>
          </cell>
          <cell r="ED518">
            <v>275356</v>
          </cell>
          <cell r="EM518">
            <v>15583</v>
          </cell>
          <cell r="EP518">
            <v>15583</v>
          </cell>
          <cell r="ER518">
            <v>672467</v>
          </cell>
          <cell r="ET518">
            <v>672467</v>
          </cell>
          <cell r="FK518">
            <v>11103738</v>
          </cell>
          <cell r="FL518">
            <v>5113035</v>
          </cell>
          <cell r="FN518">
            <v>6170500</v>
          </cell>
          <cell r="FO518">
            <v>22387273</v>
          </cell>
        </row>
        <row r="519">
          <cell r="E519" t="str">
            <v>Brigham Young2013</v>
          </cell>
          <cell r="F519" t="str">
            <v>UT</v>
          </cell>
          <cell r="G519" t="str">
            <v>NCAA Division I-A</v>
          </cell>
          <cell r="I519">
            <v>1</v>
          </cell>
          <cell r="J519" t="str">
            <v>NCAA</v>
          </cell>
          <cell r="K519">
            <v>13535</v>
          </cell>
          <cell r="L519">
            <v>11549</v>
          </cell>
          <cell r="M519">
            <v>25084</v>
          </cell>
          <cell r="V519">
            <v>1537831</v>
          </cell>
          <cell r="Y519">
            <v>1537831</v>
          </cell>
          <cell r="Z519">
            <v>6341173</v>
          </cell>
          <cell r="AA519">
            <v>1672297</v>
          </cell>
          <cell r="AC519">
            <v>8013470</v>
          </cell>
          <cell r="AL519">
            <v>1308741</v>
          </cell>
          <cell r="AM519">
            <v>1442786</v>
          </cell>
          <cell r="AO519">
            <v>2751527</v>
          </cell>
          <cell r="BF519">
            <v>22212731</v>
          </cell>
          <cell r="BI519">
            <v>22212731</v>
          </cell>
          <cell r="BJ519">
            <v>0.3694480662129207</v>
          </cell>
          <cell r="BK519">
            <v>668903</v>
          </cell>
          <cell r="BL519">
            <v>412838</v>
          </cell>
          <cell r="BN519">
            <v>1081741</v>
          </cell>
          <cell r="BP519">
            <v>831406</v>
          </cell>
          <cell r="BR519">
            <v>831406</v>
          </cell>
          <cell r="CV519">
            <v>1764041</v>
          </cell>
          <cell r="CX519">
            <v>1764041</v>
          </cell>
          <cell r="CZ519">
            <v>1073583</v>
          </cell>
          <cell r="DB519">
            <v>1073583</v>
          </cell>
          <cell r="DG519">
            <v>678721</v>
          </cell>
          <cell r="DH519">
            <v>756685</v>
          </cell>
          <cell r="DJ519">
            <v>1435406</v>
          </cell>
          <cell r="EA519">
            <v>635828</v>
          </cell>
          <cell r="EB519">
            <v>517141</v>
          </cell>
          <cell r="ED519">
            <v>1152969</v>
          </cell>
          <cell r="EQ519">
            <v>893973</v>
          </cell>
          <cell r="ER519">
            <v>998092</v>
          </cell>
          <cell r="ET519">
            <v>1892065</v>
          </cell>
          <cell r="FK519">
            <v>34277901</v>
          </cell>
          <cell r="FL519">
            <v>9468869</v>
          </cell>
          <cell r="FN519">
            <v>16377326</v>
          </cell>
          <cell r="FO519">
            <v>60124096</v>
          </cell>
        </row>
        <row r="520">
          <cell r="E520" t="str">
            <v>Fresno State2013</v>
          </cell>
          <cell r="F520" t="str">
            <v>CA</v>
          </cell>
          <cell r="G520" t="str">
            <v>NCAA Division I-A</v>
          </cell>
          <cell r="I520">
            <v>1</v>
          </cell>
          <cell r="J520" t="str">
            <v>NCAA</v>
          </cell>
          <cell r="K520">
            <v>7461</v>
          </cell>
          <cell r="L520">
            <v>10089</v>
          </cell>
          <cell r="M520">
            <v>17550</v>
          </cell>
          <cell r="V520">
            <v>904377</v>
          </cell>
          <cell r="Y520">
            <v>904377</v>
          </cell>
          <cell r="Z520">
            <v>2332403</v>
          </cell>
          <cell r="AA520">
            <v>2007501</v>
          </cell>
          <cell r="AC520">
            <v>4339904</v>
          </cell>
          <cell r="AL520">
            <v>297198</v>
          </cell>
          <cell r="AM520">
            <v>749199</v>
          </cell>
          <cell r="AO520">
            <v>1046397</v>
          </cell>
          <cell r="AU520">
            <v>663744</v>
          </cell>
          <cell r="AW520">
            <v>663744</v>
          </cell>
          <cell r="BF520">
            <v>11151315</v>
          </cell>
          <cell r="BI520">
            <v>11151315</v>
          </cell>
          <cell r="BJ520">
            <v>0.32530887571340722</v>
          </cell>
          <cell r="BK520">
            <v>283783</v>
          </cell>
          <cell r="BL520">
            <v>374631</v>
          </cell>
          <cell r="BN520">
            <v>658414</v>
          </cell>
          <cell r="BX520">
            <v>766996</v>
          </cell>
          <cell r="BZ520">
            <v>766996</v>
          </cell>
          <cell r="CV520">
            <v>733813</v>
          </cell>
          <cell r="CX520">
            <v>733813</v>
          </cell>
          <cell r="CZ520">
            <v>1017677</v>
          </cell>
          <cell r="DB520">
            <v>1017677</v>
          </cell>
          <cell r="DH520">
            <v>778398</v>
          </cell>
          <cell r="DJ520">
            <v>778398</v>
          </cell>
          <cell r="EA520">
            <v>293601</v>
          </cell>
          <cell r="EB520">
            <v>521399</v>
          </cell>
          <cell r="ED520">
            <v>815000</v>
          </cell>
          <cell r="ER520">
            <v>868303</v>
          </cell>
          <cell r="ET520">
            <v>868303</v>
          </cell>
          <cell r="FK520">
            <v>15262677</v>
          </cell>
          <cell r="FL520">
            <v>8481661</v>
          </cell>
          <cell r="FN520">
            <v>10534822</v>
          </cell>
          <cell r="FO520">
            <v>34279160</v>
          </cell>
        </row>
        <row r="521">
          <cell r="E521" t="str">
            <v>Central Michigan2013</v>
          </cell>
          <cell r="F521" t="str">
            <v>MI</v>
          </cell>
          <cell r="G521" t="str">
            <v>NCAA Division I-A</v>
          </cell>
          <cell r="I521">
            <v>1</v>
          </cell>
          <cell r="J521" t="str">
            <v>NCAA</v>
          </cell>
          <cell r="K521">
            <v>7815</v>
          </cell>
          <cell r="L521">
            <v>9791</v>
          </cell>
          <cell r="M521">
            <v>17606</v>
          </cell>
          <cell r="V521">
            <v>1037581</v>
          </cell>
          <cell r="Y521">
            <v>1037581</v>
          </cell>
          <cell r="Z521">
            <v>1727945</v>
          </cell>
          <cell r="AA521">
            <v>1350683</v>
          </cell>
          <cell r="AC521">
            <v>3078628</v>
          </cell>
          <cell r="AL521">
            <v>617129</v>
          </cell>
          <cell r="AM521">
            <v>762866</v>
          </cell>
          <cell r="AO521">
            <v>1379995</v>
          </cell>
          <cell r="BC521">
            <v>700369</v>
          </cell>
          <cell r="BE521">
            <v>700369</v>
          </cell>
          <cell r="BF521">
            <v>5872226</v>
          </cell>
          <cell r="BI521">
            <v>5872226</v>
          </cell>
          <cell r="BJ521">
            <v>0.20523818141643985</v>
          </cell>
          <cell r="BP521">
            <v>772591</v>
          </cell>
          <cell r="BR521">
            <v>772591</v>
          </cell>
          <cell r="CV521">
            <v>780370</v>
          </cell>
          <cell r="CX521">
            <v>780370</v>
          </cell>
          <cell r="CZ521">
            <v>734865</v>
          </cell>
          <cell r="DB521">
            <v>734865</v>
          </cell>
          <cell r="ER521">
            <v>670709</v>
          </cell>
          <cell r="ET521">
            <v>670709</v>
          </cell>
          <cell r="FC521">
            <v>766089</v>
          </cell>
          <cell r="FF521">
            <v>766089</v>
          </cell>
          <cell r="FK521">
            <v>10020970</v>
          </cell>
          <cell r="FL521">
            <v>5772453</v>
          </cell>
          <cell r="FN521">
            <v>12818339</v>
          </cell>
          <cell r="FO521">
            <v>28611762</v>
          </cell>
        </row>
        <row r="522">
          <cell r="E522" t="str">
            <v>Clemson2013</v>
          </cell>
          <cell r="F522" t="str">
            <v>SC</v>
          </cell>
          <cell r="G522" t="str">
            <v>NCAA Division I-A</v>
          </cell>
          <cell r="I522">
            <v>1</v>
          </cell>
          <cell r="J522" t="str">
            <v>NCAA</v>
          </cell>
          <cell r="K522">
            <v>8557</v>
          </cell>
          <cell r="L522">
            <v>7436</v>
          </cell>
          <cell r="M522">
            <v>15993</v>
          </cell>
          <cell r="V522">
            <v>1216595</v>
          </cell>
          <cell r="Y522">
            <v>1216595</v>
          </cell>
          <cell r="Z522">
            <v>7019684</v>
          </cell>
          <cell r="AA522">
            <v>747692</v>
          </cell>
          <cell r="AC522">
            <v>7767376</v>
          </cell>
          <cell r="AL522">
            <v>569249</v>
          </cell>
          <cell r="AM522">
            <v>854226</v>
          </cell>
          <cell r="AO522">
            <v>1423475</v>
          </cell>
          <cell r="AQ522">
            <v>358635</v>
          </cell>
          <cell r="AS522">
            <v>358635</v>
          </cell>
          <cell r="BF522">
            <v>42427250</v>
          </cell>
          <cell r="BI522">
            <v>42427250</v>
          </cell>
          <cell r="BJ522">
            <v>0.57495923697598028</v>
          </cell>
          <cell r="BK522">
            <v>340347</v>
          </cell>
          <cell r="BL522">
            <v>263537</v>
          </cell>
          <cell r="BN522">
            <v>603884</v>
          </cell>
          <cell r="CJ522">
            <v>1079488</v>
          </cell>
          <cell r="CL522">
            <v>1079488</v>
          </cell>
          <cell r="CU522">
            <v>551377</v>
          </cell>
          <cell r="CV522">
            <v>839068</v>
          </cell>
          <cell r="CX522">
            <v>1390445</v>
          </cell>
          <cell r="EA522">
            <v>287524</v>
          </cell>
          <cell r="EB522">
            <v>309378</v>
          </cell>
          <cell r="ED522">
            <v>596902</v>
          </cell>
          <cell r="ER522">
            <v>649089</v>
          </cell>
          <cell r="ET522">
            <v>649089</v>
          </cell>
          <cell r="FK522">
            <v>52412026</v>
          </cell>
          <cell r="FL522">
            <v>5101113</v>
          </cell>
          <cell r="FN522">
            <v>16278614</v>
          </cell>
          <cell r="FO522">
            <v>73791753</v>
          </cell>
        </row>
        <row r="523">
          <cell r="E523" t="str">
            <v>Coastal Carolina2013</v>
          </cell>
          <cell r="F523" t="str">
            <v>SC</v>
          </cell>
          <cell r="G523" t="str">
            <v>NCAA Division I-AA</v>
          </cell>
          <cell r="I523">
            <v>1</v>
          </cell>
          <cell r="J523" t="str">
            <v>NCAA</v>
          </cell>
          <cell r="K523">
            <v>3747</v>
          </cell>
          <cell r="L523">
            <v>4257</v>
          </cell>
          <cell r="M523">
            <v>8004</v>
          </cell>
          <cell r="V523">
            <v>1559627</v>
          </cell>
          <cell r="Y523">
            <v>1559627</v>
          </cell>
          <cell r="Z523">
            <v>1588368</v>
          </cell>
          <cell r="AA523">
            <v>1311959</v>
          </cell>
          <cell r="AC523">
            <v>2900327</v>
          </cell>
          <cell r="AL523">
            <v>613010</v>
          </cell>
          <cell r="AM523">
            <v>803217</v>
          </cell>
          <cell r="AO523">
            <v>1416227</v>
          </cell>
          <cell r="BF523">
            <v>5338582</v>
          </cell>
          <cell r="BI523">
            <v>5338582</v>
          </cell>
          <cell r="BJ523">
            <v>0.25980756674934702</v>
          </cell>
          <cell r="BK523">
            <v>578841</v>
          </cell>
          <cell r="BL523">
            <v>510692</v>
          </cell>
          <cell r="BN523">
            <v>1089533</v>
          </cell>
          <cell r="BX523">
            <v>589948</v>
          </cell>
          <cell r="BZ523">
            <v>589948</v>
          </cell>
          <cell r="CU523">
            <v>670802</v>
          </cell>
          <cell r="CV523">
            <v>711769</v>
          </cell>
          <cell r="CX523">
            <v>1382571</v>
          </cell>
          <cell r="CZ523">
            <v>881527</v>
          </cell>
          <cell r="DB523">
            <v>881527</v>
          </cell>
          <cell r="EA523">
            <v>263540</v>
          </cell>
          <cell r="EB523">
            <v>356905</v>
          </cell>
          <cell r="ED523">
            <v>620445</v>
          </cell>
          <cell r="ER523">
            <v>748247</v>
          </cell>
          <cell r="ET523">
            <v>748247</v>
          </cell>
          <cell r="FK523">
            <v>10612770</v>
          </cell>
          <cell r="FL523">
            <v>5914264</v>
          </cell>
          <cell r="FN523">
            <v>4021182</v>
          </cell>
          <cell r="FO523">
            <v>20548216</v>
          </cell>
        </row>
        <row r="524">
          <cell r="E524" t="str">
            <v>Colorado State2013</v>
          </cell>
          <cell r="F524" t="str">
            <v>CO</v>
          </cell>
          <cell r="G524" t="str">
            <v>NCAA Division I-A</v>
          </cell>
          <cell r="I524">
            <v>1</v>
          </cell>
          <cell r="J524" t="str">
            <v>NCAA</v>
          </cell>
          <cell r="K524">
            <v>9654</v>
          </cell>
          <cell r="L524">
            <v>10526</v>
          </cell>
          <cell r="M524">
            <v>20180</v>
          </cell>
          <cell r="Z524">
            <v>4289235</v>
          </cell>
          <cell r="AA524">
            <v>2202343</v>
          </cell>
          <cell r="AC524">
            <v>6491578</v>
          </cell>
          <cell r="AL524">
            <v>742398</v>
          </cell>
          <cell r="AM524">
            <v>943356</v>
          </cell>
          <cell r="AO524">
            <v>1685754</v>
          </cell>
          <cell r="BF524">
            <v>12037107</v>
          </cell>
          <cell r="BI524">
            <v>12037107</v>
          </cell>
          <cell r="BJ524">
            <v>0.33162449652041193</v>
          </cell>
          <cell r="BK524">
            <v>597165</v>
          </cell>
          <cell r="BL524">
            <v>473178</v>
          </cell>
          <cell r="BN524">
            <v>1070343</v>
          </cell>
          <cell r="CV524">
            <v>574227</v>
          </cell>
          <cell r="CX524">
            <v>574227</v>
          </cell>
          <cell r="CZ524">
            <v>850001</v>
          </cell>
          <cell r="DB524">
            <v>850001</v>
          </cell>
          <cell r="DH524">
            <v>752072</v>
          </cell>
          <cell r="DJ524">
            <v>752072</v>
          </cell>
          <cell r="EB524">
            <v>336512</v>
          </cell>
          <cell r="ED524">
            <v>336512</v>
          </cell>
          <cell r="ER524">
            <v>1305855</v>
          </cell>
          <cell r="ET524">
            <v>1305855</v>
          </cell>
          <cell r="FK524">
            <v>17665905</v>
          </cell>
          <cell r="FL524">
            <v>7437544</v>
          </cell>
          <cell r="FN524">
            <v>11193951</v>
          </cell>
          <cell r="FO524">
            <v>36297400</v>
          </cell>
        </row>
        <row r="525">
          <cell r="E525" t="str">
            <v>Duke2013</v>
          </cell>
          <cell r="F525" t="str">
            <v>NC</v>
          </cell>
          <cell r="G525" t="str">
            <v>NCAA Division I-A</v>
          </cell>
          <cell r="I525">
            <v>1</v>
          </cell>
          <cell r="J525" t="str">
            <v>NCAA</v>
          </cell>
          <cell r="K525">
            <v>3230</v>
          </cell>
          <cell r="L525">
            <v>3265</v>
          </cell>
          <cell r="M525">
            <v>6495</v>
          </cell>
          <cell r="V525">
            <v>1637143</v>
          </cell>
          <cell r="Y525">
            <v>1637143</v>
          </cell>
          <cell r="Z525">
            <v>27000243</v>
          </cell>
          <cell r="AA525">
            <v>3182066</v>
          </cell>
          <cell r="AC525">
            <v>30182309</v>
          </cell>
          <cell r="AL525">
            <v>1200829</v>
          </cell>
          <cell r="AM525">
            <v>2208909</v>
          </cell>
          <cell r="AO525">
            <v>3409738</v>
          </cell>
          <cell r="AX525">
            <v>22281</v>
          </cell>
          <cell r="AY525">
            <v>131837</v>
          </cell>
          <cell r="BA525">
            <v>154118</v>
          </cell>
          <cell r="BC525">
            <v>1497614</v>
          </cell>
          <cell r="BE525">
            <v>1497614</v>
          </cell>
          <cell r="BF525">
            <v>25243479</v>
          </cell>
          <cell r="BI525">
            <v>25243479</v>
          </cell>
          <cell r="BJ525">
            <v>0.31694717124649757</v>
          </cell>
          <cell r="BK525">
            <v>718745</v>
          </cell>
          <cell r="BL525">
            <v>794435</v>
          </cell>
          <cell r="BN525">
            <v>1513180</v>
          </cell>
          <cell r="BW525">
            <v>2313923</v>
          </cell>
          <cell r="BX525">
            <v>1582368</v>
          </cell>
          <cell r="BZ525">
            <v>3896291</v>
          </cell>
          <cell r="CJ525">
            <v>1681531</v>
          </cell>
          <cell r="CL525">
            <v>1681531</v>
          </cell>
          <cell r="CU525">
            <v>1545019</v>
          </cell>
          <cell r="CV525">
            <v>1828055</v>
          </cell>
          <cell r="CX525">
            <v>3373074</v>
          </cell>
          <cell r="DG525">
            <v>101978</v>
          </cell>
          <cell r="DH525">
            <v>305624</v>
          </cell>
          <cell r="DJ525">
            <v>407602</v>
          </cell>
          <cell r="EA525">
            <v>706450</v>
          </cell>
          <cell r="EB525">
            <v>1262584</v>
          </cell>
          <cell r="ED525">
            <v>1969034</v>
          </cell>
          <cell r="ER525">
            <v>1510987</v>
          </cell>
          <cell r="ET525">
            <v>1510987</v>
          </cell>
          <cell r="FC525">
            <v>53514</v>
          </cell>
          <cell r="FF525">
            <v>53514</v>
          </cell>
          <cell r="FK525">
            <v>60543604</v>
          </cell>
          <cell r="FL525">
            <v>15986010</v>
          </cell>
          <cell r="FN525">
            <v>3116085</v>
          </cell>
          <cell r="FO525">
            <v>79645699</v>
          </cell>
        </row>
        <row r="526">
          <cell r="E526" t="str">
            <v>East Carolina2013</v>
          </cell>
          <cell r="F526" t="str">
            <v>NC</v>
          </cell>
          <cell r="G526" t="str">
            <v>NCAA Division I-A</v>
          </cell>
          <cell r="I526">
            <v>1</v>
          </cell>
          <cell r="J526" t="str">
            <v>NCAA</v>
          </cell>
          <cell r="K526">
            <v>7653</v>
          </cell>
          <cell r="L526">
            <v>10716</v>
          </cell>
          <cell r="M526">
            <v>18369</v>
          </cell>
          <cell r="V526">
            <v>1658505</v>
          </cell>
          <cell r="Y526">
            <v>1658505</v>
          </cell>
          <cell r="Z526">
            <v>3006386</v>
          </cell>
          <cell r="AA526">
            <v>2369969</v>
          </cell>
          <cell r="AC526">
            <v>5376355</v>
          </cell>
          <cell r="AL526">
            <v>916275</v>
          </cell>
          <cell r="AM526">
            <v>1401448</v>
          </cell>
          <cell r="AO526">
            <v>2317723</v>
          </cell>
          <cell r="BF526">
            <v>9960084</v>
          </cell>
          <cell r="BI526">
            <v>9960084</v>
          </cell>
          <cell r="BJ526">
            <v>0.26490454500554617</v>
          </cell>
          <cell r="BK526">
            <v>365566</v>
          </cell>
          <cell r="BL526">
            <v>568559</v>
          </cell>
          <cell r="BN526">
            <v>934125</v>
          </cell>
          <cell r="CV526">
            <v>1123524</v>
          </cell>
          <cell r="CX526">
            <v>1123524</v>
          </cell>
          <cell r="CZ526">
            <v>1364416</v>
          </cell>
          <cell r="DB526">
            <v>1364416</v>
          </cell>
          <cell r="DG526">
            <v>781468</v>
          </cell>
          <cell r="DH526">
            <v>1161501</v>
          </cell>
          <cell r="DJ526">
            <v>1942969</v>
          </cell>
          <cell r="EA526">
            <v>391395</v>
          </cell>
          <cell r="EB526">
            <v>609549</v>
          </cell>
          <cell r="ED526">
            <v>1000944</v>
          </cell>
          <cell r="ER526">
            <v>1367828</v>
          </cell>
          <cell r="ET526">
            <v>1367828</v>
          </cell>
          <cell r="FK526">
            <v>17079679</v>
          </cell>
          <cell r="FL526">
            <v>9966794</v>
          </cell>
          <cell r="FN526">
            <v>10552293</v>
          </cell>
          <cell r="FO526">
            <v>37598766</v>
          </cell>
        </row>
        <row r="527">
          <cell r="E527" t="str">
            <v>Eastern Michigan2013</v>
          </cell>
          <cell r="F527" t="str">
            <v>MI</v>
          </cell>
          <cell r="G527" t="str">
            <v>NCAA Division I-A</v>
          </cell>
          <cell r="I527">
            <v>1</v>
          </cell>
          <cell r="J527" t="str">
            <v>NCAA</v>
          </cell>
          <cell r="K527">
            <v>5645</v>
          </cell>
          <cell r="L527">
            <v>7727</v>
          </cell>
          <cell r="M527">
            <v>13372</v>
          </cell>
          <cell r="V527">
            <v>776368</v>
          </cell>
          <cell r="Y527">
            <v>776368</v>
          </cell>
          <cell r="Z527">
            <v>1967330</v>
          </cell>
          <cell r="AA527">
            <v>1202179</v>
          </cell>
          <cell r="AC527">
            <v>3169509</v>
          </cell>
          <cell r="AL527">
            <v>750299</v>
          </cell>
          <cell r="AM527">
            <v>872057</v>
          </cell>
          <cell r="AO527">
            <v>1622356</v>
          </cell>
          <cell r="BF527">
            <v>5553280</v>
          </cell>
          <cell r="BI527">
            <v>5553280</v>
          </cell>
          <cell r="BJ527">
            <v>0.23424857916186179</v>
          </cell>
          <cell r="BK527">
            <v>299420</v>
          </cell>
          <cell r="BL527">
            <v>320919</v>
          </cell>
          <cell r="BN527">
            <v>620339</v>
          </cell>
          <cell r="BP527">
            <v>653504</v>
          </cell>
          <cell r="BR527">
            <v>653504</v>
          </cell>
          <cell r="CJ527">
            <v>702386</v>
          </cell>
          <cell r="CL527">
            <v>702386</v>
          </cell>
          <cell r="CV527">
            <v>707176</v>
          </cell>
          <cell r="CX527">
            <v>707176</v>
          </cell>
          <cell r="CZ527">
            <v>575562</v>
          </cell>
          <cell r="DB527">
            <v>575562</v>
          </cell>
          <cell r="DG527">
            <v>730466</v>
          </cell>
          <cell r="DH527">
            <v>566294</v>
          </cell>
          <cell r="DJ527">
            <v>1296760</v>
          </cell>
          <cell r="EB527">
            <v>444778</v>
          </cell>
          <cell r="ED527">
            <v>444778</v>
          </cell>
          <cell r="ER527">
            <v>652723</v>
          </cell>
          <cell r="ET527">
            <v>652723</v>
          </cell>
          <cell r="FC527">
            <v>470855</v>
          </cell>
          <cell r="FF527">
            <v>470855</v>
          </cell>
          <cell r="FK527">
            <v>10548018</v>
          </cell>
          <cell r="FL527">
            <v>6697578</v>
          </cell>
          <cell r="FN527">
            <v>6461186</v>
          </cell>
          <cell r="FO527">
            <v>23706782</v>
          </cell>
        </row>
        <row r="528">
          <cell r="E528" t="str">
            <v>Florida Atlantic2013</v>
          </cell>
          <cell r="F528" t="str">
            <v>FL</v>
          </cell>
          <cell r="G528" t="str">
            <v>NCAA Division I-A</v>
          </cell>
          <cell r="I528">
            <v>1</v>
          </cell>
          <cell r="J528" t="str">
            <v>NCAA</v>
          </cell>
          <cell r="K528">
            <v>7023</v>
          </cell>
          <cell r="L528">
            <v>8543</v>
          </cell>
          <cell r="M528">
            <v>15566</v>
          </cell>
          <cell r="V528">
            <v>746309</v>
          </cell>
          <cell r="Y528">
            <v>746309</v>
          </cell>
          <cell r="Z528">
            <v>2164783</v>
          </cell>
          <cell r="AA528">
            <v>1175877</v>
          </cell>
          <cell r="AC528">
            <v>3340660</v>
          </cell>
          <cell r="AE528">
            <v>16187</v>
          </cell>
          <cell r="AG528">
            <v>16187</v>
          </cell>
          <cell r="AM528">
            <v>398876</v>
          </cell>
          <cell r="AO528">
            <v>398876</v>
          </cell>
          <cell r="BF528">
            <v>8436120</v>
          </cell>
          <cell r="BI528">
            <v>8436120</v>
          </cell>
          <cell r="BJ528">
            <v>0.38361266040190084</v>
          </cell>
          <cell r="BK528">
            <v>157862</v>
          </cell>
          <cell r="BL528">
            <v>130656</v>
          </cell>
          <cell r="BN528">
            <v>288518</v>
          </cell>
          <cell r="CU528">
            <v>285089</v>
          </cell>
          <cell r="CV528">
            <v>604453</v>
          </cell>
          <cell r="CX528">
            <v>889542</v>
          </cell>
          <cell r="CZ528">
            <v>662112</v>
          </cell>
          <cell r="DB528">
            <v>662112</v>
          </cell>
          <cell r="DG528">
            <v>274146</v>
          </cell>
          <cell r="DH528">
            <v>298837</v>
          </cell>
          <cell r="DJ528">
            <v>572983</v>
          </cell>
          <cell r="EA528">
            <v>210235</v>
          </cell>
          <cell r="EB528">
            <v>242399</v>
          </cell>
          <cell r="ED528">
            <v>452634</v>
          </cell>
          <cell r="EM528">
            <v>22924</v>
          </cell>
          <cell r="EP528">
            <v>22924</v>
          </cell>
          <cell r="ER528">
            <v>498518</v>
          </cell>
          <cell r="ET528">
            <v>498518</v>
          </cell>
          <cell r="FK528">
            <v>12297468</v>
          </cell>
          <cell r="FL528">
            <v>4027915</v>
          </cell>
          <cell r="FN528">
            <v>5665862</v>
          </cell>
          <cell r="FO528">
            <v>21991245</v>
          </cell>
        </row>
        <row r="529">
          <cell r="E529" t="str">
            <v>FIU2013</v>
          </cell>
          <cell r="F529" t="str">
            <v>FL</v>
          </cell>
          <cell r="G529" t="str">
            <v>NCAA Division I-A</v>
          </cell>
          <cell r="I529">
            <v>1</v>
          </cell>
          <cell r="J529" t="str">
            <v>NCAA</v>
          </cell>
          <cell r="K529">
            <v>11304</v>
          </cell>
          <cell r="L529">
            <v>14341</v>
          </cell>
          <cell r="M529">
            <v>25645</v>
          </cell>
          <cell r="V529">
            <v>1032953</v>
          </cell>
          <cell r="Y529">
            <v>1032953</v>
          </cell>
          <cell r="Z529">
            <v>1791811</v>
          </cell>
          <cell r="AA529">
            <v>1484682</v>
          </cell>
          <cell r="AC529">
            <v>3276493</v>
          </cell>
          <cell r="AE529">
            <v>323045</v>
          </cell>
          <cell r="AG529">
            <v>323045</v>
          </cell>
          <cell r="AL529">
            <v>356544</v>
          </cell>
          <cell r="AM529">
            <v>615481</v>
          </cell>
          <cell r="AO529">
            <v>972025</v>
          </cell>
          <cell r="BF529">
            <v>7155157</v>
          </cell>
          <cell r="BI529">
            <v>7155157</v>
          </cell>
          <cell r="BJ529">
            <v>0.25459514584708209</v>
          </cell>
          <cell r="BL529">
            <v>407457</v>
          </cell>
          <cell r="BN529">
            <v>407457</v>
          </cell>
          <cell r="CU529">
            <v>598247</v>
          </cell>
          <cell r="CV529">
            <v>740263</v>
          </cell>
          <cell r="CX529">
            <v>1338510</v>
          </cell>
          <cell r="CZ529">
            <v>696314</v>
          </cell>
          <cell r="DB529">
            <v>696314</v>
          </cell>
          <cell r="DH529">
            <v>818243</v>
          </cell>
          <cell r="DJ529">
            <v>818243</v>
          </cell>
          <cell r="EB529">
            <v>380446</v>
          </cell>
          <cell r="ED529">
            <v>380446</v>
          </cell>
          <cell r="ER529">
            <v>750402</v>
          </cell>
          <cell r="ET529">
            <v>750402</v>
          </cell>
          <cell r="FK529">
            <v>10934712</v>
          </cell>
          <cell r="FL529">
            <v>6216333</v>
          </cell>
          <cell r="FN529">
            <v>10953014</v>
          </cell>
          <cell r="FO529">
            <v>28104059</v>
          </cell>
        </row>
        <row r="530">
          <cell r="E530" t="str">
            <v>Florida State2013</v>
          </cell>
          <cell r="F530" t="str">
            <v>FL</v>
          </cell>
          <cell r="G530" t="str">
            <v>NCAA Division I-A</v>
          </cell>
          <cell r="I530">
            <v>1</v>
          </cell>
          <cell r="J530" t="str">
            <v>NCAA</v>
          </cell>
          <cell r="K530">
            <v>12600</v>
          </cell>
          <cell r="L530">
            <v>16109</v>
          </cell>
          <cell r="M530">
            <v>28709</v>
          </cell>
          <cell r="V530">
            <v>2523304</v>
          </cell>
          <cell r="Y530">
            <v>2523304</v>
          </cell>
          <cell r="Z530">
            <v>10559780</v>
          </cell>
          <cell r="AA530">
            <v>3580437</v>
          </cell>
          <cell r="AC530">
            <v>14140217</v>
          </cell>
          <cell r="AE530">
            <v>441433</v>
          </cell>
          <cell r="AG530">
            <v>441433</v>
          </cell>
          <cell r="AL530">
            <v>1910735</v>
          </cell>
          <cell r="AM530">
            <v>2086328</v>
          </cell>
          <cell r="AO530">
            <v>3997063</v>
          </cell>
          <cell r="BF530">
            <v>57389055</v>
          </cell>
          <cell r="BI530">
            <v>57389055</v>
          </cell>
          <cell r="BJ530">
            <v>0.54959652065485054</v>
          </cell>
          <cell r="BK530">
            <v>666528</v>
          </cell>
          <cell r="BL530">
            <v>616359</v>
          </cell>
          <cell r="BN530">
            <v>1282887</v>
          </cell>
          <cell r="CV530">
            <v>1916612</v>
          </cell>
          <cell r="CX530">
            <v>1916612</v>
          </cell>
          <cell r="CZ530">
            <v>1418653</v>
          </cell>
          <cell r="DB530">
            <v>1418653</v>
          </cell>
          <cell r="DK530">
            <v>1013186</v>
          </cell>
          <cell r="DL530">
            <v>1010621</v>
          </cell>
          <cell r="DN530">
            <v>2023807</v>
          </cell>
          <cell r="EA530">
            <v>834028</v>
          </cell>
          <cell r="EB530">
            <v>854342</v>
          </cell>
          <cell r="ED530">
            <v>1688370</v>
          </cell>
          <cell r="ER530">
            <v>1122859</v>
          </cell>
          <cell r="ET530">
            <v>1122859</v>
          </cell>
          <cell r="FK530">
            <v>74896616</v>
          </cell>
          <cell r="FL530">
            <v>13047644</v>
          </cell>
          <cell r="FN530">
            <v>16476079</v>
          </cell>
          <cell r="FO530">
            <v>104420339</v>
          </cell>
        </row>
        <row r="531">
          <cell r="E531" t="str">
            <v>Georgia Tech2013</v>
          </cell>
          <cell r="F531" t="str">
            <v>GA</v>
          </cell>
          <cell r="G531" t="str">
            <v>NCAA Division I-A</v>
          </cell>
          <cell r="I531">
            <v>1</v>
          </cell>
          <cell r="J531" t="str">
            <v>NCAA</v>
          </cell>
          <cell r="K531">
            <v>8770</v>
          </cell>
          <cell r="L531">
            <v>4423</v>
          </cell>
          <cell r="M531">
            <v>13193</v>
          </cell>
          <cell r="V531">
            <v>512738</v>
          </cell>
          <cell r="Y531">
            <v>512738</v>
          </cell>
          <cell r="Z531">
            <v>6013750</v>
          </cell>
          <cell r="AA531">
            <v>480383</v>
          </cell>
          <cell r="AC531">
            <v>6494133</v>
          </cell>
          <cell r="AL531">
            <v>94640</v>
          </cell>
          <cell r="AM531">
            <v>41123</v>
          </cell>
          <cell r="AO531">
            <v>135763</v>
          </cell>
          <cell r="BF531">
            <v>34306164</v>
          </cell>
          <cell r="BI531">
            <v>34306164</v>
          </cell>
          <cell r="BJ531">
            <v>0.61783851886160712</v>
          </cell>
          <cell r="BK531">
            <v>173974</v>
          </cell>
          <cell r="BN531">
            <v>173974</v>
          </cell>
          <cell r="CZ531">
            <v>137567</v>
          </cell>
          <cell r="DB531">
            <v>137567</v>
          </cell>
          <cell r="DG531">
            <v>244779</v>
          </cell>
          <cell r="DH531">
            <v>319215</v>
          </cell>
          <cell r="DJ531">
            <v>563994</v>
          </cell>
          <cell r="EA531">
            <v>160691</v>
          </cell>
          <cell r="EB531">
            <v>228525</v>
          </cell>
          <cell r="ED531">
            <v>389216</v>
          </cell>
          <cell r="ER531">
            <v>286669</v>
          </cell>
          <cell r="ET531">
            <v>286669</v>
          </cell>
          <cell r="FK531">
            <v>41506736</v>
          </cell>
          <cell r="FL531">
            <v>1493482</v>
          </cell>
          <cell r="FN531">
            <v>12525883</v>
          </cell>
          <cell r="FO531">
            <v>55526101</v>
          </cell>
        </row>
        <row r="532">
          <cell r="E532" t="str">
            <v>Georgia Southern2013</v>
          </cell>
          <cell r="F532" t="str">
            <v>GA</v>
          </cell>
          <cell r="G532" t="str">
            <v>NCAA Division I-A</v>
          </cell>
          <cell r="I532">
            <v>1</v>
          </cell>
          <cell r="J532" t="str">
            <v>NCAA</v>
          </cell>
          <cell r="K532">
            <v>7885</v>
          </cell>
          <cell r="L532">
            <v>7833</v>
          </cell>
          <cell r="M532">
            <v>15718</v>
          </cell>
          <cell r="V532">
            <v>888222</v>
          </cell>
          <cell r="Y532">
            <v>888222</v>
          </cell>
          <cell r="Z532">
            <v>798535</v>
          </cell>
          <cell r="AA532">
            <v>441769</v>
          </cell>
          <cell r="AC532">
            <v>1240304</v>
          </cell>
          <cell r="AM532">
            <v>1711372</v>
          </cell>
          <cell r="AO532">
            <v>1711372</v>
          </cell>
          <cell r="BF532">
            <v>4571659</v>
          </cell>
          <cell r="BI532">
            <v>4571659</v>
          </cell>
          <cell r="BJ532">
            <v>0.32710097019288303</v>
          </cell>
          <cell r="BK532">
            <v>257873</v>
          </cell>
          <cell r="BN532">
            <v>257873</v>
          </cell>
          <cell r="CB532">
            <v>140658</v>
          </cell>
          <cell r="CD532">
            <v>140658</v>
          </cell>
          <cell r="CU532">
            <v>564132</v>
          </cell>
          <cell r="CV532">
            <v>750176</v>
          </cell>
          <cell r="CX532">
            <v>1314308</v>
          </cell>
          <cell r="CZ532">
            <v>468860</v>
          </cell>
          <cell r="DB532">
            <v>468860</v>
          </cell>
          <cell r="DH532">
            <v>586075</v>
          </cell>
          <cell r="DJ532">
            <v>586075</v>
          </cell>
          <cell r="EA532">
            <v>234430</v>
          </cell>
          <cell r="EB532">
            <v>234430</v>
          </cell>
          <cell r="ED532">
            <v>468860</v>
          </cell>
          <cell r="ER532">
            <v>375095</v>
          </cell>
          <cell r="ET532">
            <v>375095</v>
          </cell>
          <cell r="FK532">
            <v>7314851</v>
          </cell>
          <cell r="FL532">
            <v>4708435</v>
          </cell>
          <cell r="FN532">
            <v>1953007</v>
          </cell>
          <cell r="FO532">
            <v>13976293</v>
          </cell>
        </row>
        <row r="533">
          <cell r="E533" t="str">
            <v>Georgia State2013</v>
          </cell>
          <cell r="F533" t="str">
            <v>GA</v>
          </cell>
          <cell r="G533" t="str">
            <v>NCAA Division I-A</v>
          </cell>
          <cell r="I533">
            <v>1</v>
          </cell>
          <cell r="J533" t="str">
            <v>NCAA</v>
          </cell>
          <cell r="K533">
            <v>7625</v>
          </cell>
          <cell r="L533">
            <v>10642</v>
          </cell>
          <cell r="M533">
            <v>18267</v>
          </cell>
          <cell r="V533">
            <v>785778</v>
          </cell>
          <cell r="Y533">
            <v>785778</v>
          </cell>
          <cell r="Z533">
            <v>1968343</v>
          </cell>
          <cell r="AA533">
            <v>1325375</v>
          </cell>
          <cell r="AC533">
            <v>3293718</v>
          </cell>
          <cell r="AE533">
            <v>272732</v>
          </cell>
          <cell r="AG533">
            <v>272732</v>
          </cell>
          <cell r="AM533">
            <v>640049</v>
          </cell>
          <cell r="AO533">
            <v>640049</v>
          </cell>
          <cell r="BF533">
            <v>6132435</v>
          </cell>
          <cell r="BI533">
            <v>6132435</v>
          </cell>
          <cell r="BJ533">
            <v>0.26189460386766805</v>
          </cell>
          <cell r="BK533">
            <v>258298</v>
          </cell>
          <cell r="BL533">
            <v>335574</v>
          </cell>
          <cell r="BN533">
            <v>593872</v>
          </cell>
          <cell r="CU533">
            <v>462071</v>
          </cell>
          <cell r="CV533">
            <v>579473</v>
          </cell>
          <cell r="CX533">
            <v>1041544</v>
          </cell>
          <cell r="CZ533">
            <v>600445</v>
          </cell>
          <cell r="DB533">
            <v>600445</v>
          </cell>
          <cell r="EA533">
            <v>300805</v>
          </cell>
          <cell r="EB533">
            <v>366666</v>
          </cell>
          <cell r="ED533">
            <v>667471</v>
          </cell>
          <cell r="ER533">
            <v>573304</v>
          </cell>
          <cell r="ET533">
            <v>573304</v>
          </cell>
          <cell r="FK533">
            <v>9907730</v>
          </cell>
          <cell r="FL533">
            <v>4693618</v>
          </cell>
          <cell r="FN533">
            <v>8814312</v>
          </cell>
          <cell r="FO533">
            <v>23415660</v>
          </cell>
        </row>
        <row r="534">
          <cell r="E534" t="str">
            <v>Indiana2013</v>
          </cell>
          <cell r="F534" t="str">
            <v>IN</v>
          </cell>
          <cell r="G534" t="str">
            <v>NCAA Division I-A</v>
          </cell>
          <cell r="I534">
            <v>1</v>
          </cell>
          <cell r="J534" t="str">
            <v>NCAA</v>
          </cell>
          <cell r="K534">
            <v>15352</v>
          </cell>
          <cell r="L534">
            <v>15558</v>
          </cell>
          <cell r="M534">
            <v>30910</v>
          </cell>
          <cell r="V534">
            <v>755918</v>
          </cell>
          <cell r="Y534">
            <v>755918</v>
          </cell>
          <cell r="Z534">
            <v>21912449</v>
          </cell>
          <cell r="AA534">
            <v>225899</v>
          </cell>
          <cell r="AC534">
            <v>22138348</v>
          </cell>
          <cell r="AL534">
            <v>86522</v>
          </cell>
          <cell r="AM534">
            <v>86169</v>
          </cell>
          <cell r="AO534">
            <v>172691</v>
          </cell>
          <cell r="BC534">
            <v>25643</v>
          </cell>
          <cell r="BE534">
            <v>25643</v>
          </cell>
          <cell r="BF534">
            <v>26237689</v>
          </cell>
          <cell r="BI534">
            <v>26237689</v>
          </cell>
          <cell r="BJ534">
            <v>0.31375790302481843</v>
          </cell>
          <cell r="BK534">
            <v>46050</v>
          </cell>
          <cell r="BL534">
            <v>34486</v>
          </cell>
          <cell r="BN534">
            <v>80536</v>
          </cell>
          <cell r="CJ534">
            <v>49345</v>
          </cell>
          <cell r="CL534">
            <v>49345</v>
          </cell>
          <cell r="CU534">
            <v>147606</v>
          </cell>
          <cell r="CV534">
            <v>51302</v>
          </cell>
          <cell r="CX534">
            <v>198908</v>
          </cell>
          <cell r="CZ534">
            <v>58331</v>
          </cell>
          <cell r="DB534">
            <v>58331</v>
          </cell>
          <cell r="DG534">
            <v>40741</v>
          </cell>
          <cell r="DH534">
            <v>48046</v>
          </cell>
          <cell r="DJ534">
            <v>88787</v>
          </cell>
          <cell r="EA534">
            <v>20280</v>
          </cell>
          <cell r="EB534">
            <v>29248</v>
          </cell>
          <cell r="ED534">
            <v>49528</v>
          </cell>
          <cell r="ER534">
            <v>62909</v>
          </cell>
          <cell r="ET534">
            <v>62909</v>
          </cell>
          <cell r="EV534">
            <v>10956</v>
          </cell>
          <cell r="EX534">
            <v>10956</v>
          </cell>
          <cell r="FC534">
            <v>24454</v>
          </cell>
          <cell r="FF534">
            <v>24454</v>
          </cell>
          <cell r="FK534">
            <v>49271709</v>
          </cell>
          <cell r="FL534">
            <v>682334</v>
          </cell>
          <cell r="FN534">
            <v>33669951</v>
          </cell>
          <cell r="FO534">
            <v>83623994</v>
          </cell>
        </row>
        <row r="535">
          <cell r="E535" t="str">
            <v>Iowa State2013</v>
          </cell>
          <cell r="F535" t="str">
            <v>IA</v>
          </cell>
          <cell r="G535" t="str">
            <v>NCAA Division I-A</v>
          </cell>
          <cell r="I535">
            <v>1</v>
          </cell>
          <cell r="J535" t="str">
            <v>NCAA</v>
          </cell>
          <cell r="K535">
            <v>14600</v>
          </cell>
          <cell r="L535">
            <v>11385</v>
          </cell>
          <cell r="M535">
            <v>25985</v>
          </cell>
          <cell r="Z535">
            <v>9586993</v>
          </cell>
          <cell r="AA535">
            <v>842935</v>
          </cell>
          <cell r="AC535">
            <v>10429928</v>
          </cell>
          <cell r="AL535">
            <v>102142</v>
          </cell>
          <cell r="AM535">
            <v>321522</v>
          </cell>
          <cell r="AO535">
            <v>423664</v>
          </cell>
          <cell r="BF535">
            <v>30968258</v>
          </cell>
          <cell r="BI535">
            <v>30968258</v>
          </cell>
          <cell r="BJ535">
            <v>0.45427732023384171</v>
          </cell>
          <cell r="BK535">
            <v>33773</v>
          </cell>
          <cell r="BL535">
            <v>32049</v>
          </cell>
          <cell r="BN535">
            <v>65822</v>
          </cell>
          <cell r="BP535">
            <v>252463</v>
          </cell>
          <cell r="BR535">
            <v>252463</v>
          </cell>
          <cell r="CV535">
            <v>295949</v>
          </cell>
          <cell r="CX535">
            <v>295949</v>
          </cell>
          <cell r="CZ535">
            <v>234367</v>
          </cell>
          <cell r="DB535">
            <v>234367</v>
          </cell>
          <cell r="DH535">
            <v>225004</v>
          </cell>
          <cell r="DJ535">
            <v>225004</v>
          </cell>
          <cell r="EB535">
            <v>64382</v>
          </cell>
          <cell r="ED535">
            <v>64382</v>
          </cell>
          <cell r="ER535">
            <v>251376</v>
          </cell>
          <cell r="ET535">
            <v>251376</v>
          </cell>
          <cell r="FC535">
            <v>202446</v>
          </cell>
          <cell r="FF535">
            <v>202446</v>
          </cell>
          <cell r="FK535">
            <v>40893612</v>
          </cell>
          <cell r="FL535">
            <v>2520047</v>
          </cell>
          <cell r="FN535">
            <v>24756722</v>
          </cell>
          <cell r="FO535">
            <v>68170381</v>
          </cell>
        </row>
        <row r="536">
          <cell r="E536" t="str">
            <v>Kansas State2013</v>
          </cell>
          <cell r="F536" t="str">
            <v>KS</v>
          </cell>
          <cell r="G536" t="str">
            <v>NCAA Division I-A</v>
          </cell>
          <cell r="I536">
            <v>1</v>
          </cell>
          <cell r="J536" t="str">
            <v>NCAA</v>
          </cell>
          <cell r="K536">
            <v>9392</v>
          </cell>
          <cell r="L536">
            <v>8492</v>
          </cell>
          <cell r="M536">
            <v>17884</v>
          </cell>
          <cell r="V536">
            <v>243324</v>
          </cell>
          <cell r="Y536">
            <v>243324</v>
          </cell>
          <cell r="Z536">
            <v>8395773</v>
          </cell>
          <cell r="AA536">
            <v>333764</v>
          </cell>
          <cell r="AC536">
            <v>8729537</v>
          </cell>
          <cell r="AL536">
            <v>81059</v>
          </cell>
          <cell r="AM536">
            <v>95156</v>
          </cell>
          <cell r="AO536">
            <v>176215</v>
          </cell>
          <cell r="AU536">
            <v>41741</v>
          </cell>
          <cell r="AW536">
            <v>41741</v>
          </cell>
          <cell r="BF536">
            <v>32729335</v>
          </cell>
          <cell r="BI536">
            <v>32729335</v>
          </cell>
          <cell r="BJ536">
            <v>0.4540203311466578</v>
          </cell>
          <cell r="BK536">
            <v>21570</v>
          </cell>
          <cell r="BL536">
            <v>23707</v>
          </cell>
          <cell r="BN536">
            <v>45277</v>
          </cell>
          <cell r="CJ536">
            <v>28495</v>
          </cell>
          <cell r="CL536">
            <v>28495</v>
          </cell>
          <cell r="EB536">
            <v>29157</v>
          </cell>
          <cell r="ED536">
            <v>29157</v>
          </cell>
          <cell r="ER536">
            <v>91492</v>
          </cell>
          <cell r="ET536">
            <v>91492</v>
          </cell>
          <cell r="FK536">
            <v>41471061</v>
          </cell>
          <cell r="FL536">
            <v>643512</v>
          </cell>
          <cell r="FN536">
            <v>29973245</v>
          </cell>
          <cell r="FO536">
            <v>72087818</v>
          </cell>
        </row>
        <row r="537">
          <cell r="E537" t="str">
            <v>Kent State2013</v>
          </cell>
          <cell r="F537" t="str">
            <v>OH</v>
          </cell>
          <cell r="G537" t="str">
            <v>NCAA Division I-A</v>
          </cell>
          <cell r="I537">
            <v>1</v>
          </cell>
          <cell r="J537" t="str">
            <v>NCAA</v>
          </cell>
          <cell r="K537">
            <v>7526</v>
          </cell>
          <cell r="L537">
            <v>10632</v>
          </cell>
          <cell r="M537">
            <v>18158</v>
          </cell>
          <cell r="V537">
            <v>1290445</v>
          </cell>
          <cell r="Y537">
            <v>1290445</v>
          </cell>
          <cell r="Z537">
            <v>782595</v>
          </cell>
          <cell r="AA537">
            <v>526550</v>
          </cell>
          <cell r="AC537">
            <v>1309145</v>
          </cell>
          <cell r="AL537">
            <v>1552204</v>
          </cell>
          <cell r="AM537">
            <v>1520548</v>
          </cell>
          <cell r="AO537">
            <v>3072752</v>
          </cell>
          <cell r="BC537">
            <v>772351</v>
          </cell>
          <cell r="BE537">
            <v>772351</v>
          </cell>
          <cell r="BF537">
            <v>5756090</v>
          </cell>
          <cell r="BI537">
            <v>5756090</v>
          </cell>
          <cell r="BJ537">
            <v>0.23796410750385508</v>
          </cell>
          <cell r="BK537">
            <v>365286</v>
          </cell>
          <cell r="BL537">
            <v>239392</v>
          </cell>
          <cell r="BN537">
            <v>604678</v>
          </cell>
          <cell r="BP537">
            <v>986444</v>
          </cell>
          <cell r="BR537">
            <v>986444</v>
          </cell>
          <cell r="CV537">
            <v>816722</v>
          </cell>
          <cell r="CX537">
            <v>816722</v>
          </cell>
          <cell r="CZ537">
            <v>774567</v>
          </cell>
          <cell r="DB537">
            <v>774567</v>
          </cell>
          <cell r="ER537">
            <v>493782</v>
          </cell>
          <cell r="ET537">
            <v>493782</v>
          </cell>
          <cell r="FC537">
            <v>1373186</v>
          </cell>
          <cell r="FF537">
            <v>1373186</v>
          </cell>
          <cell r="FK537">
            <v>11119806</v>
          </cell>
          <cell r="FL537">
            <v>6130356</v>
          </cell>
          <cell r="FN537">
            <v>6938738</v>
          </cell>
          <cell r="FO537">
            <v>24188900</v>
          </cell>
        </row>
        <row r="538">
          <cell r="E538" t="str">
            <v>Liberty2013</v>
          </cell>
          <cell r="F538" t="str">
            <v>VA</v>
          </cell>
          <cell r="G538" t="str">
            <v>NCAA Division I-AA</v>
          </cell>
          <cell r="I538">
            <v>1</v>
          </cell>
          <cell r="J538" t="str">
            <v>NCAA</v>
          </cell>
          <cell r="K538">
            <v>10982</v>
          </cell>
          <cell r="L538">
            <v>14854</v>
          </cell>
          <cell r="M538">
            <v>25836</v>
          </cell>
          <cell r="V538">
            <v>1740889</v>
          </cell>
          <cell r="Y538">
            <v>1740889</v>
          </cell>
          <cell r="Z538">
            <v>1899981</v>
          </cell>
          <cell r="AA538">
            <v>1663255</v>
          </cell>
          <cell r="AC538">
            <v>3563236</v>
          </cell>
          <cell r="AL538">
            <v>935705</v>
          </cell>
          <cell r="AM538">
            <v>1129512</v>
          </cell>
          <cell r="AO538">
            <v>2065217</v>
          </cell>
          <cell r="BC538">
            <v>804937</v>
          </cell>
          <cell r="BE538">
            <v>804937</v>
          </cell>
          <cell r="BF538">
            <v>6852985</v>
          </cell>
          <cell r="BI538">
            <v>6852985</v>
          </cell>
          <cell r="BJ538">
            <v>0.23998708346277361</v>
          </cell>
          <cell r="BK538">
            <v>482459</v>
          </cell>
          <cell r="BN538">
            <v>482459</v>
          </cell>
          <cell r="BX538">
            <v>769261</v>
          </cell>
          <cell r="BZ538">
            <v>769261</v>
          </cell>
          <cell r="CU538">
            <v>654915</v>
          </cell>
          <cell r="CV538">
            <v>758144</v>
          </cell>
          <cell r="CX538">
            <v>1413059</v>
          </cell>
          <cell r="CZ538">
            <v>906173</v>
          </cell>
          <cell r="DB538">
            <v>906173</v>
          </cell>
          <cell r="DH538">
            <v>665103</v>
          </cell>
          <cell r="DJ538">
            <v>665103</v>
          </cell>
          <cell r="EA538">
            <v>556336</v>
          </cell>
          <cell r="EB538">
            <v>485611</v>
          </cell>
          <cell r="ED538">
            <v>1041947</v>
          </cell>
          <cell r="ER538">
            <v>734180</v>
          </cell>
          <cell r="ET538">
            <v>734180</v>
          </cell>
          <cell r="FK538">
            <v>13123270</v>
          </cell>
          <cell r="FL538">
            <v>7916176</v>
          </cell>
          <cell r="FN538">
            <v>7516195</v>
          </cell>
          <cell r="FO538">
            <v>28555641</v>
          </cell>
        </row>
        <row r="539">
          <cell r="E539" t="str">
            <v>LSU2013</v>
          </cell>
          <cell r="F539" t="str">
            <v>LA</v>
          </cell>
          <cell r="G539" t="str">
            <v>NCAA Division I-A</v>
          </cell>
          <cell r="I539">
            <v>1</v>
          </cell>
          <cell r="J539" t="str">
            <v>NCAA</v>
          </cell>
          <cell r="K539">
            <v>10920</v>
          </cell>
          <cell r="L539">
            <v>11787</v>
          </cell>
          <cell r="M539">
            <v>22707</v>
          </cell>
          <cell r="V539">
            <v>9629506</v>
          </cell>
          <cell r="Y539">
            <v>9629506</v>
          </cell>
          <cell r="Z539">
            <v>7858767</v>
          </cell>
          <cell r="AA539">
            <v>414402</v>
          </cell>
          <cell r="AC539">
            <v>8273169</v>
          </cell>
          <cell r="AL539">
            <v>125252</v>
          </cell>
          <cell r="AM539">
            <v>125253</v>
          </cell>
          <cell r="AO539">
            <v>250505</v>
          </cell>
          <cell r="BF539">
            <v>87867268</v>
          </cell>
          <cell r="BI539">
            <v>87867268</v>
          </cell>
          <cell r="BJ539">
            <v>0.66150950260805985</v>
          </cell>
          <cell r="BK539">
            <v>101969</v>
          </cell>
          <cell r="BL539">
            <v>120718</v>
          </cell>
          <cell r="BN539">
            <v>222687</v>
          </cell>
          <cell r="BP539">
            <v>216026</v>
          </cell>
          <cell r="BR539">
            <v>216026</v>
          </cell>
          <cell r="CV539">
            <v>35378</v>
          </cell>
          <cell r="CX539">
            <v>35378</v>
          </cell>
          <cell r="CZ539">
            <v>248141</v>
          </cell>
          <cell r="DB539">
            <v>248141</v>
          </cell>
          <cell r="DG539">
            <v>20019</v>
          </cell>
          <cell r="DH539">
            <v>20019</v>
          </cell>
          <cell r="DJ539">
            <v>40038</v>
          </cell>
          <cell r="EA539">
            <v>41595</v>
          </cell>
          <cell r="EB539">
            <v>38133</v>
          </cell>
          <cell r="ED539">
            <v>79728</v>
          </cell>
          <cell r="ER539">
            <v>41601</v>
          </cell>
          <cell r="ET539">
            <v>41601</v>
          </cell>
          <cell r="FH539">
            <v>2000</v>
          </cell>
          <cell r="FJ539">
            <v>2000</v>
          </cell>
          <cell r="FK539">
            <v>105644376</v>
          </cell>
          <cell r="FL539">
            <v>1261671</v>
          </cell>
          <cell r="FN539">
            <v>25922382</v>
          </cell>
          <cell r="FO539">
            <v>132828429</v>
          </cell>
        </row>
        <row r="540">
          <cell r="E540" t="str">
            <v>Louisiana Tech2013</v>
          </cell>
          <cell r="F540" t="str">
            <v>LA</v>
          </cell>
          <cell r="G540" t="str">
            <v>NCAA Division I-A</v>
          </cell>
          <cell r="I540">
            <v>1</v>
          </cell>
          <cell r="J540" t="str">
            <v>NCAA</v>
          </cell>
          <cell r="K540">
            <v>3550</v>
          </cell>
          <cell r="L540">
            <v>2723</v>
          </cell>
          <cell r="M540">
            <v>6273</v>
          </cell>
          <cell r="V540">
            <v>812436</v>
          </cell>
          <cell r="Y540">
            <v>812436</v>
          </cell>
          <cell r="Z540">
            <v>2340033</v>
          </cell>
          <cell r="AA540">
            <v>1559004</v>
          </cell>
          <cell r="AC540">
            <v>3899037</v>
          </cell>
          <cell r="AI540">
            <v>92691</v>
          </cell>
          <cell r="AK540">
            <v>92691</v>
          </cell>
          <cell r="AL540">
            <v>554899</v>
          </cell>
          <cell r="AM540">
            <v>604981</v>
          </cell>
          <cell r="AO540">
            <v>1159880</v>
          </cell>
          <cell r="BF540">
            <v>6232317</v>
          </cell>
          <cell r="BI540">
            <v>6232317</v>
          </cell>
          <cell r="BJ540">
            <v>0.35647172033813673</v>
          </cell>
          <cell r="BK540">
            <v>312599</v>
          </cell>
          <cell r="BN540">
            <v>312599</v>
          </cell>
          <cell r="CV540">
            <v>587568</v>
          </cell>
          <cell r="CX540">
            <v>587568</v>
          </cell>
          <cell r="CZ540">
            <v>580589</v>
          </cell>
          <cell r="DB540">
            <v>580589</v>
          </cell>
          <cell r="EB540">
            <v>344718</v>
          </cell>
          <cell r="ED540">
            <v>344718</v>
          </cell>
          <cell r="ER540">
            <v>589798</v>
          </cell>
          <cell r="ET540">
            <v>589798</v>
          </cell>
          <cell r="FK540">
            <v>10252284</v>
          </cell>
          <cell r="FL540">
            <v>4359349</v>
          </cell>
          <cell r="FN540">
            <v>2871709</v>
          </cell>
          <cell r="FO540">
            <v>17483342</v>
          </cell>
        </row>
        <row r="541">
          <cell r="E541" t="str">
            <v>Marshall2013</v>
          </cell>
          <cell r="F541" t="str">
            <v>WV</v>
          </cell>
          <cell r="G541" t="str">
            <v>NCAA Division I-A</v>
          </cell>
          <cell r="I541">
            <v>1</v>
          </cell>
          <cell r="J541" t="str">
            <v>NCAA</v>
          </cell>
          <cell r="K541">
            <v>3618</v>
          </cell>
          <cell r="L541">
            <v>4593</v>
          </cell>
          <cell r="M541">
            <v>8211</v>
          </cell>
          <cell r="V541">
            <v>825075</v>
          </cell>
          <cell r="Y541">
            <v>825075</v>
          </cell>
          <cell r="Z541">
            <v>3065649</v>
          </cell>
          <cell r="AA541">
            <v>1352305</v>
          </cell>
          <cell r="AC541">
            <v>4417954</v>
          </cell>
          <cell r="AM541">
            <v>840578</v>
          </cell>
          <cell r="AO541">
            <v>840578</v>
          </cell>
          <cell r="BF541">
            <v>8643638</v>
          </cell>
          <cell r="BI541">
            <v>8643638</v>
          </cell>
          <cell r="BJ541">
            <v>0.32229555337302163</v>
          </cell>
          <cell r="BK541">
            <v>301183</v>
          </cell>
          <cell r="BL541">
            <v>241708</v>
          </cell>
          <cell r="BN541">
            <v>542891</v>
          </cell>
          <cell r="CU541">
            <v>519264</v>
          </cell>
          <cell r="CV541">
            <v>636237</v>
          </cell>
          <cell r="CX541">
            <v>1155501</v>
          </cell>
          <cell r="CZ541">
            <v>740425</v>
          </cell>
          <cell r="DB541">
            <v>740425</v>
          </cell>
          <cell r="DH541">
            <v>490851</v>
          </cell>
          <cell r="DJ541">
            <v>490851</v>
          </cell>
          <cell r="EB541">
            <v>399011</v>
          </cell>
          <cell r="ED541">
            <v>399011</v>
          </cell>
          <cell r="EM541">
            <v>126021</v>
          </cell>
          <cell r="EP541">
            <v>126021</v>
          </cell>
          <cell r="ER541">
            <v>654148</v>
          </cell>
          <cell r="ET541">
            <v>654148</v>
          </cell>
          <cell r="FK541">
            <v>13480830</v>
          </cell>
          <cell r="FL541">
            <v>5355263</v>
          </cell>
          <cell r="FN541">
            <v>7982887</v>
          </cell>
          <cell r="FO541">
            <v>26818980</v>
          </cell>
        </row>
        <row r="542">
          <cell r="E542" t="str">
            <v>Miami (OH)2013</v>
          </cell>
          <cell r="F542" t="str">
            <v>OH</v>
          </cell>
          <cell r="G542" t="str">
            <v>NCAA Division I-A</v>
          </cell>
          <cell r="I542">
            <v>1</v>
          </cell>
          <cell r="J542" t="str">
            <v>NCAA</v>
          </cell>
          <cell r="K542">
            <v>7192</v>
          </cell>
          <cell r="L542">
            <v>7760</v>
          </cell>
          <cell r="M542">
            <v>14952</v>
          </cell>
          <cell r="V542">
            <v>950545</v>
          </cell>
          <cell r="Y542">
            <v>950545</v>
          </cell>
          <cell r="Z542">
            <v>1747252</v>
          </cell>
          <cell r="AA542">
            <v>1481546</v>
          </cell>
          <cell r="AC542">
            <v>3228798</v>
          </cell>
          <cell r="AL542">
            <v>723236</v>
          </cell>
          <cell r="AM542">
            <v>993870</v>
          </cell>
          <cell r="AO542">
            <v>1717106</v>
          </cell>
          <cell r="BC542">
            <v>811855</v>
          </cell>
          <cell r="BE542">
            <v>811855</v>
          </cell>
          <cell r="BF542">
            <v>7188385</v>
          </cell>
          <cell r="BI542">
            <v>7188385</v>
          </cell>
          <cell r="BJ542">
            <v>0.25317263296882725</v>
          </cell>
          <cell r="BK542">
            <v>324590</v>
          </cell>
          <cell r="BN542">
            <v>324590</v>
          </cell>
          <cell r="BS542">
            <v>2391424</v>
          </cell>
          <cell r="BV542">
            <v>2391424</v>
          </cell>
          <cell r="CV542">
            <v>811748</v>
          </cell>
          <cell r="CX542">
            <v>811748</v>
          </cell>
          <cell r="CZ542">
            <v>804561</v>
          </cell>
          <cell r="DB542">
            <v>804561</v>
          </cell>
          <cell r="DG542">
            <v>522606</v>
          </cell>
          <cell r="DH542">
            <v>836000</v>
          </cell>
          <cell r="DJ542">
            <v>1358606</v>
          </cell>
          <cell r="EB542">
            <v>625884</v>
          </cell>
          <cell r="ED542">
            <v>625884</v>
          </cell>
          <cell r="ER542">
            <v>731894</v>
          </cell>
          <cell r="ET542">
            <v>731894</v>
          </cell>
          <cell r="FH542">
            <v>443614</v>
          </cell>
          <cell r="FJ542">
            <v>443614</v>
          </cell>
          <cell r="FK542">
            <v>13848038</v>
          </cell>
          <cell r="FL542">
            <v>7540972</v>
          </cell>
          <cell r="FN542">
            <v>7004205</v>
          </cell>
          <cell r="FO542">
            <v>28393215</v>
          </cell>
        </row>
        <row r="543">
          <cell r="E543" t="str">
            <v>Michigan State2013</v>
          </cell>
          <cell r="F543" t="str">
            <v>MI</v>
          </cell>
          <cell r="G543" t="str">
            <v>NCAA Division I-A</v>
          </cell>
          <cell r="I543">
            <v>1</v>
          </cell>
          <cell r="J543" t="str">
            <v>NCAA</v>
          </cell>
          <cell r="K543">
            <v>17111</v>
          </cell>
          <cell r="L543">
            <v>17465</v>
          </cell>
          <cell r="M543">
            <v>34576</v>
          </cell>
          <cell r="V543">
            <v>588262</v>
          </cell>
          <cell r="Y543">
            <v>588262</v>
          </cell>
          <cell r="Z543">
            <v>18352543</v>
          </cell>
          <cell r="AA543">
            <v>959923</v>
          </cell>
          <cell r="AC543">
            <v>19312466</v>
          </cell>
          <cell r="AL543">
            <v>309346</v>
          </cell>
          <cell r="AM543">
            <v>252694</v>
          </cell>
          <cell r="AO543">
            <v>562040</v>
          </cell>
          <cell r="BC543">
            <v>187790</v>
          </cell>
          <cell r="BE543">
            <v>187790</v>
          </cell>
          <cell r="BF543">
            <v>52793124</v>
          </cell>
          <cell r="BI543">
            <v>52793124</v>
          </cell>
          <cell r="BJ543">
            <v>0.6097178469236797</v>
          </cell>
          <cell r="BK543">
            <v>294308</v>
          </cell>
          <cell r="BL543">
            <v>525688</v>
          </cell>
          <cell r="BN543">
            <v>819996</v>
          </cell>
          <cell r="BP543">
            <v>129134</v>
          </cell>
          <cell r="BR543">
            <v>129134</v>
          </cell>
          <cell r="BS543">
            <v>2292833</v>
          </cell>
          <cell r="BV543">
            <v>2292833</v>
          </cell>
          <cell r="CJ543">
            <v>123463</v>
          </cell>
          <cell r="CL543">
            <v>123463</v>
          </cell>
          <cell r="CU543">
            <v>415790</v>
          </cell>
          <cell r="CV543">
            <v>349352</v>
          </cell>
          <cell r="CX543">
            <v>765142</v>
          </cell>
          <cell r="CZ543">
            <v>170916</v>
          </cell>
          <cell r="DB543">
            <v>170916</v>
          </cell>
          <cell r="DG543">
            <v>154737</v>
          </cell>
          <cell r="DH543">
            <v>115838</v>
          </cell>
          <cell r="DJ543">
            <v>270575</v>
          </cell>
          <cell r="EA543">
            <v>164712</v>
          </cell>
          <cell r="EB543">
            <v>69766</v>
          </cell>
          <cell r="ED543">
            <v>234478</v>
          </cell>
          <cell r="ER543">
            <v>580077</v>
          </cell>
          <cell r="ET543">
            <v>580077</v>
          </cell>
          <cell r="FC543">
            <v>111813</v>
          </cell>
          <cell r="FF543">
            <v>111813</v>
          </cell>
          <cell r="FK543">
            <v>75477468</v>
          </cell>
          <cell r="FL543">
            <v>3464641</v>
          </cell>
          <cell r="FN543">
            <v>7644046</v>
          </cell>
          <cell r="FO543">
            <v>86586155</v>
          </cell>
        </row>
        <row r="544">
          <cell r="E544" t="str">
            <v>Middle Tennessee2013</v>
          </cell>
          <cell r="F544" t="str">
            <v>TN</v>
          </cell>
          <cell r="G544" t="str">
            <v>NCAA Division I-A</v>
          </cell>
          <cell r="I544">
            <v>1</v>
          </cell>
          <cell r="J544" t="str">
            <v>NCAA</v>
          </cell>
          <cell r="K544">
            <v>8091</v>
          </cell>
          <cell r="L544">
            <v>9263</v>
          </cell>
          <cell r="M544">
            <v>17354</v>
          </cell>
          <cell r="V544">
            <v>859600</v>
          </cell>
          <cell r="Y544">
            <v>859600</v>
          </cell>
          <cell r="Z544">
            <v>2253806</v>
          </cell>
          <cell r="AA544">
            <v>1784715</v>
          </cell>
          <cell r="AC544">
            <v>4038521</v>
          </cell>
          <cell r="AL544">
            <v>730781</v>
          </cell>
          <cell r="AM544">
            <v>873427</v>
          </cell>
          <cell r="AO544">
            <v>1604208</v>
          </cell>
          <cell r="BF544">
            <v>9040369</v>
          </cell>
          <cell r="BI544">
            <v>9040369</v>
          </cell>
          <cell r="BJ544">
            <v>0.33675917170310304</v>
          </cell>
          <cell r="BK544">
            <v>561111</v>
          </cell>
          <cell r="BL544">
            <v>282366</v>
          </cell>
          <cell r="BN544">
            <v>843477</v>
          </cell>
          <cell r="CV544">
            <v>857926</v>
          </cell>
          <cell r="CX544">
            <v>857926</v>
          </cell>
          <cell r="CZ544">
            <v>662053</v>
          </cell>
          <cell r="DB544">
            <v>662053</v>
          </cell>
          <cell r="EA544">
            <v>774077</v>
          </cell>
          <cell r="EB544">
            <v>864215</v>
          </cell>
          <cell r="ED544">
            <v>1638292</v>
          </cell>
          <cell r="ER544">
            <v>830372</v>
          </cell>
          <cell r="ET544">
            <v>830372</v>
          </cell>
          <cell r="FK544">
            <v>14219744</v>
          </cell>
          <cell r="FL544">
            <v>6155074</v>
          </cell>
          <cell r="FN544">
            <v>6470387</v>
          </cell>
          <cell r="FO544">
            <v>26845205</v>
          </cell>
        </row>
        <row r="545">
          <cell r="E545" t="str">
            <v>Mississippi State2013</v>
          </cell>
          <cell r="F545" t="str">
            <v>MS</v>
          </cell>
          <cell r="G545" t="str">
            <v>NCAA Division I-A</v>
          </cell>
          <cell r="I545">
            <v>1</v>
          </cell>
          <cell r="J545" t="str">
            <v>NCAA</v>
          </cell>
          <cell r="K545">
            <v>7805</v>
          </cell>
          <cell r="L545">
            <v>7243</v>
          </cell>
          <cell r="M545">
            <v>15048</v>
          </cell>
          <cell r="V545">
            <v>3372241</v>
          </cell>
          <cell r="Y545">
            <v>3372241</v>
          </cell>
          <cell r="Z545">
            <v>6571274</v>
          </cell>
          <cell r="AA545">
            <v>2778288</v>
          </cell>
          <cell r="AC545">
            <v>9349562</v>
          </cell>
          <cell r="AL545">
            <v>1141261</v>
          </cell>
          <cell r="AM545">
            <v>1202684</v>
          </cell>
          <cell r="AO545">
            <v>2343945</v>
          </cell>
          <cell r="BF545">
            <v>27140807</v>
          </cell>
          <cell r="BI545">
            <v>27140807</v>
          </cell>
          <cell r="BJ545">
            <v>0.4549598833366007</v>
          </cell>
          <cell r="BK545">
            <v>474476</v>
          </cell>
          <cell r="BL545">
            <v>583094</v>
          </cell>
          <cell r="BN545">
            <v>1057570</v>
          </cell>
          <cell r="CV545">
            <v>1233821</v>
          </cell>
          <cell r="CX545">
            <v>1233821</v>
          </cell>
          <cell r="CZ545">
            <v>1271958</v>
          </cell>
          <cell r="DB545">
            <v>1271958</v>
          </cell>
          <cell r="EA545">
            <v>627793</v>
          </cell>
          <cell r="EB545">
            <v>591092</v>
          </cell>
          <cell r="ED545">
            <v>1218885</v>
          </cell>
          <cell r="ER545">
            <v>1132959</v>
          </cell>
          <cell r="ET545">
            <v>1132959</v>
          </cell>
          <cell r="FK545">
            <v>39327852</v>
          </cell>
          <cell r="FL545">
            <v>8793896</v>
          </cell>
          <cell r="FN545">
            <v>11533637</v>
          </cell>
          <cell r="FO545">
            <v>59655385</v>
          </cell>
        </row>
        <row r="546">
          <cell r="E546" t="str">
            <v>New Mexico State2013</v>
          </cell>
          <cell r="F546" t="str">
            <v>NM</v>
          </cell>
          <cell r="G546" t="str">
            <v>NCAA Division I-A</v>
          </cell>
          <cell r="I546">
            <v>1</v>
          </cell>
          <cell r="J546" t="str">
            <v>NCAA</v>
          </cell>
          <cell r="K546">
            <v>5331</v>
          </cell>
          <cell r="L546">
            <v>5884</v>
          </cell>
          <cell r="M546">
            <v>11215</v>
          </cell>
          <cell r="V546">
            <v>1002097</v>
          </cell>
          <cell r="Y546">
            <v>1002097</v>
          </cell>
          <cell r="Z546">
            <v>2473939</v>
          </cell>
          <cell r="AA546">
            <v>1423127</v>
          </cell>
          <cell r="AC546">
            <v>3897066</v>
          </cell>
          <cell r="AM546">
            <v>945498</v>
          </cell>
          <cell r="AO546">
            <v>945498</v>
          </cell>
          <cell r="AU546">
            <v>611886</v>
          </cell>
          <cell r="AW546">
            <v>611886</v>
          </cell>
          <cell r="BF546">
            <v>7007906</v>
          </cell>
          <cell r="BI546">
            <v>7007906</v>
          </cell>
          <cell r="BJ546">
            <v>0.2723323064516342</v>
          </cell>
          <cell r="BK546">
            <v>322786</v>
          </cell>
          <cell r="BL546">
            <v>385618</v>
          </cell>
          <cell r="BN546">
            <v>708404</v>
          </cell>
          <cell r="CV546">
            <v>616011</v>
          </cell>
          <cell r="CX546">
            <v>616011</v>
          </cell>
          <cell r="CZ546">
            <v>896760</v>
          </cell>
          <cell r="DB546">
            <v>896760</v>
          </cell>
          <cell r="DH546">
            <v>730108</v>
          </cell>
          <cell r="DJ546">
            <v>730108</v>
          </cell>
          <cell r="EA546">
            <v>286000</v>
          </cell>
          <cell r="EB546">
            <v>371304</v>
          </cell>
          <cell r="ED546">
            <v>657304</v>
          </cell>
          <cell r="EM546">
            <v>163790</v>
          </cell>
          <cell r="EP546">
            <v>163790</v>
          </cell>
          <cell r="ER546">
            <v>1073233</v>
          </cell>
          <cell r="ET546">
            <v>1073233</v>
          </cell>
          <cell r="FK546">
            <v>11256518</v>
          </cell>
          <cell r="FL546">
            <v>7053545</v>
          </cell>
          <cell r="FN546">
            <v>7422859</v>
          </cell>
          <cell r="FO546">
            <v>25732922</v>
          </cell>
        </row>
        <row r="547">
          <cell r="E547" t="str">
            <v>NC State2013</v>
          </cell>
          <cell r="F547" t="str">
            <v>NC</v>
          </cell>
          <cell r="G547" t="str">
            <v>NCAA Division I-A</v>
          </cell>
          <cell r="I547">
            <v>1</v>
          </cell>
          <cell r="J547" t="str">
            <v>NCAA</v>
          </cell>
          <cell r="K547">
            <v>11883</v>
          </cell>
          <cell r="L547">
            <v>9447</v>
          </cell>
          <cell r="M547">
            <v>21330</v>
          </cell>
          <cell r="V547">
            <v>1397942</v>
          </cell>
          <cell r="Y547">
            <v>1397942</v>
          </cell>
          <cell r="Z547">
            <v>12694709</v>
          </cell>
          <cell r="AA547">
            <v>673569</v>
          </cell>
          <cell r="AC547">
            <v>13368278</v>
          </cell>
          <cell r="AL547">
            <v>824803</v>
          </cell>
          <cell r="AM547">
            <v>1092810</v>
          </cell>
          <cell r="AO547">
            <v>1917613</v>
          </cell>
          <cell r="BF547">
            <v>38020861</v>
          </cell>
          <cell r="BI547">
            <v>38020861</v>
          </cell>
          <cell r="BJ547">
            <v>0.53929678908232703</v>
          </cell>
          <cell r="BK547">
            <v>194275</v>
          </cell>
          <cell r="BL547">
            <v>273591</v>
          </cell>
          <cell r="BN547">
            <v>467866</v>
          </cell>
          <cell r="BP547">
            <v>502858</v>
          </cell>
          <cell r="BR547">
            <v>502858</v>
          </cell>
          <cell r="CC547">
            <v>150600</v>
          </cell>
          <cell r="CD547">
            <v>150600</v>
          </cell>
          <cell r="CU547">
            <v>619707</v>
          </cell>
          <cell r="CV547">
            <v>667866</v>
          </cell>
          <cell r="CX547">
            <v>1287573</v>
          </cell>
          <cell r="CZ547">
            <v>520035</v>
          </cell>
          <cell r="DB547">
            <v>520035</v>
          </cell>
          <cell r="DG547">
            <v>593691</v>
          </cell>
          <cell r="DH547">
            <v>694184</v>
          </cell>
          <cell r="DJ547">
            <v>1287875</v>
          </cell>
          <cell r="EA547">
            <v>244304</v>
          </cell>
          <cell r="EB547">
            <v>359629</v>
          </cell>
          <cell r="ED547">
            <v>603933</v>
          </cell>
          <cell r="ER547">
            <v>574913</v>
          </cell>
          <cell r="ET547">
            <v>574913</v>
          </cell>
          <cell r="FC547">
            <v>532614</v>
          </cell>
          <cell r="FF547">
            <v>532614</v>
          </cell>
          <cell r="FK547">
            <v>55122906</v>
          </cell>
          <cell r="FL547">
            <v>5359455</v>
          </cell>
          <cell r="FM547">
            <v>150600</v>
          </cell>
          <cell r="FN547">
            <v>9867850</v>
          </cell>
          <cell r="FO547">
            <v>70500811</v>
          </cell>
        </row>
        <row r="548">
          <cell r="E548" t="str">
            <v>Northern Illinois2013</v>
          </cell>
          <cell r="F548" t="str">
            <v>IL</v>
          </cell>
          <cell r="G548" t="str">
            <v>NCAA Division I-A</v>
          </cell>
          <cell r="I548">
            <v>1</v>
          </cell>
          <cell r="J548" t="str">
            <v>NCAA</v>
          </cell>
          <cell r="K548">
            <v>6915</v>
          </cell>
          <cell r="L548">
            <v>6898</v>
          </cell>
          <cell r="M548">
            <v>13813</v>
          </cell>
          <cell r="V548">
            <v>740746</v>
          </cell>
          <cell r="Y548">
            <v>740746</v>
          </cell>
          <cell r="Z548">
            <v>1655476</v>
          </cell>
          <cell r="AA548">
            <v>1221797</v>
          </cell>
          <cell r="AC548">
            <v>2877273</v>
          </cell>
          <cell r="AM548">
            <v>981143</v>
          </cell>
          <cell r="AO548">
            <v>981143</v>
          </cell>
          <cell r="BF548">
            <v>8313117</v>
          </cell>
          <cell r="BI548">
            <v>8313117</v>
          </cell>
          <cell r="BJ548">
            <v>0.353030708780391</v>
          </cell>
          <cell r="BK548">
            <v>558824</v>
          </cell>
          <cell r="BL548">
            <v>479566</v>
          </cell>
          <cell r="BN548">
            <v>1038390</v>
          </cell>
          <cell r="BP548">
            <v>617557</v>
          </cell>
          <cell r="BR548">
            <v>617557</v>
          </cell>
          <cell r="CU548">
            <v>687738</v>
          </cell>
          <cell r="CV548">
            <v>718632</v>
          </cell>
          <cell r="CX548">
            <v>1406370</v>
          </cell>
          <cell r="CZ548">
            <v>708657</v>
          </cell>
          <cell r="DB548">
            <v>708657</v>
          </cell>
          <cell r="EA548">
            <v>300794</v>
          </cell>
          <cell r="EB548">
            <v>406760</v>
          </cell>
          <cell r="ED548">
            <v>707554</v>
          </cell>
          <cell r="ER548">
            <v>874990</v>
          </cell>
          <cell r="ET548">
            <v>874990</v>
          </cell>
          <cell r="FC548">
            <v>514833</v>
          </cell>
          <cell r="FF548">
            <v>514833</v>
          </cell>
          <cell r="FK548">
            <v>12771528</v>
          </cell>
          <cell r="FL548">
            <v>6009102</v>
          </cell>
          <cell r="FN548">
            <v>4767228</v>
          </cell>
          <cell r="FO548">
            <v>23547858</v>
          </cell>
        </row>
        <row r="549">
          <cell r="E549" t="str">
            <v>Northwestern2013</v>
          </cell>
          <cell r="F549" t="str">
            <v>IL</v>
          </cell>
          <cell r="G549" t="str">
            <v>NCAA Division I-A</v>
          </cell>
          <cell r="I549">
            <v>1</v>
          </cell>
          <cell r="J549" t="str">
            <v>NCAA</v>
          </cell>
          <cell r="K549">
            <v>4146</v>
          </cell>
          <cell r="L549">
            <v>4312</v>
          </cell>
          <cell r="M549">
            <v>8458</v>
          </cell>
          <cell r="V549">
            <v>95802</v>
          </cell>
          <cell r="Y549">
            <v>95802</v>
          </cell>
          <cell r="Z549">
            <v>13508583</v>
          </cell>
          <cell r="AA549">
            <v>62055</v>
          </cell>
          <cell r="AC549">
            <v>13570638</v>
          </cell>
          <cell r="AY549">
            <v>57468</v>
          </cell>
          <cell r="BA549">
            <v>57468</v>
          </cell>
          <cell r="BC549">
            <v>30305</v>
          </cell>
          <cell r="BE549">
            <v>30305</v>
          </cell>
          <cell r="BF549">
            <v>31483008</v>
          </cell>
          <cell r="BI549">
            <v>31483008</v>
          </cell>
          <cell r="BJ549">
            <v>0.46122353785011844</v>
          </cell>
          <cell r="BK549">
            <v>207167</v>
          </cell>
          <cell r="BL549">
            <v>210353</v>
          </cell>
          <cell r="BN549">
            <v>417520</v>
          </cell>
          <cell r="BX549">
            <v>283906</v>
          </cell>
          <cell r="BZ549">
            <v>283906</v>
          </cell>
          <cell r="CU549">
            <v>61840</v>
          </cell>
          <cell r="CV549">
            <v>17316</v>
          </cell>
          <cell r="CX549">
            <v>79156</v>
          </cell>
          <cell r="CZ549">
            <v>79312</v>
          </cell>
          <cell r="DB549">
            <v>79312</v>
          </cell>
          <cell r="DG549">
            <v>86273</v>
          </cell>
          <cell r="DH549">
            <v>81666</v>
          </cell>
          <cell r="DJ549">
            <v>167939</v>
          </cell>
          <cell r="EA549">
            <v>128986</v>
          </cell>
          <cell r="EB549">
            <v>60215</v>
          </cell>
          <cell r="ED549">
            <v>189201</v>
          </cell>
          <cell r="EN549">
            <v>11832</v>
          </cell>
          <cell r="EP549">
            <v>11832</v>
          </cell>
          <cell r="ER549">
            <v>120242</v>
          </cell>
          <cell r="ET549">
            <v>120242</v>
          </cell>
          <cell r="FC549">
            <v>207127</v>
          </cell>
          <cell r="FF549">
            <v>207127</v>
          </cell>
          <cell r="FK549">
            <v>45778786</v>
          </cell>
          <cell r="FL549">
            <v>1014670</v>
          </cell>
          <cell r="FN549">
            <v>21466304</v>
          </cell>
          <cell r="FO549">
            <v>68259760</v>
          </cell>
        </row>
        <row r="550">
          <cell r="E550" t="str">
            <v>Ohio State2013</v>
          </cell>
          <cell r="F550" t="str">
            <v>OH</v>
          </cell>
          <cell r="G550" t="str">
            <v>NCAA Division I-A</v>
          </cell>
          <cell r="I550">
            <v>1</v>
          </cell>
          <cell r="J550" t="str">
            <v>NCAA</v>
          </cell>
          <cell r="K550">
            <v>20920</v>
          </cell>
          <cell r="L550">
            <v>18957</v>
          </cell>
          <cell r="M550">
            <v>39877</v>
          </cell>
          <cell r="V550">
            <v>752910</v>
          </cell>
          <cell r="Y550">
            <v>752910</v>
          </cell>
          <cell r="Z550">
            <v>21326066</v>
          </cell>
          <cell r="AA550">
            <v>1114369</v>
          </cell>
          <cell r="AC550">
            <v>22440435</v>
          </cell>
          <cell r="AL550">
            <v>472724</v>
          </cell>
          <cell r="AM550">
            <v>552500</v>
          </cell>
          <cell r="AO550">
            <v>1025224</v>
          </cell>
          <cell r="AP550">
            <v>78968</v>
          </cell>
          <cell r="AQ550">
            <v>23364</v>
          </cell>
          <cell r="AS550">
            <v>102332</v>
          </cell>
          <cell r="AX550">
            <v>180405</v>
          </cell>
          <cell r="AY550">
            <v>174733</v>
          </cell>
          <cell r="BA550">
            <v>355138</v>
          </cell>
          <cell r="BC550">
            <v>445423</v>
          </cell>
          <cell r="BE550">
            <v>445423</v>
          </cell>
          <cell r="BF550">
            <v>65773860</v>
          </cell>
          <cell r="BI550">
            <v>65773860</v>
          </cell>
          <cell r="BJ550">
            <v>0.45765736985793987</v>
          </cell>
          <cell r="BK550">
            <v>134408</v>
          </cell>
          <cell r="BL550">
            <v>229088</v>
          </cell>
          <cell r="BN550">
            <v>363496</v>
          </cell>
          <cell r="BO550">
            <v>295454</v>
          </cell>
          <cell r="BP550">
            <v>585961</v>
          </cell>
          <cell r="BR550">
            <v>881415</v>
          </cell>
          <cell r="BS550">
            <v>1389274</v>
          </cell>
          <cell r="BT550">
            <v>682710</v>
          </cell>
          <cell r="BV550">
            <v>2071984</v>
          </cell>
          <cell r="BW550">
            <v>1298744</v>
          </cell>
          <cell r="BX550">
            <v>453552</v>
          </cell>
          <cell r="BZ550">
            <v>1752296</v>
          </cell>
          <cell r="CC550">
            <v>125687</v>
          </cell>
          <cell r="CD550">
            <v>125687</v>
          </cell>
          <cell r="CJ550">
            <v>547428</v>
          </cell>
          <cell r="CL550">
            <v>547428</v>
          </cell>
          <cell r="CU550">
            <v>456511</v>
          </cell>
          <cell r="CV550">
            <v>623284</v>
          </cell>
          <cell r="CX550">
            <v>1079795</v>
          </cell>
          <cell r="CZ550">
            <v>488257</v>
          </cell>
          <cell r="DB550">
            <v>488257</v>
          </cell>
          <cell r="DK550">
            <v>400834</v>
          </cell>
          <cell r="DL550">
            <v>440482</v>
          </cell>
          <cell r="DN550">
            <v>841316</v>
          </cell>
          <cell r="DP550">
            <v>213691</v>
          </cell>
          <cell r="DR550">
            <v>213691</v>
          </cell>
          <cell r="EA550">
            <v>211153</v>
          </cell>
          <cell r="EB550">
            <v>285721</v>
          </cell>
          <cell r="ED550">
            <v>496874</v>
          </cell>
          <cell r="EQ550">
            <v>209872</v>
          </cell>
          <cell r="ER550">
            <v>740604</v>
          </cell>
          <cell r="ET550">
            <v>950476</v>
          </cell>
          <cell r="FC550">
            <v>784456</v>
          </cell>
          <cell r="FF550">
            <v>784456</v>
          </cell>
          <cell r="FI550">
            <v>111569</v>
          </cell>
          <cell r="FJ550">
            <v>111569</v>
          </cell>
          <cell r="FK550">
            <v>93765639</v>
          </cell>
          <cell r="FL550">
            <v>7601167</v>
          </cell>
          <cell r="FM550">
            <v>237256</v>
          </cell>
          <cell r="FN550">
            <v>42114502</v>
          </cell>
          <cell r="FO550">
            <v>143718564</v>
          </cell>
        </row>
        <row r="551">
          <cell r="E551" t="str">
            <v>Ohio2013</v>
          </cell>
          <cell r="F551" t="str">
            <v>OH</v>
          </cell>
          <cell r="G551" t="str">
            <v>NCAA Division I-A</v>
          </cell>
          <cell r="I551">
            <v>1</v>
          </cell>
          <cell r="J551" t="str">
            <v>NCAA</v>
          </cell>
          <cell r="K551">
            <v>8111</v>
          </cell>
          <cell r="L551">
            <v>8621</v>
          </cell>
          <cell r="M551">
            <v>16732</v>
          </cell>
          <cell r="V551">
            <v>835487</v>
          </cell>
          <cell r="Y551">
            <v>835487</v>
          </cell>
          <cell r="Z551">
            <v>3672766</v>
          </cell>
          <cell r="AA551">
            <v>1139697</v>
          </cell>
          <cell r="AC551">
            <v>4812463</v>
          </cell>
          <cell r="AM551">
            <v>940878</v>
          </cell>
          <cell r="AO551">
            <v>940878</v>
          </cell>
          <cell r="BC551">
            <v>739034</v>
          </cell>
          <cell r="BE551">
            <v>739034</v>
          </cell>
          <cell r="BF551">
            <v>8416929</v>
          </cell>
          <cell r="BI551">
            <v>8416929</v>
          </cell>
          <cell r="BJ551">
            <v>0.30364101731601734</v>
          </cell>
          <cell r="BK551">
            <v>328443</v>
          </cell>
          <cell r="BL551">
            <v>304323</v>
          </cell>
          <cell r="BN551">
            <v>632766</v>
          </cell>
          <cell r="CV551">
            <v>769795</v>
          </cell>
          <cell r="CX551">
            <v>769795</v>
          </cell>
          <cell r="CZ551">
            <v>766567</v>
          </cell>
          <cell r="DB551">
            <v>766567</v>
          </cell>
          <cell r="DH551">
            <v>814367</v>
          </cell>
          <cell r="DJ551">
            <v>814367</v>
          </cell>
          <cell r="EM551">
            <v>132190</v>
          </cell>
          <cell r="EP551">
            <v>132190</v>
          </cell>
          <cell r="ER551">
            <v>970374</v>
          </cell>
          <cell r="ET551">
            <v>970374</v>
          </cell>
          <cell r="FC551">
            <v>661500</v>
          </cell>
          <cell r="FF551">
            <v>661500</v>
          </cell>
          <cell r="FK551">
            <v>14047315</v>
          </cell>
          <cell r="FL551">
            <v>6445035</v>
          </cell>
          <cell r="FN551">
            <v>7227650</v>
          </cell>
          <cell r="FO551">
            <v>27720000</v>
          </cell>
        </row>
        <row r="552">
          <cell r="E552" t="str">
            <v>Oklahoma State2013</v>
          </cell>
          <cell r="F552" t="str">
            <v>OK</v>
          </cell>
          <cell r="G552" t="str">
            <v>NCAA Division I-A</v>
          </cell>
          <cell r="I552">
            <v>1</v>
          </cell>
          <cell r="J552" t="str">
            <v>NCAA</v>
          </cell>
          <cell r="K552">
            <v>9025</v>
          </cell>
          <cell r="L552">
            <v>8722</v>
          </cell>
          <cell r="M552">
            <v>17747</v>
          </cell>
          <cell r="V552">
            <v>1236223</v>
          </cell>
          <cell r="Y552">
            <v>1236223</v>
          </cell>
          <cell r="Z552">
            <v>10920836</v>
          </cell>
          <cell r="AA552">
            <v>798455</v>
          </cell>
          <cell r="AC552">
            <v>11719291</v>
          </cell>
          <cell r="AL552">
            <v>133729</v>
          </cell>
          <cell r="AM552">
            <v>158097</v>
          </cell>
          <cell r="AO552">
            <v>291826</v>
          </cell>
          <cell r="AU552">
            <v>836827</v>
          </cell>
          <cell r="AW552">
            <v>836827</v>
          </cell>
          <cell r="BF552">
            <v>48635619</v>
          </cell>
          <cell r="BI552">
            <v>48635619</v>
          </cell>
          <cell r="BJ552">
            <v>0.52448966758799609</v>
          </cell>
          <cell r="BK552">
            <v>885435</v>
          </cell>
          <cell r="BL552">
            <v>128881</v>
          </cell>
          <cell r="BN552">
            <v>1014316</v>
          </cell>
          <cell r="CV552">
            <v>162643</v>
          </cell>
          <cell r="CX552">
            <v>162643</v>
          </cell>
          <cell r="CZ552">
            <v>193509</v>
          </cell>
          <cell r="DB552">
            <v>193509</v>
          </cell>
          <cell r="EA552">
            <v>50542</v>
          </cell>
          <cell r="EB552">
            <v>67257</v>
          </cell>
          <cell r="ED552">
            <v>117799</v>
          </cell>
          <cell r="FC552">
            <v>677556</v>
          </cell>
          <cell r="FF552">
            <v>677556</v>
          </cell>
          <cell r="FK552">
            <v>62539940</v>
          </cell>
          <cell r="FL552">
            <v>2345669</v>
          </cell>
          <cell r="FN552">
            <v>27843804</v>
          </cell>
          <cell r="FO552">
            <v>92729413</v>
          </cell>
        </row>
        <row r="553">
          <cell r="E553" t="str">
            <v>Old Dominion2013</v>
          </cell>
          <cell r="F553" t="str">
            <v>VA</v>
          </cell>
          <cell r="G553" t="str">
            <v>NCAA Division I-AA</v>
          </cell>
          <cell r="I553">
            <v>1</v>
          </cell>
          <cell r="J553" t="str">
            <v>NCAA</v>
          </cell>
          <cell r="K553">
            <v>7079</v>
          </cell>
          <cell r="L553">
            <v>7971</v>
          </cell>
          <cell r="M553">
            <v>15050</v>
          </cell>
          <cell r="V553">
            <v>1455064</v>
          </cell>
          <cell r="Y553">
            <v>1455064</v>
          </cell>
          <cell r="Z553">
            <v>3106017</v>
          </cell>
          <cell r="AA553">
            <v>2169939</v>
          </cell>
          <cell r="AC553">
            <v>5275956</v>
          </cell>
          <cell r="BC553">
            <v>908303</v>
          </cell>
          <cell r="BE553">
            <v>908303</v>
          </cell>
          <cell r="BF553">
            <v>8939298</v>
          </cell>
          <cell r="BI553">
            <v>8939298</v>
          </cell>
          <cell r="BJ553">
            <v>0.23835140026846235</v>
          </cell>
          <cell r="BK553">
            <v>257224</v>
          </cell>
          <cell r="BL553">
            <v>384309</v>
          </cell>
          <cell r="BN553">
            <v>641533</v>
          </cell>
          <cell r="BX553">
            <v>687754</v>
          </cell>
          <cell r="BZ553">
            <v>687754</v>
          </cell>
          <cell r="CJ553">
            <v>1282674</v>
          </cell>
          <cell r="CL553">
            <v>1282674</v>
          </cell>
          <cell r="CM553">
            <v>164508</v>
          </cell>
          <cell r="CN553">
            <v>164507</v>
          </cell>
          <cell r="CP553">
            <v>329015</v>
          </cell>
          <cell r="CU553">
            <v>952395</v>
          </cell>
          <cell r="CV553">
            <v>818565</v>
          </cell>
          <cell r="CX553">
            <v>1770960</v>
          </cell>
          <cell r="DG553">
            <v>396401</v>
          </cell>
          <cell r="DH553">
            <v>627948</v>
          </cell>
          <cell r="DJ553">
            <v>1024349</v>
          </cell>
          <cell r="EA553">
            <v>496936</v>
          </cell>
          <cell r="EB553">
            <v>550267</v>
          </cell>
          <cell r="ED553">
            <v>1047203</v>
          </cell>
          <cell r="FC553">
            <v>863069</v>
          </cell>
          <cell r="FF553">
            <v>863069</v>
          </cell>
          <cell r="FK553">
            <v>16630912</v>
          </cell>
          <cell r="FL553">
            <v>7594266</v>
          </cell>
          <cell r="FN553">
            <v>13279523</v>
          </cell>
          <cell r="FO553">
            <v>37504701</v>
          </cell>
        </row>
        <row r="554">
          <cell r="E554" t="str">
            <v>Oregon State2013</v>
          </cell>
          <cell r="F554" t="str">
            <v>OR</v>
          </cell>
          <cell r="G554" t="str">
            <v>NCAA Division I-A</v>
          </cell>
          <cell r="I554">
            <v>1</v>
          </cell>
          <cell r="J554" t="str">
            <v>NCAA</v>
          </cell>
          <cell r="K554">
            <v>9902</v>
          </cell>
          <cell r="L554">
            <v>8216</v>
          </cell>
          <cell r="M554">
            <v>18118</v>
          </cell>
          <cell r="V554">
            <v>1791768</v>
          </cell>
          <cell r="Y554">
            <v>1791768</v>
          </cell>
          <cell r="Z554">
            <v>5526106</v>
          </cell>
          <cell r="AA554">
            <v>2163914</v>
          </cell>
          <cell r="AC554">
            <v>7690020</v>
          </cell>
          <cell r="AM554">
            <v>915870</v>
          </cell>
          <cell r="AO554">
            <v>915870</v>
          </cell>
          <cell r="BF554">
            <v>28325249</v>
          </cell>
          <cell r="BI554">
            <v>28325249</v>
          </cell>
          <cell r="BJ554">
            <v>0.4225520514285408</v>
          </cell>
          <cell r="BK554">
            <v>59365</v>
          </cell>
          <cell r="BL554">
            <v>515157</v>
          </cell>
          <cell r="BN554">
            <v>574522</v>
          </cell>
          <cell r="BP554">
            <v>1435086</v>
          </cell>
          <cell r="BR554">
            <v>1435086</v>
          </cell>
          <cell r="CI554">
            <v>62134</v>
          </cell>
          <cell r="CJ554">
            <v>1150582</v>
          </cell>
          <cell r="CL554">
            <v>1212716</v>
          </cell>
          <cell r="CU554">
            <v>162356</v>
          </cell>
          <cell r="CV554">
            <v>1120920</v>
          </cell>
          <cell r="CX554">
            <v>1283276</v>
          </cell>
          <cell r="CZ554">
            <v>1305243</v>
          </cell>
          <cell r="DB554">
            <v>1305243</v>
          </cell>
          <cell r="DL554">
            <v>875715</v>
          </cell>
          <cell r="DN554">
            <v>875715</v>
          </cell>
          <cell r="EE554">
            <v>2000</v>
          </cell>
          <cell r="EH554">
            <v>2000</v>
          </cell>
          <cell r="ER554">
            <v>1356489</v>
          </cell>
          <cell r="ET554">
            <v>1356489</v>
          </cell>
          <cell r="FC554">
            <v>168771</v>
          </cell>
          <cell r="FF554">
            <v>168771</v>
          </cell>
          <cell r="FK554">
            <v>36097749</v>
          </cell>
          <cell r="FL554">
            <v>10838976</v>
          </cell>
          <cell r="FN554">
            <v>20097026</v>
          </cell>
          <cell r="FO554">
            <v>67033751</v>
          </cell>
        </row>
        <row r="555">
          <cell r="E555" t="str">
            <v>Penn State2013</v>
          </cell>
          <cell r="F555" t="str">
            <v>PA</v>
          </cell>
          <cell r="G555" t="str">
            <v>NCAA Division I-A</v>
          </cell>
          <cell r="I555">
            <v>1</v>
          </cell>
          <cell r="J555" t="str">
            <v>NCAA</v>
          </cell>
          <cell r="K555">
            <v>20614</v>
          </cell>
          <cell r="L555">
            <v>17929</v>
          </cell>
          <cell r="M555">
            <v>38543</v>
          </cell>
          <cell r="V555">
            <v>616662</v>
          </cell>
          <cell r="Y555">
            <v>616662</v>
          </cell>
          <cell r="Z555">
            <v>10386880</v>
          </cell>
          <cell r="AA555">
            <v>1092888</v>
          </cell>
          <cell r="AC555">
            <v>11479768</v>
          </cell>
          <cell r="AL555">
            <v>577240</v>
          </cell>
          <cell r="AM555">
            <v>743321</v>
          </cell>
          <cell r="AO555">
            <v>1320561</v>
          </cell>
          <cell r="AX555">
            <v>205003</v>
          </cell>
          <cell r="AY555">
            <v>224854</v>
          </cell>
          <cell r="BA555">
            <v>429857</v>
          </cell>
          <cell r="BC555">
            <v>456387</v>
          </cell>
          <cell r="BE555">
            <v>456387</v>
          </cell>
          <cell r="BF555">
            <v>68018381</v>
          </cell>
          <cell r="BI555">
            <v>68018381</v>
          </cell>
          <cell r="BJ555">
            <v>0.57843189571500597</v>
          </cell>
          <cell r="BK555">
            <v>203515</v>
          </cell>
          <cell r="BL555">
            <v>256496</v>
          </cell>
          <cell r="BN555">
            <v>460011</v>
          </cell>
          <cell r="BO555">
            <v>454394</v>
          </cell>
          <cell r="BP555">
            <v>592534</v>
          </cell>
          <cell r="BR555">
            <v>1046928</v>
          </cell>
          <cell r="BS555">
            <v>4392781</v>
          </cell>
          <cell r="BT555">
            <v>729250</v>
          </cell>
          <cell r="BV555">
            <v>5122031</v>
          </cell>
          <cell r="BW555">
            <v>661780</v>
          </cell>
          <cell r="BX555">
            <v>494454</v>
          </cell>
          <cell r="BZ555">
            <v>1156234</v>
          </cell>
          <cell r="CU555">
            <v>401692</v>
          </cell>
          <cell r="CV555">
            <v>588658</v>
          </cell>
          <cell r="CX555">
            <v>990350</v>
          </cell>
          <cell r="CZ555">
            <v>565786</v>
          </cell>
          <cell r="DB555">
            <v>565786</v>
          </cell>
          <cell r="DG555">
            <v>420516</v>
          </cell>
          <cell r="DH555">
            <v>683049</v>
          </cell>
          <cell r="DJ555">
            <v>1103565</v>
          </cell>
          <cell r="EA555">
            <v>232050</v>
          </cell>
          <cell r="EB555">
            <v>335997</v>
          </cell>
          <cell r="ED555">
            <v>568047</v>
          </cell>
          <cell r="EQ555">
            <v>230323</v>
          </cell>
          <cell r="ER555">
            <v>837723</v>
          </cell>
          <cell r="ET555">
            <v>1068046</v>
          </cell>
          <cell r="FC555">
            <v>1628748</v>
          </cell>
          <cell r="FF555">
            <v>1628748</v>
          </cell>
          <cell r="FK555">
            <v>88429965</v>
          </cell>
          <cell r="FL555">
            <v>7601397</v>
          </cell>
          <cell r="FN555">
            <v>21559631</v>
          </cell>
          <cell r="FO555">
            <v>117590993</v>
          </cell>
        </row>
        <row r="556">
          <cell r="E556" t="str">
            <v>Purdue2013</v>
          </cell>
          <cell r="F556" t="str">
            <v>IN</v>
          </cell>
          <cell r="G556" t="str">
            <v>NCAA Division I-A</v>
          </cell>
          <cell r="I556">
            <v>1</v>
          </cell>
          <cell r="J556" t="str">
            <v>NCAA</v>
          </cell>
          <cell r="K556">
            <v>16562</v>
          </cell>
          <cell r="L556">
            <v>12053</v>
          </cell>
          <cell r="M556">
            <v>28615</v>
          </cell>
          <cell r="V556">
            <v>241950</v>
          </cell>
          <cell r="Y556">
            <v>241950</v>
          </cell>
          <cell r="Z556">
            <v>9492614</v>
          </cell>
          <cell r="AA556">
            <v>3967405</v>
          </cell>
          <cell r="AC556">
            <v>13460019</v>
          </cell>
          <cell r="AL556">
            <v>331535</v>
          </cell>
          <cell r="AM556">
            <v>424703</v>
          </cell>
          <cell r="AO556">
            <v>756238</v>
          </cell>
          <cell r="BF556">
            <v>19785663</v>
          </cell>
          <cell r="BI556">
            <v>19785663</v>
          </cell>
          <cell r="BJ556">
            <v>0.26570262661444022</v>
          </cell>
          <cell r="BK556">
            <v>117043</v>
          </cell>
          <cell r="BL556">
            <v>113040</v>
          </cell>
          <cell r="BN556">
            <v>230083</v>
          </cell>
          <cell r="CV556">
            <v>415890</v>
          </cell>
          <cell r="CX556">
            <v>415890</v>
          </cell>
          <cell r="CZ556">
            <v>271452</v>
          </cell>
          <cell r="DB556">
            <v>271452</v>
          </cell>
          <cell r="DK556">
            <v>221839</v>
          </cell>
          <cell r="DL556">
            <v>236837</v>
          </cell>
          <cell r="DN556">
            <v>458676</v>
          </cell>
          <cell r="EA556">
            <v>126939</v>
          </cell>
          <cell r="EB556">
            <v>208859</v>
          </cell>
          <cell r="ED556">
            <v>335798</v>
          </cell>
          <cell r="ER556">
            <v>434443</v>
          </cell>
          <cell r="ET556">
            <v>434443</v>
          </cell>
          <cell r="FC556">
            <v>189405</v>
          </cell>
          <cell r="FF556">
            <v>189405</v>
          </cell>
          <cell r="FK556">
            <v>30506988</v>
          </cell>
          <cell r="FL556">
            <v>6072629</v>
          </cell>
          <cell r="FN556">
            <v>37885823</v>
          </cell>
          <cell r="FO556">
            <v>74465440</v>
          </cell>
        </row>
        <row r="557">
          <cell r="E557" t="str">
            <v>Rice2013</v>
          </cell>
          <cell r="F557" t="str">
            <v>TX</v>
          </cell>
          <cell r="G557" t="str">
            <v>NCAA Division I-A</v>
          </cell>
          <cell r="I557">
            <v>1</v>
          </cell>
          <cell r="J557" t="str">
            <v>NCAA</v>
          </cell>
          <cell r="K557">
            <v>1969</v>
          </cell>
          <cell r="L557">
            <v>1898</v>
          </cell>
          <cell r="M557">
            <v>3867</v>
          </cell>
          <cell r="V557">
            <v>2825134</v>
          </cell>
          <cell r="Y557">
            <v>2825134</v>
          </cell>
          <cell r="Z557">
            <v>3623228</v>
          </cell>
          <cell r="AA557">
            <v>1815711</v>
          </cell>
          <cell r="AC557">
            <v>5438939</v>
          </cell>
          <cell r="AL557">
            <v>1110716</v>
          </cell>
          <cell r="AM557">
            <v>1547282</v>
          </cell>
          <cell r="AO557">
            <v>2657998</v>
          </cell>
          <cell r="BF557">
            <v>11542483</v>
          </cell>
          <cell r="BI557">
            <v>11542483</v>
          </cell>
          <cell r="BJ557">
            <v>0.33146425602512014</v>
          </cell>
          <cell r="BK557">
            <v>626136</v>
          </cell>
          <cell r="BN557">
            <v>626136</v>
          </cell>
          <cell r="CV557">
            <v>1899639</v>
          </cell>
          <cell r="CX557">
            <v>1899639</v>
          </cell>
          <cell r="DL557">
            <v>1525698</v>
          </cell>
          <cell r="DN557">
            <v>1525698</v>
          </cell>
          <cell r="EA557">
            <v>610409</v>
          </cell>
          <cell r="EB557">
            <v>826075</v>
          </cell>
          <cell r="ED557">
            <v>1436484</v>
          </cell>
          <cell r="ER557">
            <v>1200031</v>
          </cell>
          <cell r="ET557">
            <v>1200031</v>
          </cell>
          <cell r="FK557">
            <v>20338106</v>
          </cell>
          <cell r="FL557">
            <v>8814436</v>
          </cell>
          <cell r="FN557">
            <v>5670166</v>
          </cell>
          <cell r="FO557">
            <v>34822708</v>
          </cell>
        </row>
        <row r="558">
          <cell r="E558" t="str">
            <v>Rutgers2013</v>
          </cell>
          <cell r="F558" t="str">
            <v>NJ</v>
          </cell>
          <cell r="G558" t="str">
            <v>NCAA Division I-A</v>
          </cell>
          <cell r="I558">
            <v>1</v>
          </cell>
          <cell r="J558" t="str">
            <v>NCAA</v>
          </cell>
          <cell r="K558">
            <v>15908</v>
          </cell>
          <cell r="L558">
            <v>15722</v>
          </cell>
          <cell r="M558">
            <v>31630</v>
          </cell>
          <cell r="V558">
            <v>1217000</v>
          </cell>
          <cell r="Y558">
            <v>1217000</v>
          </cell>
          <cell r="Z558">
            <v>5864737</v>
          </cell>
          <cell r="AA558">
            <v>3689918</v>
          </cell>
          <cell r="AC558">
            <v>9554655</v>
          </cell>
          <cell r="AL558">
            <v>814341</v>
          </cell>
          <cell r="AM558">
            <v>1073496</v>
          </cell>
          <cell r="AO558">
            <v>1887837</v>
          </cell>
          <cell r="BC558">
            <v>764728</v>
          </cell>
          <cell r="BE558">
            <v>764728</v>
          </cell>
          <cell r="BF558">
            <v>20812200</v>
          </cell>
          <cell r="BI558">
            <v>20812200</v>
          </cell>
          <cell r="BJ558">
            <v>0.2967492495789486</v>
          </cell>
          <cell r="BK558">
            <v>273595</v>
          </cell>
          <cell r="BL558">
            <v>337503</v>
          </cell>
          <cell r="BN558">
            <v>611098</v>
          </cell>
          <cell r="BP558">
            <v>929438</v>
          </cell>
          <cell r="BR558">
            <v>929438</v>
          </cell>
          <cell r="BW558">
            <v>1033291</v>
          </cell>
          <cell r="BX558">
            <v>860427</v>
          </cell>
          <cell r="BZ558">
            <v>1893718</v>
          </cell>
          <cell r="CJ558">
            <v>914624</v>
          </cell>
          <cell r="CL558">
            <v>914624</v>
          </cell>
          <cell r="CU558">
            <v>1145779</v>
          </cell>
          <cell r="CV558">
            <v>1187125</v>
          </cell>
          <cell r="CX558">
            <v>2332904</v>
          </cell>
          <cell r="CZ558">
            <v>956869</v>
          </cell>
          <cell r="DB558">
            <v>956869</v>
          </cell>
          <cell r="DH558">
            <v>1046024</v>
          </cell>
          <cell r="DJ558">
            <v>1046024</v>
          </cell>
          <cell r="EB558">
            <v>497352</v>
          </cell>
          <cell r="ED558">
            <v>497352</v>
          </cell>
          <cell r="ER558">
            <v>952332</v>
          </cell>
          <cell r="ET558">
            <v>952332</v>
          </cell>
          <cell r="FC558">
            <v>725831</v>
          </cell>
          <cell r="FF558">
            <v>725831</v>
          </cell>
          <cell r="FK558">
            <v>31886774</v>
          </cell>
          <cell r="FL558">
            <v>13209836</v>
          </cell>
          <cell r="FN558">
            <v>25037350</v>
          </cell>
          <cell r="FO558">
            <v>70133960</v>
          </cell>
        </row>
        <row r="559">
          <cell r="E559" t="str">
            <v>San Diego State2013</v>
          </cell>
          <cell r="F559" t="str">
            <v>CA</v>
          </cell>
          <cell r="G559" t="str">
            <v>NCAA Division I-A</v>
          </cell>
          <cell r="I559">
            <v>1</v>
          </cell>
          <cell r="J559" t="str">
            <v>NCAA</v>
          </cell>
          <cell r="K559">
            <v>10681</v>
          </cell>
          <cell r="L559">
            <v>13158</v>
          </cell>
          <cell r="M559">
            <v>23839</v>
          </cell>
          <cell r="V559">
            <v>1441430</v>
          </cell>
          <cell r="Y559">
            <v>1441430</v>
          </cell>
          <cell r="Z559">
            <v>7864597</v>
          </cell>
          <cell r="AA559">
            <v>1162473</v>
          </cell>
          <cell r="AC559">
            <v>9027070</v>
          </cell>
          <cell r="AM559">
            <v>1153237</v>
          </cell>
          <cell r="AO559">
            <v>1153237</v>
          </cell>
          <cell r="BF559">
            <v>11832446</v>
          </cell>
          <cell r="BI559">
            <v>11832446</v>
          </cell>
          <cell r="BJ559">
            <v>0.26715794601124759</v>
          </cell>
          <cell r="BK559">
            <v>488200</v>
          </cell>
          <cell r="BL559">
            <v>380897</v>
          </cell>
          <cell r="BN559">
            <v>869097</v>
          </cell>
          <cell r="BX559">
            <v>760759</v>
          </cell>
          <cell r="BZ559">
            <v>760759</v>
          </cell>
          <cell r="CJ559">
            <v>1593092</v>
          </cell>
          <cell r="CL559">
            <v>1593092</v>
          </cell>
          <cell r="CU559">
            <v>910532</v>
          </cell>
          <cell r="CV559">
            <v>792058</v>
          </cell>
          <cell r="CX559">
            <v>1702590</v>
          </cell>
          <cell r="CZ559">
            <v>926604</v>
          </cell>
          <cell r="DB559">
            <v>926604</v>
          </cell>
          <cell r="DH559">
            <v>806614</v>
          </cell>
          <cell r="DJ559">
            <v>806614</v>
          </cell>
          <cell r="EA559">
            <v>359163</v>
          </cell>
          <cell r="EB559">
            <v>331047</v>
          </cell>
          <cell r="ED559">
            <v>690210</v>
          </cell>
          <cell r="ER559">
            <v>749534</v>
          </cell>
          <cell r="ET559">
            <v>749534</v>
          </cell>
          <cell r="EV559">
            <v>705850</v>
          </cell>
          <cell r="EX559">
            <v>705850</v>
          </cell>
          <cell r="FK559">
            <v>22896368</v>
          </cell>
          <cell r="FL559">
            <v>9362165</v>
          </cell>
          <cell r="FN559">
            <v>12031544</v>
          </cell>
          <cell r="FO559">
            <v>44290077</v>
          </cell>
        </row>
        <row r="560">
          <cell r="E560" t="str">
            <v>San Jose State2013</v>
          </cell>
          <cell r="F560" t="str">
            <v>CA</v>
          </cell>
          <cell r="G560" t="str">
            <v>NCAA Division I-A</v>
          </cell>
          <cell r="I560">
            <v>1</v>
          </cell>
          <cell r="J560" t="str">
            <v>NCAA</v>
          </cell>
          <cell r="K560">
            <v>10601</v>
          </cell>
          <cell r="L560">
            <v>10171</v>
          </cell>
          <cell r="M560">
            <v>20772</v>
          </cell>
          <cell r="V560">
            <v>1075576</v>
          </cell>
          <cell r="Y560">
            <v>1075576</v>
          </cell>
          <cell r="Z560">
            <v>2180864</v>
          </cell>
          <cell r="AA560">
            <v>1481010</v>
          </cell>
          <cell r="AC560">
            <v>3661874</v>
          </cell>
          <cell r="AE560">
            <v>19074</v>
          </cell>
          <cell r="AG560">
            <v>19074</v>
          </cell>
          <cell r="BF560">
            <v>6668473</v>
          </cell>
          <cell r="BI560">
            <v>6668473</v>
          </cell>
          <cell r="BJ560">
            <v>0.24934114182888925</v>
          </cell>
          <cell r="BK560">
            <v>470612</v>
          </cell>
          <cell r="BL560">
            <v>445003</v>
          </cell>
          <cell r="BN560">
            <v>915615</v>
          </cell>
          <cell r="BP560">
            <v>713933</v>
          </cell>
          <cell r="BR560">
            <v>713933</v>
          </cell>
          <cell r="CU560">
            <v>675710</v>
          </cell>
          <cell r="CV560">
            <v>688120</v>
          </cell>
          <cell r="CX560">
            <v>1363830</v>
          </cell>
          <cell r="CZ560">
            <v>743298</v>
          </cell>
          <cell r="DB560">
            <v>743298</v>
          </cell>
          <cell r="DH560">
            <v>675526</v>
          </cell>
          <cell r="DJ560">
            <v>675526</v>
          </cell>
          <cell r="EB560">
            <v>416454</v>
          </cell>
          <cell r="ED560">
            <v>416454</v>
          </cell>
          <cell r="EF560">
            <v>21119</v>
          </cell>
          <cell r="EH560">
            <v>21119</v>
          </cell>
          <cell r="EJ560">
            <v>21119</v>
          </cell>
          <cell r="EL560">
            <v>21119</v>
          </cell>
          <cell r="EM560">
            <v>153618</v>
          </cell>
          <cell r="EN560">
            <v>365243</v>
          </cell>
          <cell r="EP560">
            <v>518861</v>
          </cell>
          <cell r="ER560">
            <v>733532</v>
          </cell>
          <cell r="ET560">
            <v>733532</v>
          </cell>
          <cell r="EV560">
            <v>537985</v>
          </cell>
          <cell r="EX560">
            <v>537985</v>
          </cell>
          <cell r="FK560">
            <v>11224853</v>
          </cell>
          <cell r="FL560">
            <v>6861416</v>
          </cell>
          <cell r="FN560">
            <v>8658106</v>
          </cell>
          <cell r="FO560">
            <v>26744375</v>
          </cell>
        </row>
        <row r="561">
          <cell r="E561" t="str">
            <v>SMU2013</v>
          </cell>
          <cell r="F561" t="str">
            <v>TX</v>
          </cell>
          <cell r="G561" t="str">
            <v>NCAA Division I-A</v>
          </cell>
          <cell r="I561">
            <v>1</v>
          </cell>
          <cell r="J561" t="str">
            <v>NCAA</v>
          </cell>
          <cell r="K561">
            <v>3018</v>
          </cell>
          <cell r="L561">
            <v>3098</v>
          </cell>
          <cell r="M561">
            <v>6116</v>
          </cell>
          <cell r="Z561">
            <v>7057072</v>
          </cell>
          <cell r="AA561">
            <v>2787577</v>
          </cell>
          <cell r="AC561">
            <v>9844649</v>
          </cell>
          <cell r="AU561">
            <v>1316235</v>
          </cell>
          <cell r="AW561">
            <v>1316235</v>
          </cell>
          <cell r="BF561">
            <v>12937923</v>
          </cell>
          <cell r="BI561">
            <v>12937923</v>
          </cell>
          <cell r="BJ561">
            <v>0.26054383664057956</v>
          </cell>
          <cell r="BK561">
            <v>1071833</v>
          </cell>
          <cell r="BL561">
            <v>791058</v>
          </cell>
          <cell r="BN561">
            <v>1862891</v>
          </cell>
          <cell r="CJ561">
            <v>1587327</v>
          </cell>
          <cell r="CL561">
            <v>1587327</v>
          </cell>
          <cell r="CU561">
            <v>1210435</v>
          </cell>
          <cell r="CV561">
            <v>1626092</v>
          </cell>
          <cell r="CX561">
            <v>2836527</v>
          </cell>
          <cell r="DG561">
            <v>1218150</v>
          </cell>
          <cell r="DH561">
            <v>1350481</v>
          </cell>
          <cell r="DJ561">
            <v>2568631</v>
          </cell>
          <cell r="EA561">
            <v>810633</v>
          </cell>
          <cell r="EB561">
            <v>859188</v>
          </cell>
          <cell r="ED561">
            <v>1669821</v>
          </cell>
          <cell r="EF561">
            <v>588587</v>
          </cell>
          <cell r="EH561">
            <v>588587</v>
          </cell>
          <cell r="EJ561">
            <v>588587</v>
          </cell>
          <cell r="EL561">
            <v>588587</v>
          </cell>
          <cell r="EN561">
            <v>588587</v>
          </cell>
          <cell r="EP561">
            <v>588587</v>
          </cell>
          <cell r="ER561">
            <v>1459248</v>
          </cell>
          <cell r="ET561">
            <v>1459248</v>
          </cell>
          <cell r="FK561">
            <v>24306046</v>
          </cell>
          <cell r="FL561">
            <v>13542967</v>
          </cell>
          <cell r="FN561">
            <v>11808362</v>
          </cell>
          <cell r="FO561">
            <v>49657375</v>
          </cell>
        </row>
        <row r="562">
          <cell r="E562" t="str">
            <v>Stanford2013</v>
          </cell>
          <cell r="F562" t="str">
            <v>CA</v>
          </cell>
          <cell r="G562" t="str">
            <v>NCAA Division I-A</v>
          </cell>
          <cell r="I562">
            <v>1</v>
          </cell>
          <cell r="J562" t="str">
            <v>NCAA</v>
          </cell>
          <cell r="K562">
            <v>3706</v>
          </cell>
          <cell r="L562">
            <v>3274</v>
          </cell>
          <cell r="M562">
            <v>6980</v>
          </cell>
          <cell r="V562">
            <v>714358</v>
          </cell>
          <cell r="Y562">
            <v>714358</v>
          </cell>
          <cell r="Z562">
            <v>6605434</v>
          </cell>
          <cell r="AA562">
            <v>17576589</v>
          </cell>
          <cell r="AC562">
            <v>24182023</v>
          </cell>
          <cell r="AE562">
            <v>25000</v>
          </cell>
          <cell r="AG562">
            <v>25000</v>
          </cell>
          <cell r="AL562">
            <v>352198</v>
          </cell>
          <cell r="AM562">
            <v>264843</v>
          </cell>
          <cell r="AO562">
            <v>617041</v>
          </cell>
          <cell r="AX562">
            <v>25380</v>
          </cell>
          <cell r="AY562">
            <v>33259</v>
          </cell>
          <cell r="BA562">
            <v>58639</v>
          </cell>
          <cell r="BC562">
            <v>171371</v>
          </cell>
          <cell r="BE562">
            <v>171371</v>
          </cell>
          <cell r="BF562">
            <v>36745030</v>
          </cell>
          <cell r="BI562">
            <v>36745030</v>
          </cell>
          <cell r="BJ562">
            <v>0.33331700539429748</v>
          </cell>
          <cell r="BK562">
            <v>268890</v>
          </cell>
          <cell r="BL562">
            <v>346103</v>
          </cell>
          <cell r="BN562">
            <v>614993</v>
          </cell>
          <cell r="BO562">
            <v>261364</v>
          </cell>
          <cell r="BP562">
            <v>108336</v>
          </cell>
          <cell r="BR562">
            <v>369700</v>
          </cell>
          <cell r="BX562">
            <v>130221</v>
          </cell>
          <cell r="BZ562">
            <v>130221</v>
          </cell>
          <cell r="CI562">
            <v>460755</v>
          </cell>
          <cell r="CJ562">
            <v>201064</v>
          </cell>
          <cell r="CL562">
            <v>661819</v>
          </cell>
          <cell r="CN562">
            <v>181245</v>
          </cell>
          <cell r="CO562">
            <v>339829</v>
          </cell>
          <cell r="CP562">
            <v>521074</v>
          </cell>
          <cell r="CU562">
            <v>258291</v>
          </cell>
          <cell r="CV562">
            <v>241439</v>
          </cell>
          <cell r="CX562">
            <v>499730</v>
          </cell>
          <cell r="CZ562">
            <v>205036</v>
          </cell>
          <cell r="DB562">
            <v>205036</v>
          </cell>
          <cell r="DD562">
            <v>350398</v>
          </cell>
          <cell r="DF562">
            <v>350398</v>
          </cell>
          <cell r="DG562">
            <v>232152</v>
          </cell>
          <cell r="DH562">
            <v>108228</v>
          </cell>
          <cell r="DJ562">
            <v>340380</v>
          </cell>
          <cell r="DP562">
            <v>111469</v>
          </cell>
          <cell r="DR562">
            <v>111469</v>
          </cell>
          <cell r="EA562">
            <v>180995</v>
          </cell>
          <cell r="EB562">
            <v>39279</v>
          </cell>
          <cell r="ED562">
            <v>220274</v>
          </cell>
          <cell r="EQ562">
            <v>154813</v>
          </cell>
          <cell r="ER562">
            <v>367277</v>
          </cell>
          <cell r="ET562">
            <v>522090</v>
          </cell>
          <cell r="EU562">
            <v>228138</v>
          </cell>
          <cell r="EV562">
            <v>178516</v>
          </cell>
          <cell r="EX562">
            <v>406654</v>
          </cell>
          <cell r="FC562">
            <v>146514</v>
          </cell>
          <cell r="FF562">
            <v>146514</v>
          </cell>
          <cell r="FH562">
            <v>126981</v>
          </cell>
          <cell r="FJ562">
            <v>126981</v>
          </cell>
          <cell r="FK562">
            <v>46634312</v>
          </cell>
          <cell r="FL562">
            <v>20766654</v>
          </cell>
          <cell r="FM562">
            <v>339829</v>
          </cell>
          <cell r="FN562">
            <v>42499695</v>
          </cell>
          <cell r="FO562">
            <v>110240490</v>
          </cell>
        </row>
        <row r="563">
          <cell r="E563" t="str">
            <v>Syracuse2013</v>
          </cell>
          <cell r="F563" t="str">
            <v>NY</v>
          </cell>
          <cell r="G563" t="str">
            <v>NCAA Division I-A</v>
          </cell>
          <cell r="I563">
            <v>1</v>
          </cell>
          <cell r="J563" t="str">
            <v>NCAA</v>
          </cell>
          <cell r="K563">
            <v>6385</v>
          </cell>
          <cell r="L563">
            <v>7811</v>
          </cell>
          <cell r="M563">
            <v>14196</v>
          </cell>
          <cell r="Z563">
            <v>29766537</v>
          </cell>
          <cell r="AA563">
            <v>1785143</v>
          </cell>
          <cell r="AC563">
            <v>31551680</v>
          </cell>
          <cell r="AL563">
            <v>1044258</v>
          </cell>
          <cell r="AM563">
            <v>1409141</v>
          </cell>
          <cell r="AO563">
            <v>2453399</v>
          </cell>
          <cell r="BC563">
            <v>915207</v>
          </cell>
          <cell r="BE563">
            <v>915207</v>
          </cell>
          <cell r="BF563">
            <v>38532172</v>
          </cell>
          <cell r="BI563">
            <v>38532172</v>
          </cell>
          <cell r="BJ563">
            <v>0.43962498007081113</v>
          </cell>
          <cell r="BT563">
            <v>1383640</v>
          </cell>
          <cell r="BV563">
            <v>1383640</v>
          </cell>
          <cell r="BW563">
            <v>2193548</v>
          </cell>
          <cell r="BX563">
            <v>1250532</v>
          </cell>
          <cell r="BZ563">
            <v>3444080</v>
          </cell>
          <cell r="CI563">
            <v>1056818</v>
          </cell>
          <cell r="CJ563">
            <v>1555815</v>
          </cell>
          <cell r="CL563">
            <v>2612633</v>
          </cell>
          <cell r="CU563">
            <v>996269</v>
          </cell>
          <cell r="CV563">
            <v>1152760</v>
          </cell>
          <cell r="CX563">
            <v>2149029</v>
          </cell>
          <cell r="CZ563">
            <v>968635</v>
          </cell>
          <cell r="DB563">
            <v>968635</v>
          </cell>
          <cell r="EB563">
            <v>738371</v>
          </cell>
          <cell r="ED563">
            <v>738371</v>
          </cell>
          <cell r="ER563">
            <v>865323</v>
          </cell>
          <cell r="ET563">
            <v>865323</v>
          </cell>
          <cell r="FK563">
            <v>73589602</v>
          </cell>
          <cell r="FL563">
            <v>12024567</v>
          </cell>
          <cell r="FN563">
            <v>2033653</v>
          </cell>
          <cell r="FO563">
            <v>87647822</v>
          </cell>
        </row>
        <row r="564">
          <cell r="E564" t="str">
            <v>Temple2013</v>
          </cell>
          <cell r="F564" t="str">
            <v>PA</v>
          </cell>
          <cell r="G564" t="str">
            <v>NCAA Division I-A</v>
          </cell>
          <cell r="I564">
            <v>1</v>
          </cell>
          <cell r="J564" t="str">
            <v>NCAA</v>
          </cell>
          <cell r="K564">
            <v>12014</v>
          </cell>
          <cell r="L564">
            <v>12587</v>
          </cell>
          <cell r="M564">
            <v>24601</v>
          </cell>
          <cell r="V564">
            <v>753429</v>
          </cell>
          <cell r="Y564">
            <v>753429</v>
          </cell>
          <cell r="Z564">
            <v>4767101</v>
          </cell>
          <cell r="AA564">
            <v>2484534</v>
          </cell>
          <cell r="AC564">
            <v>7251635</v>
          </cell>
          <cell r="AL564">
            <v>471073</v>
          </cell>
          <cell r="AM564">
            <v>964254</v>
          </cell>
          <cell r="AO564">
            <v>1435327</v>
          </cell>
          <cell r="AY564">
            <v>412021</v>
          </cell>
          <cell r="BA564">
            <v>412021</v>
          </cell>
          <cell r="BC564">
            <v>596993</v>
          </cell>
          <cell r="BE564">
            <v>596993</v>
          </cell>
          <cell r="BF564">
            <v>12891820</v>
          </cell>
          <cell r="BI564">
            <v>12891820</v>
          </cell>
          <cell r="BJ564">
            <v>0.33398422998332178</v>
          </cell>
          <cell r="BK564">
            <v>222277</v>
          </cell>
          <cell r="BN564">
            <v>222277</v>
          </cell>
          <cell r="BO564">
            <v>298332</v>
          </cell>
          <cell r="BP564">
            <v>403929</v>
          </cell>
          <cell r="BR564">
            <v>702261</v>
          </cell>
          <cell r="BX564">
            <v>672635</v>
          </cell>
          <cell r="BZ564">
            <v>672635</v>
          </cell>
          <cell r="CI564">
            <v>288167</v>
          </cell>
          <cell r="CJ564">
            <v>450445</v>
          </cell>
          <cell r="CL564">
            <v>738612</v>
          </cell>
          <cell r="CU564">
            <v>625251</v>
          </cell>
          <cell r="CV564">
            <v>655999</v>
          </cell>
          <cell r="CX564">
            <v>1281250</v>
          </cell>
          <cell r="CZ564">
            <v>781327</v>
          </cell>
          <cell r="DB564">
            <v>781327</v>
          </cell>
          <cell r="EA564">
            <v>225231</v>
          </cell>
          <cell r="EB564">
            <v>373788</v>
          </cell>
          <cell r="ED564">
            <v>599019</v>
          </cell>
          <cell r="ER564">
            <v>811825</v>
          </cell>
          <cell r="ET564">
            <v>811825</v>
          </cell>
          <cell r="FK564">
            <v>20542681</v>
          </cell>
          <cell r="FL564">
            <v>8607750</v>
          </cell>
          <cell r="FN564">
            <v>9449655</v>
          </cell>
          <cell r="FO564">
            <v>38600086</v>
          </cell>
        </row>
        <row r="565">
          <cell r="E565" t="str">
            <v>Texas A&amp;M2013</v>
          </cell>
          <cell r="F565" t="str">
            <v>TX</v>
          </cell>
          <cell r="G565" t="str">
            <v>NCAA Division I-A</v>
          </cell>
          <cell r="I565">
            <v>1</v>
          </cell>
          <cell r="J565" t="str">
            <v>NCAA</v>
          </cell>
          <cell r="K565">
            <v>20552</v>
          </cell>
          <cell r="L565">
            <v>18983</v>
          </cell>
          <cell r="M565">
            <v>39535</v>
          </cell>
          <cell r="V565">
            <v>3222962</v>
          </cell>
          <cell r="Y565">
            <v>3222962</v>
          </cell>
          <cell r="Z565">
            <v>8625079</v>
          </cell>
          <cell r="AA565">
            <v>1378624</v>
          </cell>
          <cell r="AC565">
            <v>10003703</v>
          </cell>
          <cell r="AL565">
            <v>301045</v>
          </cell>
          <cell r="AM565">
            <v>273930</v>
          </cell>
          <cell r="AO565">
            <v>574975</v>
          </cell>
          <cell r="AU565">
            <v>154189</v>
          </cell>
          <cell r="AW565">
            <v>154189</v>
          </cell>
          <cell r="BF565">
            <v>57723769</v>
          </cell>
          <cell r="BI565">
            <v>57723769</v>
          </cell>
          <cell r="BJ565">
            <v>0.64134291593227777</v>
          </cell>
          <cell r="BK565">
            <v>326891</v>
          </cell>
          <cell r="BL565">
            <v>224620</v>
          </cell>
          <cell r="BN565">
            <v>551511</v>
          </cell>
          <cell r="CV565">
            <v>2312817</v>
          </cell>
          <cell r="CX565">
            <v>2312817</v>
          </cell>
          <cell r="CZ565">
            <v>543169</v>
          </cell>
          <cell r="DB565">
            <v>543169</v>
          </cell>
          <cell r="DG565">
            <v>31083</v>
          </cell>
          <cell r="DH565">
            <v>41904</v>
          </cell>
          <cell r="DJ565">
            <v>72987</v>
          </cell>
          <cell r="EA565">
            <v>586396</v>
          </cell>
          <cell r="EB565">
            <v>302791</v>
          </cell>
          <cell r="ED565">
            <v>889187</v>
          </cell>
          <cell r="ER565">
            <v>592995</v>
          </cell>
          <cell r="ET565">
            <v>592995</v>
          </cell>
          <cell r="FK565">
            <v>70817225</v>
          </cell>
          <cell r="FL565">
            <v>5825039</v>
          </cell>
          <cell r="FN565">
            <v>13362268</v>
          </cell>
          <cell r="FO565">
            <v>90004532</v>
          </cell>
        </row>
        <row r="566">
          <cell r="E566" t="str">
            <v>TCU2013</v>
          </cell>
          <cell r="F566" t="str">
            <v>TX</v>
          </cell>
          <cell r="G566" t="str">
            <v>NCAA Division I-A</v>
          </cell>
          <cell r="I566">
            <v>1</v>
          </cell>
          <cell r="J566" t="str">
            <v>NCAA</v>
          </cell>
          <cell r="K566">
            <v>3329</v>
          </cell>
          <cell r="L566">
            <v>4980</v>
          </cell>
          <cell r="M566">
            <v>8309</v>
          </cell>
          <cell r="V566">
            <v>3206581</v>
          </cell>
          <cell r="Y566">
            <v>3206581</v>
          </cell>
          <cell r="Z566">
            <v>6761637</v>
          </cell>
          <cell r="AA566">
            <v>3854942</v>
          </cell>
          <cell r="AC566">
            <v>10616579</v>
          </cell>
          <cell r="AL566">
            <v>1211024</v>
          </cell>
          <cell r="AM566">
            <v>1680844</v>
          </cell>
          <cell r="AO566">
            <v>2891868</v>
          </cell>
          <cell r="AU566">
            <v>2826988</v>
          </cell>
          <cell r="AW566">
            <v>2826988</v>
          </cell>
          <cell r="BF566">
            <v>40451397</v>
          </cell>
          <cell r="BI566">
            <v>40451397</v>
          </cell>
          <cell r="BJ566">
            <v>0.52487657781598107</v>
          </cell>
          <cell r="BK566">
            <v>721245</v>
          </cell>
          <cell r="BL566">
            <v>738387</v>
          </cell>
          <cell r="BN566">
            <v>1459632</v>
          </cell>
          <cell r="CB566">
            <v>485677</v>
          </cell>
          <cell r="CD566">
            <v>485677</v>
          </cell>
          <cell r="CV566">
            <v>1786439</v>
          </cell>
          <cell r="CX566">
            <v>1786439</v>
          </cell>
          <cell r="DG566">
            <v>973008</v>
          </cell>
          <cell r="DH566">
            <v>1302360</v>
          </cell>
          <cell r="DJ566">
            <v>2275368</v>
          </cell>
          <cell r="EA566">
            <v>1025705</v>
          </cell>
          <cell r="EB566">
            <v>1107213</v>
          </cell>
          <cell r="ED566">
            <v>2132918</v>
          </cell>
          <cell r="ER566">
            <v>1600333</v>
          </cell>
          <cell r="ET566">
            <v>1600333</v>
          </cell>
          <cell r="FK566">
            <v>54350597</v>
          </cell>
          <cell r="FL566">
            <v>15383183</v>
          </cell>
          <cell r="FN566">
            <v>7334618</v>
          </cell>
          <cell r="FO566">
            <v>77068398</v>
          </cell>
        </row>
        <row r="567">
          <cell r="E567" t="str">
            <v>Texas State2013</v>
          </cell>
          <cell r="F567" t="str">
            <v>TX</v>
          </cell>
          <cell r="G567" t="str">
            <v>NCAA Division I-A</v>
          </cell>
          <cell r="I567">
            <v>1</v>
          </cell>
          <cell r="J567" t="str">
            <v>NCAA</v>
          </cell>
          <cell r="K567">
            <v>11207</v>
          </cell>
          <cell r="L567">
            <v>14476</v>
          </cell>
          <cell r="M567">
            <v>25683</v>
          </cell>
          <cell r="V567">
            <v>1063849</v>
          </cell>
          <cell r="Y567">
            <v>1063849</v>
          </cell>
          <cell r="Z567">
            <v>1676829</v>
          </cell>
          <cell r="AA567">
            <v>1243496</v>
          </cell>
          <cell r="AC567">
            <v>2920325</v>
          </cell>
          <cell r="AL567">
            <v>492286</v>
          </cell>
          <cell r="AM567">
            <v>652566</v>
          </cell>
          <cell r="AO567">
            <v>1144852</v>
          </cell>
          <cell r="BF567">
            <v>6049470</v>
          </cell>
          <cell r="BI567">
            <v>6049470</v>
          </cell>
          <cell r="BJ567">
            <v>0.18753349742453651</v>
          </cell>
          <cell r="BK567">
            <v>250929</v>
          </cell>
          <cell r="BL567">
            <v>370743</v>
          </cell>
          <cell r="BN567">
            <v>621672</v>
          </cell>
          <cell r="CV567">
            <v>539143</v>
          </cell>
          <cell r="CX567">
            <v>539143</v>
          </cell>
          <cell r="CZ567">
            <v>661390</v>
          </cell>
          <cell r="DB567">
            <v>661390</v>
          </cell>
          <cell r="EB567">
            <v>406991</v>
          </cell>
          <cell r="ED567">
            <v>406991</v>
          </cell>
          <cell r="ER567">
            <v>733906</v>
          </cell>
          <cell r="ET567">
            <v>733906</v>
          </cell>
          <cell r="FK567">
            <v>9533363</v>
          </cell>
          <cell r="FL567">
            <v>4608235</v>
          </cell>
          <cell r="FN567">
            <v>18116479</v>
          </cell>
          <cell r="FO567">
            <v>32258077</v>
          </cell>
        </row>
        <row r="568">
          <cell r="E568" t="str">
            <v>Texas Tech2013</v>
          </cell>
          <cell r="F568" t="str">
            <v>TX</v>
          </cell>
          <cell r="G568" t="str">
            <v>NCAA Division I-A</v>
          </cell>
          <cell r="I568">
            <v>1</v>
          </cell>
          <cell r="J568" t="str">
            <v>NCAA</v>
          </cell>
          <cell r="K568">
            <v>13449</v>
          </cell>
          <cell r="L568">
            <v>10853</v>
          </cell>
          <cell r="M568">
            <v>24302</v>
          </cell>
          <cell r="V568">
            <v>849284</v>
          </cell>
          <cell r="Y568">
            <v>849284</v>
          </cell>
          <cell r="Z568">
            <v>6315466</v>
          </cell>
          <cell r="AA568">
            <v>1010950</v>
          </cell>
          <cell r="AC568">
            <v>7326416</v>
          </cell>
          <cell r="AL568">
            <v>224762</v>
          </cell>
          <cell r="AM568">
            <v>229044</v>
          </cell>
          <cell r="AO568">
            <v>453806</v>
          </cell>
          <cell r="BF568">
            <v>38260292</v>
          </cell>
          <cell r="BI568">
            <v>38260292</v>
          </cell>
          <cell r="BJ568">
            <v>0.57735886531770653</v>
          </cell>
          <cell r="BK568">
            <v>274805</v>
          </cell>
          <cell r="BL568">
            <v>77641</v>
          </cell>
          <cell r="BN568">
            <v>352446</v>
          </cell>
          <cell r="CV568">
            <v>221644</v>
          </cell>
          <cell r="CX568">
            <v>221644</v>
          </cell>
          <cell r="CZ568">
            <v>182423</v>
          </cell>
          <cell r="DB568">
            <v>182423</v>
          </cell>
          <cell r="EA568">
            <v>77204</v>
          </cell>
          <cell r="EB568">
            <v>49640</v>
          </cell>
          <cell r="ED568">
            <v>126844</v>
          </cell>
          <cell r="ER568">
            <v>126105</v>
          </cell>
          <cell r="ET568">
            <v>126105</v>
          </cell>
          <cell r="FK568">
            <v>46001813</v>
          </cell>
          <cell r="FL568">
            <v>1897447</v>
          </cell>
          <cell r="FN568">
            <v>18368523</v>
          </cell>
          <cell r="FO568">
            <v>66267783</v>
          </cell>
        </row>
        <row r="569">
          <cell r="E569" t="str">
            <v>Alabama2013</v>
          </cell>
          <cell r="F569" t="str">
            <v>AL</v>
          </cell>
          <cell r="G569" t="str">
            <v>NCAA Division I-A</v>
          </cell>
          <cell r="I569">
            <v>1</v>
          </cell>
          <cell r="J569" t="str">
            <v>NCAA</v>
          </cell>
          <cell r="K569">
            <v>12160</v>
          </cell>
          <cell r="L569">
            <v>14087</v>
          </cell>
          <cell r="M569">
            <v>26247</v>
          </cell>
          <cell r="V569">
            <v>2634232</v>
          </cell>
          <cell r="Y569">
            <v>2634232</v>
          </cell>
          <cell r="Z569">
            <v>14800313</v>
          </cell>
          <cell r="AA569">
            <v>841837</v>
          </cell>
          <cell r="AC569">
            <v>15642150</v>
          </cell>
          <cell r="AL569">
            <v>117547</v>
          </cell>
          <cell r="AM569">
            <v>919516</v>
          </cell>
          <cell r="AO569">
            <v>1037063</v>
          </cell>
          <cell r="BF569">
            <v>94990345</v>
          </cell>
          <cell r="BI569">
            <v>94990345</v>
          </cell>
          <cell r="BJ569">
            <v>0.62252562282630053</v>
          </cell>
          <cell r="BK569">
            <v>363090</v>
          </cell>
          <cell r="BL569">
            <v>322622</v>
          </cell>
          <cell r="BN569">
            <v>685712</v>
          </cell>
          <cell r="BP569">
            <v>1119866</v>
          </cell>
          <cell r="BR569">
            <v>1119866</v>
          </cell>
          <cell r="CJ569">
            <v>939705</v>
          </cell>
          <cell r="CL569">
            <v>939705</v>
          </cell>
          <cell r="CV569">
            <v>699365</v>
          </cell>
          <cell r="CX569">
            <v>699365</v>
          </cell>
          <cell r="CZ569">
            <v>1086702</v>
          </cell>
          <cell r="DB569">
            <v>1086702</v>
          </cell>
          <cell r="DG569">
            <v>57341</v>
          </cell>
          <cell r="DH569">
            <v>679673</v>
          </cell>
          <cell r="DJ569">
            <v>737014</v>
          </cell>
          <cell r="EA569">
            <v>44312</v>
          </cell>
          <cell r="EB569">
            <v>422135</v>
          </cell>
          <cell r="ED569">
            <v>466447</v>
          </cell>
          <cell r="ER569">
            <v>605067</v>
          </cell>
          <cell r="ET569">
            <v>605067</v>
          </cell>
          <cell r="FK569">
            <v>113007180</v>
          </cell>
          <cell r="FL569">
            <v>7636488</v>
          </cell>
          <cell r="FN569">
            <v>31944983</v>
          </cell>
          <cell r="FO569">
            <v>152588651</v>
          </cell>
        </row>
        <row r="570">
          <cell r="E570" t="str">
            <v>Tennessee2013</v>
          </cell>
          <cell r="F570" t="str">
            <v>TN</v>
          </cell>
          <cell r="G570" t="str">
            <v>NCAA Division I-A</v>
          </cell>
          <cell r="I570">
            <v>1</v>
          </cell>
          <cell r="J570" t="str">
            <v>NCAA</v>
          </cell>
          <cell r="K570">
            <v>9977</v>
          </cell>
          <cell r="L570">
            <v>9708</v>
          </cell>
          <cell r="M570">
            <v>19685</v>
          </cell>
          <cell r="V570">
            <v>1091346</v>
          </cell>
          <cell r="Y570">
            <v>1091346</v>
          </cell>
          <cell r="Z570">
            <v>17358362</v>
          </cell>
          <cell r="AA570">
            <v>7052275</v>
          </cell>
          <cell r="AC570">
            <v>24410637</v>
          </cell>
          <cell r="AL570">
            <v>256828</v>
          </cell>
          <cell r="AM570">
            <v>259747</v>
          </cell>
          <cell r="AO570">
            <v>516575</v>
          </cell>
          <cell r="BF570">
            <v>70478510</v>
          </cell>
          <cell r="BI570">
            <v>70478510</v>
          </cell>
          <cell r="BJ570">
            <v>0.68067483498887871</v>
          </cell>
          <cell r="BK570">
            <v>214339</v>
          </cell>
          <cell r="BL570">
            <v>275951</v>
          </cell>
          <cell r="BN570">
            <v>490290</v>
          </cell>
          <cell r="CJ570">
            <v>322789</v>
          </cell>
          <cell r="CL570">
            <v>322789</v>
          </cell>
          <cell r="CV570">
            <v>404119</v>
          </cell>
          <cell r="CX570">
            <v>404119</v>
          </cell>
          <cell r="CZ570">
            <v>1095623</v>
          </cell>
          <cell r="DB570">
            <v>1095623</v>
          </cell>
          <cell r="DG570">
            <v>408579</v>
          </cell>
          <cell r="DH570">
            <v>409074</v>
          </cell>
          <cell r="DJ570">
            <v>817653</v>
          </cell>
          <cell r="EA570">
            <v>211755</v>
          </cell>
          <cell r="EB570">
            <v>228339</v>
          </cell>
          <cell r="ED570">
            <v>440094</v>
          </cell>
          <cell r="ER570">
            <v>501105</v>
          </cell>
          <cell r="ET570">
            <v>501105</v>
          </cell>
          <cell r="FK570">
            <v>90019719</v>
          </cell>
          <cell r="FL570">
            <v>10549022</v>
          </cell>
          <cell r="FN570">
            <v>2973371</v>
          </cell>
          <cell r="FO570">
            <v>103542112</v>
          </cell>
        </row>
        <row r="571">
          <cell r="E571" t="str">
            <v>Texas2013</v>
          </cell>
          <cell r="F571" t="str">
            <v>TX</v>
          </cell>
          <cell r="G571" t="str">
            <v>NCAA Division I-A</v>
          </cell>
          <cell r="I571">
            <v>1</v>
          </cell>
          <cell r="J571" t="str">
            <v>NCAA</v>
          </cell>
          <cell r="K571">
            <v>17478</v>
          </cell>
          <cell r="L571">
            <v>19119</v>
          </cell>
          <cell r="M571">
            <v>36597</v>
          </cell>
          <cell r="V571">
            <v>5002700</v>
          </cell>
          <cell r="Y571">
            <v>5002700</v>
          </cell>
          <cell r="Z571">
            <v>14962686</v>
          </cell>
          <cell r="AA571">
            <v>1655541</v>
          </cell>
          <cell r="AC571">
            <v>16618227</v>
          </cell>
          <cell r="AL571">
            <v>417613</v>
          </cell>
          <cell r="AM571">
            <v>466775</v>
          </cell>
          <cell r="AO571">
            <v>884388</v>
          </cell>
          <cell r="BF571">
            <v>112508162</v>
          </cell>
          <cell r="BI571">
            <v>112508162</v>
          </cell>
          <cell r="BJ571">
            <v>0.69865577947239155</v>
          </cell>
          <cell r="BK571">
            <v>328199</v>
          </cell>
          <cell r="BL571">
            <v>185706</v>
          </cell>
          <cell r="BN571">
            <v>513905</v>
          </cell>
          <cell r="CJ571">
            <v>256914</v>
          </cell>
          <cell r="CL571">
            <v>256914</v>
          </cell>
          <cell r="CV571">
            <v>628093</v>
          </cell>
          <cell r="CX571">
            <v>628093</v>
          </cell>
          <cell r="CZ571">
            <v>731620</v>
          </cell>
          <cell r="DB571">
            <v>731620</v>
          </cell>
          <cell r="DG571">
            <v>782371</v>
          </cell>
          <cell r="DH571">
            <v>829023</v>
          </cell>
          <cell r="DJ571">
            <v>1611394</v>
          </cell>
          <cell r="EA571">
            <v>197248</v>
          </cell>
          <cell r="EB571">
            <v>214184</v>
          </cell>
          <cell r="ED571">
            <v>411432</v>
          </cell>
          <cell r="ER571">
            <v>1576392</v>
          </cell>
          <cell r="ET571">
            <v>1576392</v>
          </cell>
          <cell r="FK571">
            <v>134198979</v>
          </cell>
          <cell r="FL571">
            <v>6544248</v>
          </cell>
          <cell r="FN571">
            <v>20291957</v>
          </cell>
          <cell r="FO571">
            <v>161035184</v>
          </cell>
        </row>
        <row r="572">
          <cell r="E572" t="str">
            <v>UTEP2013</v>
          </cell>
          <cell r="F572" t="str">
            <v>TX</v>
          </cell>
          <cell r="G572" t="str">
            <v>NCAA Division I-A</v>
          </cell>
          <cell r="I572">
            <v>1</v>
          </cell>
          <cell r="J572" t="str">
            <v>NCAA</v>
          </cell>
          <cell r="K572">
            <v>6161</v>
          </cell>
          <cell r="L572">
            <v>6781</v>
          </cell>
          <cell r="M572">
            <v>12942</v>
          </cell>
          <cell r="Z572">
            <v>3714108</v>
          </cell>
          <cell r="AA572">
            <v>1729271</v>
          </cell>
          <cell r="AC572">
            <v>5443379</v>
          </cell>
          <cell r="AL572">
            <v>1126365</v>
          </cell>
          <cell r="AM572">
            <v>1662233</v>
          </cell>
          <cell r="AO572">
            <v>2788598</v>
          </cell>
          <cell r="BF572">
            <v>10400483</v>
          </cell>
          <cell r="BI572">
            <v>10400483</v>
          </cell>
          <cell r="BJ572">
            <v>0.40996243657111359</v>
          </cell>
          <cell r="BK572">
            <v>701320</v>
          </cell>
          <cell r="BL572">
            <v>517910</v>
          </cell>
          <cell r="BN572">
            <v>1219230</v>
          </cell>
          <cell r="CB572">
            <v>299906</v>
          </cell>
          <cell r="CD572">
            <v>299906</v>
          </cell>
          <cell r="CV572">
            <v>1288297</v>
          </cell>
          <cell r="CX572">
            <v>1288297</v>
          </cell>
          <cell r="CZ572">
            <v>1081072</v>
          </cell>
          <cell r="DB572">
            <v>1081072</v>
          </cell>
          <cell r="EB572">
            <v>735352</v>
          </cell>
          <cell r="ED572">
            <v>735352</v>
          </cell>
          <cell r="ER572">
            <v>1134219</v>
          </cell>
          <cell r="ET572">
            <v>1134219</v>
          </cell>
          <cell r="FK572">
            <v>15942276</v>
          </cell>
          <cell r="FL572">
            <v>8448260</v>
          </cell>
          <cell r="FN572">
            <v>978820</v>
          </cell>
          <cell r="FO572">
            <v>25369356</v>
          </cell>
        </row>
        <row r="573">
          <cell r="E573" t="str">
            <v>UTSA2013</v>
          </cell>
          <cell r="F573" t="str">
            <v>TX</v>
          </cell>
          <cell r="G573" t="str">
            <v>NCAA Division I-A</v>
          </cell>
          <cell r="I573">
            <v>1</v>
          </cell>
          <cell r="J573" t="str">
            <v>NCAA</v>
          </cell>
          <cell r="K573">
            <v>10371</v>
          </cell>
          <cell r="L573">
            <v>9519</v>
          </cell>
          <cell r="M573">
            <v>19890</v>
          </cell>
          <cell r="V573">
            <v>1124284</v>
          </cell>
          <cell r="Y573">
            <v>1124284</v>
          </cell>
          <cell r="Z573">
            <v>1596536</v>
          </cell>
          <cell r="AA573">
            <v>1506921</v>
          </cell>
          <cell r="AC573">
            <v>3103457</v>
          </cell>
          <cell r="AL573">
            <v>949770</v>
          </cell>
          <cell r="AM573">
            <v>876711</v>
          </cell>
          <cell r="AO573">
            <v>1826481</v>
          </cell>
          <cell r="BF573">
            <v>7263147</v>
          </cell>
          <cell r="BI573">
            <v>7263147</v>
          </cell>
          <cell r="BJ573">
            <v>0.25638693416781833</v>
          </cell>
          <cell r="BK573">
            <v>387344</v>
          </cell>
          <cell r="BL573">
            <v>426385</v>
          </cell>
          <cell r="BN573">
            <v>813729</v>
          </cell>
          <cell r="CV573">
            <v>1065197</v>
          </cell>
          <cell r="CX573">
            <v>1065197</v>
          </cell>
          <cell r="CZ573">
            <v>765512</v>
          </cell>
          <cell r="DB573">
            <v>765512</v>
          </cell>
          <cell r="EA573">
            <v>304783</v>
          </cell>
          <cell r="EB573">
            <v>402410</v>
          </cell>
          <cell r="ED573">
            <v>707193</v>
          </cell>
          <cell r="ER573">
            <v>814138</v>
          </cell>
          <cell r="ET573">
            <v>814138</v>
          </cell>
          <cell r="FK573">
            <v>11625864</v>
          </cell>
          <cell r="FL573">
            <v>5857274</v>
          </cell>
          <cell r="FN573">
            <v>10845712</v>
          </cell>
          <cell r="FO573">
            <v>28328850</v>
          </cell>
        </row>
        <row r="574">
          <cell r="E574" t="str">
            <v>Troy2013</v>
          </cell>
          <cell r="F574" t="str">
            <v>AL</v>
          </cell>
          <cell r="G574" t="str">
            <v>NCAA Division I-A</v>
          </cell>
          <cell r="I574">
            <v>1</v>
          </cell>
          <cell r="J574" t="str">
            <v>NCAA</v>
          </cell>
          <cell r="K574">
            <v>3602</v>
          </cell>
          <cell r="L574">
            <v>5507</v>
          </cell>
          <cell r="M574">
            <v>9109</v>
          </cell>
          <cell r="V574">
            <v>859677</v>
          </cell>
          <cell r="Y574">
            <v>859677</v>
          </cell>
          <cell r="Z574">
            <v>2221506</v>
          </cell>
          <cell r="AA574">
            <v>1751768</v>
          </cell>
          <cell r="AC574">
            <v>3973274</v>
          </cell>
          <cell r="AL574">
            <v>453763</v>
          </cell>
          <cell r="AM574">
            <v>598209</v>
          </cell>
          <cell r="AO574">
            <v>1051972</v>
          </cell>
          <cell r="BF574">
            <v>5795560</v>
          </cell>
          <cell r="BI574">
            <v>5795560</v>
          </cell>
          <cell r="BJ574">
            <v>0.29827925710680092</v>
          </cell>
          <cell r="BK574">
            <v>290892</v>
          </cell>
          <cell r="BL574">
            <v>221794</v>
          </cell>
          <cell r="BN574">
            <v>512686</v>
          </cell>
          <cell r="CE574">
            <v>514744</v>
          </cell>
          <cell r="CF574">
            <v>514745</v>
          </cell>
          <cell r="CH574">
            <v>1029489</v>
          </cell>
          <cell r="CV574">
            <v>651994</v>
          </cell>
          <cell r="CX574">
            <v>651994</v>
          </cell>
          <cell r="CZ574">
            <v>679434</v>
          </cell>
          <cell r="DB574">
            <v>679434</v>
          </cell>
          <cell r="EA574">
            <v>346265</v>
          </cell>
          <cell r="EB574">
            <v>277978</v>
          </cell>
          <cell r="ED574">
            <v>624243</v>
          </cell>
          <cell r="ER574">
            <v>572509</v>
          </cell>
          <cell r="ET574">
            <v>572509</v>
          </cell>
          <cell r="FK574">
            <v>10482407</v>
          </cell>
          <cell r="FL574">
            <v>5268431</v>
          </cell>
          <cell r="FN574">
            <v>3679142</v>
          </cell>
          <cell r="FO574">
            <v>19429980</v>
          </cell>
        </row>
        <row r="575">
          <cell r="E575" t="str">
            <v>Tulane2013</v>
          </cell>
          <cell r="F575" t="str">
            <v>LA</v>
          </cell>
          <cell r="G575" t="str">
            <v>NCAA Division I-A</v>
          </cell>
          <cell r="I575">
            <v>1</v>
          </cell>
          <cell r="J575" t="str">
            <v>NCAA</v>
          </cell>
          <cell r="K575">
            <v>2740</v>
          </cell>
          <cell r="L575">
            <v>3747</v>
          </cell>
          <cell r="M575">
            <v>6487</v>
          </cell>
          <cell r="V575">
            <v>1170506</v>
          </cell>
          <cell r="Y575">
            <v>1170506</v>
          </cell>
          <cell r="Z575">
            <v>881497</v>
          </cell>
          <cell r="AA575">
            <v>705713</v>
          </cell>
          <cell r="AC575">
            <v>1587210</v>
          </cell>
          <cell r="AE575">
            <v>55757</v>
          </cell>
          <cell r="AG575">
            <v>55757</v>
          </cell>
          <cell r="AI575">
            <v>93028</v>
          </cell>
          <cell r="AK575">
            <v>93028</v>
          </cell>
          <cell r="AL575">
            <v>152327</v>
          </cell>
          <cell r="AM575">
            <v>806347</v>
          </cell>
          <cell r="AO575">
            <v>958674</v>
          </cell>
          <cell r="BF575">
            <v>6585698</v>
          </cell>
          <cell r="BI575">
            <v>6585698</v>
          </cell>
          <cell r="BJ575">
            <v>0.20542044125061557</v>
          </cell>
          <cell r="BL575">
            <v>367162</v>
          </cell>
          <cell r="BN575">
            <v>367162</v>
          </cell>
          <cell r="DH575">
            <v>601602</v>
          </cell>
          <cell r="DJ575">
            <v>601602</v>
          </cell>
          <cell r="EA575">
            <v>253066</v>
          </cell>
          <cell r="EB575">
            <v>345638</v>
          </cell>
          <cell r="ED575">
            <v>598704</v>
          </cell>
          <cell r="ER575">
            <v>740973</v>
          </cell>
          <cell r="ET575">
            <v>740973</v>
          </cell>
          <cell r="FK575">
            <v>9043094</v>
          </cell>
          <cell r="FL575">
            <v>3716220</v>
          </cell>
          <cell r="FN575">
            <v>19300290</v>
          </cell>
          <cell r="FO575">
            <v>32059604</v>
          </cell>
        </row>
        <row r="576">
          <cell r="E576" t="str">
            <v>Buffalo2013</v>
          </cell>
          <cell r="F576" t="str">
            <v>NY</v>
          </cell>
          <cell r="G576" t="str">
            <v>NCAA Division I-A</v>
          </cell>
          <cell r="I576">
            <v>1</v>
          </cell>
          <cell r="J576" t="str">
            <v>NCAA</v>
          </cell>
          <cell r="K576">
            <v>9836</v>
          </cell>
          <cell r="L576">
            <v>7957</v>
          </cell>
          <cell r="M576">
            <v>17793</v>
          </cell>
          <cell r="V576">
            <v>657754</v>
          </cell>
          <cell r="Y576">
            <v>657754</v>
          </cell>
          <cell r="Z576">
            <v>1848705</v>
          </cell>
          <cell r="AA576">
            <v>1234970</v>
          </cell>
          <cell r="AC576">
            <v>3083675</v>
          </cell>
          <cell r="AL576">
            <v>489006</v>
          </cell>
          <cell r="AM576">
            <v>830994</v>
          </cell>
          <cell r="AO576">
            <v>1320000</v>
          </cell>
          <cell r="BF576">
            <v>6694678</v>
          </cell>
          <cell r="BI576">
            <v>6694678</v>
          </cell>
          <cell r="BJ576">
            <v>0.23180733864965783</v>
          </cell>
          <cell r="CJ576">
            <v>946603</v>
          </cell>
          <cell r="CL576">
            <v>946603</v>
          </cell>
          <cell r="CU576">
            <v>592758</v>
          </cell>
          <cell r="CV576">
            <v>708812</v>
          </cell>
          <cell r="CX576">
            <v>1301570</v>
          </cell>
          <cell r="CZ576">
            <v>731808</v>
          </cell>
          <cell r="DB576">
            <v>731808</v>
          </cell>
          <cell r="DG576">
            <v>450070</v>
          </cell>
          <cell r="DH576">
            <v>698761</v>
          </cell>
          <cell r="DJ576">
            <v>1148831</v>
          </cell>
          <cell r="EA576">
            <v>330304</v>
          </cell>
          <cell r="EB576">
            <v>318315</v>
          </cell>
          <cell r="ED576">
            <v>648619</v>
          </cell>
          <cell r="ER576">
            <v>768853</v>
          </cell>
          <cell r="ET576">
            <v>768853</v>
          </cell>
          <cell r="FC576">
            <v>454120</v>
          </cell>
          <cell r="FF576">
            <v>454120</v>
          </cell>
          <cell r="FK576">
            <v>11517395</v>
          </cell>
          <cell r="FL576">
            <v>6239116</v>
          </cell>
          <cell r="FN576">
            <v>11123843</v>
          </cell>
          <cell r="FO576">
            <v>28880354</v>
          </cell>
        </row>
        <row r="577">
          <cell r="E577" t="str">
            <v>Akron2013</v>
          </cell>
          <cell r="F577" t="str">
            <v>OH</v>
          </cell>
          <cell r="G577" t="str">
            <v>NCAA Division I-A</v>
          </cell>
          <cell r="I577">
            <v>1</v>
          </cell>
          <cell r="J577" t="str">
            <v>NCAA</v>
          </cell>
          <cell r="K577">
            <v>8204</v>
          </cell>
          <cell r="L577">
            <v>7252</v>
          </cell>
          <cell r="M577">
            <v>15456</v>
          </cell>
          <cell r="V577">
            <v>618173</v>
          </cell>
          <cell r="Y577">
            <v>618173</v>
          </cell>
          <cell r="Z577">
            <v>2168294</v>
          </cell>
          <cell r="AA577">
            <v>1330829</v>
          </cell>
          <cell r="AC577">
            <v>3499123</v>
          </cell>
          <cell r="AL577">
            <v>606036</v>
          </cell>
          <cell r="AM577">
            <v>869164</v>
          </cell>
          <cell r="AO577">
            <v>1475200</v>
          </cell>
          <cell r="BF577">
            <v>6759147</v>
          </cell>
          <cell r="BI577">
            <v>6759147</v>
          </cell>
          <cell r="BJ577">
            <v>0.26150642920794986</v>
          </cell>
          <cell r="BK577">
            <v>338613</v>
          </cell>
          <cell r="BL577">
            <v>291476</v>
          </cell>
          <cell r="BN577">
            <v>630089</v>
          </cell>
          <cell r="CC577">
            <v>148438</v>
          </cell>
          <cell r="CD577">
            <v>148438</v>
          </cell>
          <cell r="CU577">
            <v>932540</v>
          </cell>
          <cell r="CV577">
            <v>709167</v>
          </cell>
          <cell r="CX577">
            <v>1641707</v>
          </cell>
          <cell r="CZ577">
            <v>608485</v>
          </cell>
          <cell r="DB577">
            <v>608485</v>
          </cell>
          <cell r="DH577">
            <v>687142</v>
          </cell>
          <cell r="DJ577">
            <v>687142</v>
          </cell>
          <cell r="EB577">
            <v>449897</v>
          </cell>
          <cell r="ED577">
            <v>449897</v>
          </cell>
          <cell r="ER577">
            <v>586192</v>
          </cell>
          <cell r="ET577">
            <v>586192</v>
          </cell>
          <cell r="FK577">
            <v>11422803</v>
          </cell>
          <cell r="FL577">
            <v>5532352</v>
          </cell>
          <cell r="FM577">
            <v>148438</v>
          </cell>
          <cell r="FN577">
            <v>8743370</v>
          </cell>
          <cell r="FO577">
            <v>25846963</v>
          </cell>
        </row>
        <row r="578">
          <cell r="E578" t="str">
            <v>UAB2013</v>
          </cell>
          <cell r="F578" t="str">
            <v>AL</v>
          </cell>
          <cell r="G578" t="str">
            <v>NCAA Division I-A</v>
          </cell>
          <cell r="I578">
            <v>1</v>
          </cell>
          <cell r="J578" t="str">
            <v>NCAA</v>
          </cell>
          <cell r="K578">
            <v>3470</v>
          </cell>
          <cell r="L578">
            <v>4842</v>
          </cell>
          <cell r="M578">
            <v>8312</v>
          </cell>
          <cell r="V578">
            <v>1107430</v>
          </cell>
          <cell r="Y578">
            <v>1107430</v>
          </cell>
          <cell r="Z578">
            <v>3592461</v>
          </cell>
          <cell r="AA578">
            <v>1710499</v>
          </cell>
          <cell r="AC578">
            <v>5302960</v>
          </cell>
          <cell r="AE578">
            <v>226153</v>
          </cell>
          <cell r="AG578">
            <v>226153</v>
          </cell>
          <cell r="AI578">
            <v>210947</v>
          </cell>
          <cell r="AK578">
            <v>210947</v>
          </cell>
          <cell r="AM578">
            <v>843096</v>
          </cell>
          <cell r="AO578">
            <v>843096</v>
          </cell>
          <cell r="BF578">
            <v>8980301</v>
          </cell>
          <cell r="BI578">
            <v>8980301</v>
          </cell>
          <cell r="BJ578">
            <v>0.28951320630835226</v>
          </cell>
          <cell r="BK578">
            <v>423490</v>
          </cell>
          <cell r="BL578">
            <v>305364</v>
          </cell>
          <cell r="BN578">
            <v>728854</v>
          </cell>
          <cell r="CB578">
            <v>105532</v>
          </cell>
          <cell r="CD578">
            <v>105532</v>
          </cell>
          <cell r="CU578">
            <v>880434</v>
          </cell>
          <cell r="CV578">
            <v>822222</v>
          </cell>
          <cell r="CX578">
            <v>1702656</v>
          </cell>
          <cell r="CZ578">
            <v>957572</v>
          </cell>
          <cell r="DB578">
            <v>957572</v>
          </cell>
          <cell r="EA578">
            <v>318851</v>
          </cell>
          <cell r="EB578">
            <v>443705</v>
          </cell>
          <cell r="ED578">
            <v>762556</v>
          </cell>
          <cell r="ER578">
            <v>808301</v>
          </cell>
          <cell r="ET578">
            <v>808301</v>
          </cell>
          <cell r="FK578">
            <v>15302967</v>
          </cell>
          <cell r="FL578">
            <v>6433391</v>
          </cell>
          <cell r="FN578">
            <v>9282265</v>
          </cell>
          <cell r="FO578">
            <v>31018623</v>
          </cell>
        </row>
        <row r="579">
          <cell r="E579" t="str">
            <v>Arizona2013</v>
          </cell>
          <cell r="F579" t="str">
            <v>AZ</v>
          </cell>
          <cell r="G579" t="str">
            <v>NCAA Division I-A</v>
          </cell>
          <cell r="I579">
            <v>1</v>
          </cell>
          <cell r="J579" t="str">
            <v>NCAA</v>
          </cell>
          <cell r="K579">
            <v>13385</v>
          </cell>
          <cell r="L579">
            <v>14904</v>
          </cell>
          <cell r="M579">
            <v>28289</v>
          </cell>
          <cell r="V579">
            <v>808858</v>
          </cell>
          <cell r="Y579">
            <v>808858</v>
          </cell>
          <cell r="Z579">
            <v>27518562</v>
          </cell>
          <cell r="AA579">
            <v>511762</v>
          </cell>
          <cell r="AC579">
            <v>28030324</v>
          </cell>
          <cell r="AE579">
            <v>31552</v>
          </cell>
          <cell r="AG579">
            <v>31552</v>
          </cell>
          <cell r="AL579">
            <v>406248</v>
          </cell>
          <cell r="AM579">
            <v>536660</v>
          </cell>
          <cell r="AO579">
            <v>942908</v>
          </cell>
          <cell r="BF579">
            <v>29259647</v>
          </cell>
          <cell r="BI579">
            <v>29259647</v>
          </cell>
          <cell r="BJ579">
            <v>0.29969698384737703</v>
          </cell>
          <cell r="BK579">
            <v>196539</v>
          </cell>
          <cell r="BL579">
            <v>148739</v>
          </cell>
          <cell r="BN579">
            <v>345278</v>
          </cell>
          <cell r="BP579">
            <v>379019</v>
          </cell>
          <cell r="BR579">
            <v>379019</v>
          </cell>
          <cell r="CV579">
            <v>445950</v>
          </cell>
          <cell r="CX579">
            <v>445950</v>
          </cell>
          <cell r="CZ579">
            <v>663349</v>
          </cell>
          <cell r="DB579">
            <v>663349</v>
          </cell>
          <cell r="DG579">
            <v>346525</v>
          </cell>
          <cell r="DH579">
            <v>359931</v>
          </cell>
          <cell r="DJ579">
            <v>706456</v>
          </cell>
          <cell r="EA579">
            <v>188438</v>
          </cell>
          <cell r="EB579">
            <v>266016</v>
          </cell>
          <cell r="ED579">
            <v>454454</v>
          </cell>
          <cell r="ER579">
            <v>393913</v>
          </cell>
          <cell r="ET579">
            <v>393913</v>
          </cell>
          <cell r="FK579">
            <v>58724817</v>
          </cell>
          <cell r="FL579">
            <v>3736891</v>
          </cell>
          <cell r="FN579">
            <v>35169061</v>
          </cell>
          <cell r="FO579">
            <v>97630769</v>
          </cell>
        </row>
        <row r="580">
          <cell r="E580" t="str">
            <v>Arkansas2013</v>
          </cell>
          <cell r="F580" t="str">
            <v>AR</v>
          </cell>
          <cell r="G580" t="str">
            <v>NCAA Division I-A</v>
          </cell>
          <cell r="I580">
            <v>1</v>
          </cell>
          <cell r="J580" t="str">
            <v>NCAA</v>
          </cell>
          <cell r="K580">
            <v>8990</v>
          </cell>
          <cell r="L580">
            <v>9465</v>
          </cell>
          <cell r="M580">
            <v>18455</v>
          </cell>
          <cell r="V580">
            <v>3182532</v>
          </cell>
          <cell r="Y580">
            <v>3182532</v>
          </cell>
          <cell r="Z580">
            <v>15807554</v>
          </cell>
          <cell r="AA580">
            <v>237981</v>
          </cell>
          <cell r="AC580">
            <v>16045535</v>
          </cell>
          <cell r="AL580">
            <v>273639</v>
          </cell>
          <cell r="AM580">
            <v>232361</v>
          </cell>
          <cell r="AO580">
            <v>506000</v>
          </cell>
          <cell r="BF580">
            <v>57057801</v>
          </cell>
          <cell r="BI580">
            <v>57057801</v>
          </cell>
          <cell r="BJ580">
            <v>0.58947680130328772</v>
          </cell>
          <cell r="BK580">
            <v>31511</v>
          </cell>
          <cell r="BL580">
            <v>69453</v>
          </cell>
          <cell r="BN580">
            <v>100964</v>
          </cell>
          <cell r="BP580">
            <v>296393</v>
          </cell>
          <cell r="BR580">
            <v>296393</v>
          </cell>
          <cell r="CV580">
            <v>118328</v>
          </cell>
          <cell r="CX580">
            <v>118328</v>
          </cell>
          <cell r="CZ580">
            <v>78675</v>
          </cell>
          <cell r="DB580">
            <v>78675</v>
          </cell>
          <cell r="DH580">
            <v>86032</v>
          </cell>
          <cell r="DJ580">
            <v>86032</v>
          </cell>
          <cell r="EA580">
            <v>40726</v>
          </cell>
          <cell r="EB580">
            <v>76804</v>
          </cell>
          <cell r="ED580">
            <v>117530</v>
          </cell>
          <cell r="ER580">
            <v>206965</v>
          </cell>
          <cell r="ET580">
            <v>206965</v>
          </cell>
          <cell r="FK580">
            <v>76393763</v>
          </cell>
          <cell r="FL580">
            <v>1402992</v>
          </cell>
          <cell r="FN580">
            <v>18997217</v>
          </cell>
          <cell r="FO580">
            <v>96793972</v>
          </cell>
        </row>
        <row r="581">
          <cell r="E581" t="str">
            <v>California2013</v>
          </cell>
          <cell r="F581" t="str">
            <v>CA</v>
          </cell>
          <cell r="G581" t="str">
            <v>NCAA Division I-A</v>
          </cell>
          <cell r="I581">
            <v>1</v>
          </cell>
          <cell r="J581" t="str">
            <v>NCAA</v>
          </cell>
          <cell r="K581">
            <v>12146</v>
          </cell>
          <cell r="L581">
            <v>13074</v>
          </cell>
          <cell r="M581">
            <v>25220</v>
          </cell>
          <cell r="V581">
            <v>1542394</v>
          </cell>
          <cell r="Y581">
            <v>1542394</v>
          </cell>
          <cell r="Z581">
            <v>9658364</v>
          </cell>
          <cell r="AA581">
            <v>1214500</v>
          </cell>
          <cell r="AC581">
            <v>10872864</v>
          </cell>
          <cell r="AE581">
            <v>5000</v>
          </cell>
          <cell r="AG581">
            <v>5000</v>
          </cell>
          <cell r="AL581">
            <v>293193</v>
          </cell>
          <cell r="AM581">
            <v>222259</v>
          </cell>
          <cell r="AO581">
            <v>515452</v>
          </cell>
          <cell r="BC581">
            <v>99706</v>
          </cell>
          <cell r="BE581">
            <v>99706</v>
          </cell>
          <cell r="BF581">
            <v>33265304</v>
          </cell>
          <cell r="BI581">
            <v>33265304</v>
          </cell>
          <cell r="BJ581">
            <v>0.36854105165244255</v>
          </cell>
          <cell r="BK581">
            <v>818484</v>
          </cell>
          <cell r="BL581">
            <v>258280</v>
          </cell>
          <cell r="BN581">
            <v>1076764</v>
          </cell>
          <cell r="BO581">
            <v>347110</v>
          </cell>
          <cell r="BP581">
            <v>129065</v>
          </cell>
          <cell r="BR581">
            <v>476175</v>
          </cell>
          <cell r="BX581">
            <v>147518</v>
          </cell>
          <cell r="BZ581">
            <v>147518</v>
          </cell>
          <cell r="CI581">
            <v>973853</v>
          </cell>
          <cell r="CJ581">
            <v>258829</v>
          </cell>
          <cell r="CL581">
            <v>1232682</v>
          </cell>
          <cell r="CU581">
            <v>317001</v>
          </cell>
          <cell r="CV581">
            <v>239335</v>
          </cell>
          <cell r="CX581">
            <v>556336</v>
          </cell>
          <cell r="CZ581">
            <v>310756</v>
          </cell>
          <cell r="DB581">
            <v>310756</v>
          </cell>
          <cell r="DG581">
            <v>871320</v>
          </cell>
          <cell r="DH581">
            <v>419310</v>
          </cell>
          <cell r="DJ581">
            <v>1290630</v>
          </cell>
          <cell r="EA581">
            <v>241053</v>
          </cell>
          <cell r="EB581">
            <v>124219</v>
          </cell>
          <cell r="ED581">
            <v>365272</v>
          </cell>
          <cell r="ER581">
            <v>898720</v>
          </cell>
          <cell r="ET581">
            <v>898720</v>
          </cell>
          <cell r="EU581">
            <v>257552</v>
          </cell>
          <cell r="EV581">
            <v>138976</v>
          </cell>
          <cell r="EX581">
            <v>396528</v>
          </cell>
          <cell r="FG581">
            <v>976453</v>
          </cell>
          <cell r="FJ581">
            <v>976453</v>
          </cell>
          <cell r="FK581">
            <v>49562081</v>
          </cell>
          <cell r="FL581">
            <v>4466473</v>
          </cell>
          <cell r="FN581">
            <v>36233586</v>
          </cell>
          <cell r="FO581">
            <v>90262140</v>
          </cell>
        </row>
        <row r="582">
          <cell r="E582" t="str">
            <v>UCLA2013</v>
          </cell>
          <cell r="F582" t="str">
            <v>CA</v>
          </cell>
          <cell r="G582" t="str">
            <v>NCAA Division I-A</v>
          </cell>
          <cell r="I582">
            <v>1</v>
          </cell>
          <cell r="J582" t="str">
            <v>NCAA</v>
          </cell>
          <cell r="K582">
            <v>12514</v>
          </cell>
          <cell r="L582">
            <v>15563</v>
          </cell>
          <cell r="M582">
            <v>28077</v>
          </cell>
          <cell r="V582">
            <v>971769</v>
          </cell>
          <cell r="Y582">
            <v>971769</v>
          </cell>
          <cell r="Z582">
            <v>12168231</v>
          </cell>
          <cell r="AA582">
            <v>1426501</v>
          </cell>
          <cell r="AC582">
            <v>13594732</v>
          </cell>
          <cell r="AE582">
            <v>53856</v>
          </cell>
          <cell r="AG582">
            <v>53856</v>
          </cell>
          <cell r="AL582">
            <v>275422</v>
          </cell>
          <cell r="AM582">
            <v>274449</v>
          </cell>
          <cell r="AO582">
            <v>549871</v>
          </cell>
          <cell r="BF582">
            <v>30348286</v>
          </cell>
          <cell r="BI582">
            <v>30348286</v>
          </cell>
          <cell r="BJ582">
            <v>0.35114447165566043</v>
          </cell>
          <cell r="BK582">
            <v>230499</v>
          </cell>
          <cell r="BL582">
            <v>465213</v>
          </cell>
          <cell r="BN582">
            <v>695712</v>
          </cell>
          <cell r="BP582">
            <v>913722</v>
          </cell>
          <cell r="BR582">
            <v>913722</v>
          </cell>
          <cell r="CJ582">
            <v>199227</v>
          </cell>
          <cell r="CL582">
            <v>199227</v>
          </cell>
          <cell r="CU582">
            <v>250124</v>
          </cell>
          <cell r="CV582">
            <v>632629</v>
          </cell>
          <cell r="CX582">
            <v>882753</v>
          </cell>
          <cell r="CZ582">
            <v>831131</v>
          </cell>
          <cell r="DB582">
            <v>831131</v>
          </cell>
          <cell r="DH582">
            <v>375089</v>
          </cell>
          <cell r="DJ582">
            <v>375089</v>
          </cell>
          <cell r="EA582">
            <v>499706</v>
          </cell>
          <cell r="EB582">
            <v>377366</v>
          </cell>
          <cell r="ED582">
            <v>877072</v>
          </cell>
          <cell r="EQ582">
            <v>206376</v>
          </cell>
          <cell r="ER582">
            <v>438312</v>
          </cell>
          <cell r="ET582">
            <v>644688</v>
          </cell>
          <cell r="EU582">
            <v>241539</v>
          </cell>
          <cell r="EV582">
            <v>217728</v>
          </cell>
          <cell r="EX582">
            <v>459267</v>
          </cell>
          <cell r="FK582">
            <v>45191952</v>
          </cell>
          <cell r="FL582">
            <v>6205223</v>
          </cell>
          <cell r="FN582">
            <v>35029605</v>
          </cell>
          <cell r="FO582">
            <v>86426780</v>
          </cell>
        </row>
        <row r="583">
          <cell r="E583" t="str">
            <v>UCF2013</v>
          </cell>
          <cell r="F583" t="str">
            <v>FL</v>
          </cell>
          <cell r="G583" t="str">
            <v>NCAA Division I-A</v>
          </cell>
          <cell r="I583">
            <v>1</v>
          </cell>
          <cell r="J583" t="str">
            <v>NCAA</v>
          </cell>
          <cell r="K583">
            <v>16452</v>
          </cell>
          <cell r="L583">
            <v>19644</v>
          </cell>
          <cell r="M583">
            <v>36096</v>
          </cell>
          <cell r="V583">
            <v>745984</v>
          </cell>
          <cell r="Y583">
            <v>745984</v>
          </cell>
          <cell r="Z583">
            <v>3968189</v>
          </cell>
          <cell r="AA583">
            <v>662039</v>
          </cell>
          <cell r="AC583">
            <v>4630228</v>
          </cell>
          <cell r="AM583">
            <v>354136</v>
          </cell>
          <cell r="AO583">
            <v>354136</v>
          </cell>
          <cell r="BF583">
            <v>21265919</v>
          </cell>
          <cell r="BI583">
            <v>21265919</v>
          </cell>
          <cell r="BJ583">
            <v>0.43842679759898051</v>
          </cell>
          <cell r="BK583">
            <v>214834</v>
          </cell>
          <cell r="BL583">
            <v>272836</v>
          </cell>
          <cell r="BN583">
            <v>487670</v>
          </cell>
          <cell r="CJ583">
            <v>309551</v>
          </cell>
          <cell r="CL583">
            <v>309551</v>
          </cell>
          <cell r="CU583">
            <v>234337</v>
          </cell>
          <cell r="CV583">
            <v>268198</v>
          </cell>
          <cell r="CX583">
            <v>502535</v>
          </cell>
          <cell r="CZ583">
            <v>466037</v>
          </cell>
          <cell r="DB583">
            <v>466037</v>
          </cell>
          <cell r="EA583">
            <v>146098</v>
          </cell>
          <cell r="EB583">
            <v>208522</v>
          </cell>
          <cell r="ED583">
            <v>354620</v>
          </cell>
          <cell r="ER583">
            <v>352531</v>
          </cell>
          <cell r="ET583">
            <v>352531</v>
          </cell>
          <cell r="FK583">
            <v>26575361</v>
          </cell>
          <cell r="FL583">
            <v>2893850</v>
          </cell>
          <cell r="FN583">
            <v>19035851</v>
          </cell>
          <cell r="FO583">
            <v>48505062</v>
          </cell>
        </row>
        <row r="584">
          <cell r="E584" t="str">
            <v>Cincinnati2013</v>
          </cell>
          <cell r="F584" t="str">
            <v>OH</v>
          </cell>
          <cell r="G584" t="str">
            <v>NCAA Division I-A</v>
          </cell>
          <cell r="I584">
            <v>1</v>
          </cell>
          <cell r="J584" t="str">
            <v>NCAA</v>
          </cell>
          <cell r="K584">
            <v>10668</v>
          </cell>
          <cell r="L584">
            <v>9610</v>
          </cell>
          <cell r="M584">
            <v>20278</v>
          </cell>
          <cell r="V584">
            <v>1218698</v>
          </cell>
          <cell r="Y584">
            <v>1218698</v>
          </cell>
          <cell r="Z584">
            <v>6631825</v>
          </cell>
          <cell r="AA584">
            <v>2161121</v>
          </cell>
          <cell r="AC584">
            <v>8792946</v>
          </cell>
          <cell r="AL584">
            <v>447390</v>
          </cell>
          <cell r="AM584">
            <v>871825</v>
          </cell>
          <cell r="AO584">
            <v>1319215</v>
          </cell>
          <cell r="BF584">
            <v>14564560</v>
          </cell>
          <cell r="BI584">
            <v>14564560</v>
          </cell>
          <cell r="BJ584">
            <v>0.33743799925216938</v>
          </cell>
          <cell r="BK584">
            <v>271768</v>
          </cell>
          <cell r="BL584">
            <v>424782</v>
          </cell>
          <cell r="BN584">
            <v>696550</v>
          </cell>
          <cell r="BX584">
            <v>534375</v>
          </cell>
          <cell r="BZ584">
            <v>534375</v>
          </cell>
          <cell r="CU584">
            <v>677722</v>
          </cell>
          <cell r="CV584">
            <v>896084</v>
          </cell>
          <cell r="CX584">
            <v>1573806</v>
          </cell>
          <cell r="DG584">
            <v>254366</v>
          </cell>
          <cell r="DH584">
            <v>516939</v>
          </cell>
          <cell r="DJ584">
            <v>771305</v>
          </cell>
          <cell r="EB584">
            <v>375049</v>
          </cell>
          <cell r="ED584">
            <v>375049</v>
          </cell>
          <cell r="ER584">
            <v>831772</v>
          </cell>
          <cell r="ET584">
            <v>831772</v>
          </cell>
          <cell r="FK584">
            <v>24066329</v>
          </cell>
          <cell r="FL584">
            <v>6611947</v>
          </cell>
          <cell r="FN584">
            <v>12483905</v>
          </cell>
          <cell r="FO584">
            <v>43162181</v>
          </cell>
        </row>
        <row r="585">
          <cell r="E585" t="str">
            <v>Colorado2013</v>
          </cell>
          <cell r="F585" t="str">
            <v>CO</v>
          </cell>
          <cell r="G585" t="str">
            <v>NCAA Division I-A</v>
          </cell>
          <cell r="I585">
            <v>1</v>
          </cell>
          <cell r="J585" t="str">
            <v>NCAA</v>
          </cell>
          <cell r="K585">
            <v>13008</v>
          </cell>
          <cell r="L585">
            <v>10785</v>
          </cell>
          <cell r="M585">
            <v>23793</v>
          </cell>
          <cell r="Z585">
            <v>5653157</v>
          </cell>
          <cell r="AA585">
            <v>559016</v>
          </cell>
          <cell r="AC585">
            <v>6212173</v>
          </cell>
          <cell r="AL585">
            <v>15601</v>
          </cell>
          <cell r="AM585">
            <v>13179</v>
          </cell>
          <cell r="AO585">
            <v>28780</v>
          </cell>
          <cell r="BF585">
            <v>28430272</v>
          </cell>
          <cell r="BI585">
            <v>28430272</v>
          </cell>
          <cell r="BJ585">
            <v>0.44212911794700777</v>
          </cell>
          <cell r="BK585">
            <v>91167</v>
          </cell>
          <cell r="BL585">
            <v>22749</v>
          </cell>
          <cell r="BN585">
            <v>113916</v>
          </cell>
          <cell r="BX585">
            <v>98666</v>
          </cell>
          <cell r="BZ585">
            <v>98666</v>
          </cell>
          <cell r="CQ585">
            <v>102858</v>
          </cell>
          <cell r="CR585">
            <v>102858</v>
          </cell>
          <cell r="CT585">
            <v>205716</v>
          </cell>
          <cell r="CV585">
            <v>90137</v>
          </cell>
          <cell r="CX585">
            <v>90137</v>
          </cell>
          <cell r="EB585">
            <v>72852</v>
          </cell>
          <cell r="ED585">
            <v>72852</v>
          </cell>
          <cell r="ER585">
            <v>270024</v>
          </cell>
          <cell r="ET585">
            <v>270024</v>
          </cell>
          <cell r="FK585">
            <v>34293055</v>
          </cell>
          <cell r="FL585">
            <v>1229481</v>
          </cell>
          <cell r="FN585">
            <v>28780562</v>
          </cell>
          <cell r="FO585">
            <v>64303098</v>
          </cell>
        </row>
        <row r="586">
          <cell r="E586" t="str">
            <v>UConn2013</v>
          </cell>
          <cell r="F586" t="str">
            <v>CT</v>
          </cell>
          <cell r="G586" t="str">
            <v>NCAA Division I-A</v>
          </cell>
          <cell r="I586">
            <v>1</v>
          </cell>
          <cell r="J586" t="str">
            <v>NCAA</v>
          </cell>
          <cell r="K586">
            <v>8631</v>
          </cell>
          <cell r="L586">
            <v>8452</v>
          </cell>
          <cell r="M586">
            <v>17083</v>
          </cell>
          <cell r="V586">
            <v>345323</v>
          </cell>
          <cell r="Y586">
            <v>345323</v>
          </cell>
          <cell r="Z586">
            <v>7542651</v>
          </cell>
          <cell r="AA586">
            <v>4043674</v>
          </cell>
          <cell r="AC586">
            <v>11586325</v>
          </cell>
          <cell r="AL586">
            <v>56428</v>
          </cell>
          <cell r="AM586">
            <v>21550</v>
          </cell>
          <cell r="AO586">
            <v>77978</v>
          </cell>
          <cell r="BC586">
            <v>48667</v>
          </cell>
          <cell r="BE586">
            <v>48667</v>
          </cell>
          <cell r="BF586">
            <v>10631609</v>
          </cell>
          <cell r="BI586">
            <v>10631609</v>
          </cell>
          <cell r="BJ586">
            <v>0.14924076303690292</v>
          </cell>
          <cell r="BK586">
            <v>114770</v>
          </cell>
          <cell r="BN586">
            <v>114770</v>
          </cell>
          <cell r="BS586">
            <v>213421</v>
          </cell>
          <cell r="BT586">
            <v>34540</v>
          </cell>
          <cell r="BV586">
            <v>247961</v>
          </cell>
          <cell r="BX586">
            <v>14663</v>
          </cell>
          <cell r="BZ586">
            <v>14663</v>
          </cell>
          <cell r="CJ586">
            <v>35000</v>
          </cell>
          <cell r="CL586">
            <v>35000</v>
          </cell>
          <cell r="CU586">
            <v>284167</v>
          </cell>
          <cell r="CV586">
            <v>57982</v>
          </cell>
          <cell r="CX586">
            <v>342149</v>
          </cell>
          <cell r="CZ586">
            <v>14981</v>
          </cell>
          <cell r="DB586">
            <v>14981</v>
          </cell>
          <cell r="DG586">
            <v>25005</v>
          </cell>
          <cell r="DH586">
            <v>49996</v>
          </cell>
          <cell r="DJ586">
            <v>75001</v>
          </cell>
          <cell r="EA586">
            <v>10755</v>
          </cell>
          <cell r="EB586">
            <v>20755</v>
          </cell>
          <cell r="ED586">
            <v>31510</v>
          </cell>
          <cell r="ER586">
            <v>13114</v>
          </cell>
          <cell r="ET586">
            <v>13114</v>
          </cell>
          <cell r="FK586">
            <v>19224129</v>
          </cell>
          <cell r="FL586">
            <v>4354922</v>
          </cell>
          <cell r="FN586">
            <v>47658919</v>
          </cell>
          <cell r="FO586">
            <v>71237970</v>
          </cell>
        </row>
        <row r="587">
          <cell r="E587" t="str">
            <v>Florida2013</v>
          </cell>
          <cell r="F587" t="str">
            <v>FL</v>
          </cell>
          <cell r="G587" t="str">
            <v>NCAA Division I-A</v>
          </cell>
          <cell r="I587">
            <v>1</v>
          </cell>
          <cell r="J587" t="str">
            <v>NCAA</v>
          </cell>
          <cell r="K587">
            <v>13303</v>
          </cell>
          <cell r="L587">
            <v>16751</v>
          </cell>
          <cell r="M587">
            <v>30054</v>
          </cell>
          <cell r="V587">
            <v>970500</v>
          </cell>
          <cell r="Y587">
            <v>970500</v>
          </cell>
          <cell r="Z587">
            <v>10604524</v>
          </cell>
          <cell r="AA587">
            <v>108306</v>
          </cell>
          <cell r="AC587">
            <v>10712830</v>
          </cell>
          <cell r="AL587">
            <v>69312</v>
          </cell>
          <cell r="AM587">
            <v>69309</v>
          </cell>
          <cell r="AO587">
            <v>138621</v>
          </cell>
          <cell r="BF587">
            <v>69252865</v>
          </cell>
          <cell r="BI587">
            <v>69252865</v>
          </cell>
          <cell r="BJ587">
            <v>0.58263963874639813</v>
          </cell>
          <cell r="BK587">
            <v>62440</v>
          </cell>
          <cell r="BL587">
            <v>26651</v>
          </cell>
          <cell r="BN587">
            <v>89091</v>
          </cell>
          <cell r="BP587">
            <v>198709</v>
          </cell>
          <cell r="BR587">
            <v>198709</v>
          </cell>
          <cell r="BX587">
            <v>142359</v>
          </cell>
          <cell r="BZ587">
            <v>142359</v>
          </cell>
          <cell r="CV587">
            <v>147698</v>
          </cell>
          <cell r="CX587">
            <v>147698</v>
          </cell>
          <cell r="CZ587">
            <v>259975</v>
          </cell>
          <cell r="DB587">
            <v>259975</v>
          </cell>
          <cell r="DG587">
            <v>96854</v>
          </cell>
          <cell r="DH587">
            <v>96853</v>
          </cell>
          <cell r="DJ587">
            <v>193707</v>
          </cell>
          <cell r="EA587">
            <v>63169</v>
          </cell>
          <cell r="EB587">
            <v>71345</v>
          </cell>
          <cell r="ED587">
            <v>134514</v>
          </cell>
          <cell r="ER587">
            <v>524724</v>
          </cell>
          <cell r="ET587">
            <v>524724</v>
          </cell>
          <cell r="FK587">
            <v>81119664</v>
          </cell>
          <cell r="FL587">
            <v>1645929</v>
          </cell>
          <cell r="FN587">
            <v>36094952</v>
          </cell>
          <cell r="FO587">
            <v>118860545</v>
          </cell>
        </row>
        <row r="588">
          <cell r="E588" t="str">
            <v>Georgia2013</v>
          </cell>
          <cell r="F588" t="str">
            <v>GA</v>
          </cell>
          <cell r="G588" t="str">
            <v>NCAA Division I-A</v>
          </cell>
          <cell r="I588">
            <v>1</v>
          </cell>
          <cell r="J588" t="str">
            <v>NCAA</v>
          </cell>
          <cell r="K588">
            <v>10486</v>
          </cell>
          <cell r="L588">
            <v>14168</v>
          </cell>
          <cell r="M588">
            <v>24654</v>
          </cell>
          <cell r="V588">
            <v>508891</v>
          </cell>
          <cell r="Y588">
            <v>508891</v>
          </cell>
          <cell r="Z588">
            <v>8050969</v>
          </cell>
          <cell r="AA588">
            <v>859487</v>
          </cell>
          <cell r="AC588">
            <v>8910456</v>
          </cell>
          <cell r="AL588">
            <v>1192046</v>
          </cell>
          <cell r="AM588">
            <v>596545</v>
          </cell>
          <cell r="AO588">
            <v>1788591</v>
          </cell>
          <cell r="AU588">
            <v>303943</v>
          </cell>
          <cell r="AW588">
            <v>303943</v>
          </cell>
          <cell r="BF588">
            <v>77160814</v>
          </cell>
          <cell r="BI588">
            <v>77160814</v>
          </cell>
          <cell r="BJ588">
            <v>0.74554689950210151</v>
          </cell>
          <cell r="BK588">
            <v>330959</v>
          </cell>
          <cell r="BL588">
            <v>330897</v>
          </cell>
          <cell r="BN588">
            <v>661856</v>
          </cell>
          <cell r="BP588">
            <v>1152495</v>
          </cell>
          <cell r="BR588">
            <v>1152495</v>
          </cell>
          <cell r="CV588">
            <v>300208</v>
          </cell>
          <cell r="CX588">
            <v>300208</v>
          </cell>
          <cell r="CZ588">
            <v>342031</v>
          </cell>
          <cell r="DB588">
            <v>342031</v>
          </cell>
          <cell r="DG588">
            <v>360077</v>
          </cell>
          <cell r="DH588">
            <v>385646</v>
          </cell>
          <cell r="DJ588">
            <v>745723</v>
          </cell>
          <cell r="EA588">
            <v>361692</v>
          </cell>
          <cell r="EB588">
            <v>362183</v>
          </cell>
          <cell r="ED588">
            <v>723875</v>
          </cell>
          <cell r="ER588">
            <v>326560</v>
          </cell>
          <cell r="ET588">
            <v>326560</v>
          </cell>
          <cell r="FK588">
            <v>87965448</v>
          </cell>
          <cell r="FL588">
            <v>4959995</v>
          </cell>
          <cell r="FN588">
            <v>10570144</v>
          </cell>
          <cell r="FO588">
            <v>103495587</v>
          </cell>
        </row>
        <row r="589">
          <cell r="E589" t="str">
            <v>Hawaii2013</v>
          </cell>
          <cell r="F589" t="str">
            <v>HI</v>
          </cell>
          <cell r="G589" t="str">
            <v>NCAA Division I-A</v>
          </cell>
          <cell r="I589">
            <v>1</v>
          </cell>
          <cell r="J589" t="str">
            <v>NCAA</v>
          </cell>
          <cell r="K589">
            <v>5337</v>
          </cell>
          <cell r="L589">
            <v>6485</v>
          </cell>
          <cell r="M589">
            <v>11822</v>
          </cell>
          <cell r="V589">
            <v>1567667</v>
          </cell>
          <cell r="Y589">
            <v>1567667</v>
          </cell>
          <cell r="Z589">
            <v>2565199</v>
          </cell>
          <cell r="AA589">
            <v>1626380</v>
          </cell>
          <cell r="AC589">
            <v>4191579</v>
          </cell>
          <cell r="AE589">
            <v>422640</v>
          </cell>
          <cell r="AG589">
            <v>422640</v>
          </cell>
          <cell r="AM589">
            <v>1024288</v>
          </cell>
          <cell r="AO589">
            <v>1024288</v>
          </cell>
          <cell r="BF589">
            <v>9823218</v>
          </cell>
          <cell r="BI589">
            <v>9823218</v>
          </cell>
          <cell r="BJ589">
            <v>0.2663490866161673</v>
          </cell>
          <cell r="BK589">
            <v>437956</v>
          </cell>
          <cell r="BL589">
            <v>439774</v>
          </cell>
          <cell r="BN589">
            <v>877730</v>
          </cell>
          <cell r="CN589">
            <v>70821</v>
          </cell>
          <cell r="CO589">
            <v>83052</v>
          </cell>
          <cell r="CP589">
            <v>153873</v>
          </cell>
          <cell r="CV589">
            <v>970442</v>
          </cell>
          <cell r="CX589">
            <v>970442</v>
          </cell>
          <cell r="CZ589">
            <v>1025100</v>
          </cell>
          <cell r="DB589">
            <v>1025100</v>
          </cell>
          <cell r="DG589">
            <v>684339</v>
          </cell>
          <cell r="DH589">
            <v>1034265</v>
          </cell>
          <cell r="DJ589">
            <v>1718604</v>
          </cell>
          <cell r="EA589">
            <v>445631</v>
          </cell>
          <cell r="EB589">
            <v>564120</v>
          </cell>
          <cell r="ED589">
            <v>1009751</v>
          </cell>
          <cell r="EQ589">
            <v>765151</v>
          </cell>
          <cell r="ER589">
            <v>1258839</v>
          </cell>
          <cell r="ET589">
            <v>2023990</v>
          </cell>
          <cell r="EV589">
            <v>794271</v>
          </cell>
          <cell r="EX589">
            <v>794271</v>
          </cell>
          <cell r="FK589">
            <v>16289161</v>
          </cell>
          <cell r="FL589">
            <v>9230940</v>
          </cell>
          <cell r="FM589">
            <v>83052</v>
          </cell>
          <cell r="FN589">
            <v>11277837</v>
          </cell>
          <cell r="FO589">
            <v>36880990</v>
          </cell>
        </row>
        <row r="590">
          <cell r="E590" t="str">
            <v>Houston2013</v>
          </cell>
          <cell r="F590" t="str">
            <v>TX</v>
          </cell>
          <cell r="G590" t="str">
            <v>NCAA Division I-A</v>
          </cell>
          <cell r="I590">
            <v>1</v>
          </cell>
          <cell r="J590" t="str">
            <v>NCAA</v>
          </cell>
          <cell r="K590">
            <v>11100</v>
          </cell>
          <cell r="L590">
            <v>11375</v>
          </cell>
          <cell r="M590">
            <v>22475</v>
          </cell>
          <cell r="V590">
            <v>1345582</v>
          </cell>
          <cell r="Y590">
            <v>1345582</v>
          </cell>
          <cell r="Z590">
            <v>3111083</v>
          </cell>
          <cell r="AA590">
            <v>1519435</v>
          </cell>
          <cell r="AC590">
            <v>4630518</v>
          </cell>
          <cell r="AL590">
            <v>983869</v>
          </cell>
          <cell r="AM590">
            <v>1099724</v>
          </cell>
          <cell r="AO590">
            <v>2083593</v>
          </cell>
          <cell r="BF590">
            <v>9379867</v>
          </cell>
          <cell r="BI590">
            <v>9379867</v>
          </cell>
          <cell r="BJ590">
            <v>0.23761402246598975</v>
          </cell>
          <cell r="BK590">
            <v>803930</v>
          </cell>
          <cell r="BL590">
            <v>122519</v>
          </cell>
          <cell r="BN590">
            <v>926449</v>
          </cell>
          <cell r="CV590">
            <v>756429</v>
          </cell>
          <cell r="CX590">
            <v>756429</v>
          </cell>
          <cell r="CZ590">
            <v>795933</v>
          </cell>
          <cell r="DB590">
            <v>795933</v>
          </cell>
          <cell r="DL590">
            <v>771754</v>
          </cell>
          <cell r="DN590">
            <v>771754</v>
          </cell>
          <cell r="EB590">
            <v>436771</v>
          </cell>
          <cell r="ED590">
            <v>436771</v>
          </cell>
          <cell r="ER590">
            <v>623114</v>
          </cell>
          <cell r="ET590">
            <v>623114</v>
          </cell>
          <cell r="FK590">
            <v>15624331</v>
          </cell>
          <cell r="FL590">
            <v>6125679</v>
          </cell>
          <cell r="FN590">
            <v>17725215</v>
          </cell>
          <cell r="FO590">
            <v>39475225</v>
          </cell>
        </row>
        <row r="591">
          <cell r="E591" t="str">
            <v>Illinois2013</v>
          </cell>
          <cell r="F591" t="str">
            <v>IL</v>
          </cell>
          <cell r="G591" t="str">
            <v>NCAA Division I-A</v>
          </cell>
          <cell r="I591">
            <v>1</v>
          </cell>
          <cell r="J591" t="str">
            <v>NCAA</v>
          </cell>
          <cell r="K591">
            <v>17447</v>
          </cell>
          <cell r="L591">
            <v>13682</v>
          </cell>
          <cell r="M591">
            <v>31129</v>
          </cell>
          <cell r="V591">
            <v>699759</v>
          </cell>
          <cell r="Y591">
            <v>699759</v>
          </cell>
          <cell r="Z591">
            <v>17519546</v>
          </cell>
          <cell r="AA591">
            <v>1090071</v>
          </cell>
          <cell r="AC591">
            <v>18609617</v>
          </cell>
          <cell r="AL591">
            <v>590877</v>
          </cell>
          <cell r="AM591">
            <v>921776</v>
          </cell>
          <cell r="AO591">
            <v>1512653</v>
          </cell>
          <cell r="BF591">
            <v>30323995</v>
          </cell>
          <cell r="BI591">
            <v>30323995</v>
          </cell>
          <cell r="BJ591">
            <v>0.45317057307914688</v>
          </cell>
          <cell r="BK591">
            <v>739965</v>
          </cell>
          <cell r="BL591">
            <v>347374</v>
          </cell>
          <cell r="BN591">
            <v>1087339</v>
          </cell>
          <cell r="BO591">
            <v>521428</v>
          </cell>
          <cell r="BP591">
            <v>796823</v>
          </cell>
          <cell r="BR591">
            <v>1318251</v>
          </cell>
          <cell r="CV591">
            <v>877748</v>
          </cell>
          <cell r="CX591">
            <v>877748</v>
          </cell>
          <cell r="CZ591">
            <v>703379</v>
          </cell>
          <cell r="DB591">
            <v>703379</v>
          </cell>
          <cell r="DH591">
            <v>698880</v>
          </cell>
          <cell r="DJ591">
            <v>698880</v>
          </cell>
          <cell r="EA591">
            <v>509621</v>
          </cell>
          <cell r="EB591">
            <v>482608</v>
          </cell>
          <cell r="ED591">
            <v>992229</v>
          </cell>
          <cell r="ER591">
            <v>1333120</v>
          </cell>
          <cell r="ET591">
            <v>1333120</v>
          </cell>
          <cell r="FC591">
            <v>670919</v>
          </cell>
          <cell r="FF591">
            <v>670919</v>
          </cell>
          <cell r="FK591">
            <v>51576110</v>
          </cell>
          <cell r="FL591">
            <v>7251779</v>
          </cell>
          <cell r="FN591">
            <v>8087301</v>
          </cell>
          <cell r="FO591">
            <v>66915190</v>
          </cell>
        </row>
        <row r="592">
          <cell r="E592" t="str">
            <v>Iowa2013</v>
          </cell>
          <cell r="F592" t="str">
            <v>IA</v>
          </cell>
          <cell r="G592" t="str">
            <v>NCAA Division I-A</v>
          </cell>
          <cell r="I592">
            <v>1</v>
          </cell>
          <cell r="J592" t="str">
            <v>NCAA</v>
          </cell>
          <cell r="K592">
            <v>9289</v>
          </cell>
          <cell r="L592">
            <v>10012</v>
          </cell>
          <cell r="M592">
            <v>19301</v>
          </cell>
          <cell r="V592">
            <v>241231</v>
          </cell>
          <cell r="Y592">
            <v>241231</v>
          </cell>
          <cell r="Z592">
            <v>10594220</v>
          </cell>
          <cell r="AA592">
            <v>987250</v>
          </cell>
          <cell r="AC592">
            <v>11581470</v>
          </cell>
          <cell r="AL592">
            <v>119620</v>
          </cell>
          <cell r="AM592">
            <v>83779</v>
          </cell>
          <cell r="AO592">
            <v>203399</v>
          </cell>
          <cell r="BC592">
            <v>57032</v>
          </cell>
          <cell r="BE592">
            <v>57032</v>
          </cell>
          <cell r="BF592">
            <v>53624529</v>
          </cell>
          <cell r="BI592">
            <v>53624529</v>
          </cell>
          <cell r="BJ592">
            <v>0.50824623851355777</v>
          </cell>
          <cell r="BK592">
            <v>272808</v>
          </cell>
          <cell r="BL592">
            <v>207738</v>
          </cell>
          <cell r="BN592">
            <v>480546</v>
          </cell>
          <cell r="BO592">
            <v>42304</v>
          </cell>
          <cell r="BP592">
            <v>64908</v>
          </cell>
          <cell r="BR592">
            <v>107212</v>
          </cell>
          <cell r="CJ592">
            <v>127474</v>
          </cell>
          <cell r="CL592">
            <v>127474</v>
          </cell>
          <cell r="CV592">
            <v>132604</v>
          </cell>
          <cell r="CX592">
            <v>132604</v>
          </cell>
          <cell r="CZ592">
            <v>137477</v>
          </cell>
          <cell r="DB592">
            <v>137477</v>
          </cell>
          <cell r="DG592">
            <v>107998</v>
          </cell>
          <cell r="DH592">
            <v>66865</v>
          </cell>
          <cell r="DJ592">
            <v>174863</v>
          </cell>
          <cell r="EA592">
            <v>66632</v>
          </cell>
          <cell r="EB592">
            <v>18388</v>
          </cell>
          <cell r="ED592">
            <v>85020</v>
          </cell>
          <cell r="ER592">
            <v>150669</v>
          </cell>
          <cell r="ET592">
            <v>150669</v>
          </cell>
          <cell r="FC592">
            <v>1263377</v>
          </cell>
          <cell r="FF592">
            <v>1263377</v>
          </cell>
          <cell r="FK592">
            <v>66332719</v>
          </cell>
          <cell r="FL592">
            <v>2034184</v>
          </cell>
          <cell r="FN592">
            <v>37142051</v>
          </cell>
          <cell r="FO592">
            <v>105508954</v>
          </cell>
        </row>
        <row r="593">
          <cell r="E593" t="str">
            <v>Kansas2013</v>
          </cell>
          <cell r="F593" t="str">
            <v>KS</v>
          </cell>
          <cell r="G593" t="str">
            <v>NCAA Division I-A</v>
          </cell>
          <cell r="I593">
            <v>1</v>
          </cell>
          <cell r="J593" t="str">
            <v>NCAA</v>
          </cell>
          <cell r="K593">
            <v>8446</v>
          </cell>
          <cell r="L593">
            <v>8431</v>
          </cell>
          <cell r="M593">
            <v>16877</v>
          </cell>
          <cell r="V593">
            <v>226699</v>
          </cell>
          <cell r="Y593">
            <v>226699</v>
          </cell>
          <cell r="Z593">
            <v>18253973</v>
          </cell>
          <cell r="AA593">
            <v>294540</v>
          </cell>
          <cell r="AC593">
            <v>18548513</v>
          </cell>
          <cell r="AL593">
            <v>144764</v>
          </cell>
          <cell r="AM593">
            <v>132067</v>
          </cell>
          <cell r="AO593">
            <v>276831</v>
          </cell>
          <cell r="BF593">
            <v>23177772</v>
          </cell>
          <cell r="BI593">
            <v>23177772</v>
          </cell>
          <cell r="BJ593">
            <v>0.23728008622182639</v>
          </cell>
          <cell r="BK593">
            <v>20174</v>
          </cell>
          <cell r="BL593">
            <v>35210</v>
          </cell>
          <cell r="BN593">
            <v>55384</v>
          </cell>
          <cell r="CJ593">
            <v>108536</v>
          </cell>
          <cell r="CL593">
            <v>108536</v>
          </cell>
          <cell r="CV593">
            <v>69059</v>
          </cell>
          <cell r="CX593">
            <v>69059</v>
          </cell>
          <cell r="CZ593">
            <v>118286</v>
          </cell>
          <cell r="DB593">
            <v>118286</v>
          </cell>
          <cell r="DH593">
            <v>51556</v>
          </cell>
          <cell r="DJ593">
            <v>51556</v>
          </cell>
          <cell r="EB593">
            <v>33698</v>
          </cell>
          <cell r="ED593">
            <v>33698</v>
          </cell>
          <cell r="ER593">
            <v>175037</v>
          </cell>
          <cell r="ET593">
            <v>175037</v>
          </cell>
          <cell r="FK593">
            <v>41823382</v>
          </cell>
          <cell r="FL593">
            <v>1017989</v>
          </cell>
          <cell r="FN593">
            <v>54839696</v>
          </cell>
          <cell r="FO593">
            <v>97681067</v>
          </cell>
        </row>
        <row r="594">
          <cell r="E594" t="str">
            <v>Kentucky2013</v>
          </cell>
          <cell r="F594" t="str">
            <v>KY</v>
          </cell>
          <cell r="G594" t="str">
            <v>NCAA Division I-A</v>
          </cell>
          <cell r="I594">
            <v>1</v>
          </cell>
          <cell r="J594" t="str">
            <v>NCAA</v>
          </cell>
          <cell r="K594">
            <v>9582</v>
          </cell>
          <cell r="L594">
            <v>10220</v>
          </cell>
          <cell r="M594">
            <v>19802</v>
          </cell>
          <cell r="V594">
            <v>429412</v>
          </cell>
          <cell r="Y594">
            <v>429412</v>
          </cell>
          <cell r="Z594">
            <v>23655649</v>
          </cell>
          <cell r="AA594">
            <v>611611</v>
          </cell>
          <cell r="AC594">
            <v>24267260</v>
          </cell>
          <cell r="AL594">
            <v>55096</v>
          </cell>
          <cell r="AM594">
            <v>65127</v>
          </cell>
          <cell r="AO594">
            <v>120223</v>
          </cell>
          <cell r="BF594">
            <v>34084413</v>
          </cell>
          <cell r="BI594">
            <v>34084413</v>
          </cell>
          <cell r="BJ594">
            <v>0.3671225847245142</v>
          </cell>
          <cell r="BK594">
            <v>44830</v>
          </cell>
          <cell r="BL594">
            <v>17382</v>
          </cell>
          <cell r="BN594">
            <v>62212</v>
          </cell>
          <cell r="BP594">
            <v>114970</v>
          </cell>
          <cell r="BR594">
            <v>114970</v>
          </cell>
          <cell r="CC594">
            <v>13747</v>
          </cell>
          <cell r="CD594">
            <v>13747</v>
          </cell>
          <cell r="CU594">
            <v>139200</v>
          </cell>
          <cell r="CV594">
            <v>151261</v>
          </cell>
          <cell r="CX594">
            <v>290461</v>
          </cell>
          <cell r="CZ594">
            <v>210677</v>
          </cell>
          <cell r="DB594">
            <v>210677</v>
          </cell>
          <cell r="DG594">
            <v>28527</v>
          </cell>
          <cell r="DH594">
            <v>29239</v>
          </cell>
          <cell r="DJ594">
            <v>57766</v>
          </cell>
          <cell r="EA594">
            <v>116756</v>
          </cell>
          <cell r="EB594">
            <v>30599</v>
          </cell>
          <cell r="ED594">
            <v>147355</v>
          </cell>
          <cell r="ER594">
            <v>219786</v>
          </cell>
          <cell r="ET594">
            <v>219786</v>
          </cell>
          <cell r="FK594">
            <v>58553883</v>
          </cell>
          <cell r="FL594">
            <v>1450652</v>
          </cell>
          <cell r="FM594">
            <v>13747</v>
          </cell>
          <cell r="FN594">
            <v>32823767</v>
          </cell>
          <cell r="FO594">
            <v>92842049</v>
          </cell>
        </row>
        <row r="595">
          <cell r="E595" t="str">
            <v>Louisiana2013</v>
          </cell>
          <cell r="F595" t="str">
            <v>LA</v>
          </cell>
          <cell r="G595" t="str">
            <v>NCAA Division I-A</v>
          </cell>
          <cell r="I595">
            <v>1</v>
          </cell>
          <cell r="J595" t="str">
            <v>NCAA</v>
          </cell>
          <cell r="K595">
            <v>5643</v>
          </cell>
          <cell r="L595">
            <v>6631</v>
          </cell>
          <cell r="M595">
            <v>12274</v>
          </cell>
          <cell r="V595">
            <v>1451441</v>
          </cell>
          <cell r="Y595">
            <v>1451441</v>
          </cell>
          <cell r="Z595">
            <v>2061113</v>
          </cell>
          <cell r="AA595">
            <v>1082591</v>
          </cell>
          <cell r="AC595">
            <v>3143704</v>
          </cell>
          <cell r="AL595">
            <v>442324</v>
          </cell>
          <cell r="AM595">
            <v>527739</v>
          </cell>
          <cell r="AO595">
            <v>970063</v>
          </cell>
          <cell r="BF595">
            <v>7746097</v>
          </cell>
          <cell r="BI595">
            <v>7746097</v>
          </cell>
          <cell r="BJ595">
            <v>0.38959471240187765</v>
          </cell>
          <cell r="BK595">
            <v>212108</v>
          </cell>
          <cell r="BN595">
            <v>212108</v>
          </cell>
          <cell r="CV595">
            <v>489167</v>
          </cell>
          <cell r="CX595">
            <v>489167</v>
          </cell>
          <cell r="CZ595">
            <v>1094741</v>
          </cell>
          <cell r="DB595">
            <v>1094741</v>
          </cell>
          <cell r="EA595">
            <v>265438</v>
          </cell>
          <cell r="EB595">
            <v>262795</v>
          </cell>
          <cell r="ED595">
            <v>528233</v>
          </cell>
          <cell r="ER595">
            <v>501713</v>
          </cell>
          <cell r="ET595">
            <v>501713</v>
          </cell>
          <cell r="FK595">
            <v>12178521</v>
          </cell>
          <cell r="FL595">
            <v>3958746</v>
          </cell>
          <cell r="FN595">
            <v>3745182</v>
          </cell>
          <cell r="FO595">
            <v>19882449</v>
          </cell>
        </row>
        <row r="596">
          <cell r="E596" t="str">
            <v>Louisiana-Monroe2013</v>
          </cell>
          <cell r="F596" t="str">
            <v>LA</v>
          </cell>
          <cell r="G596" t="str">
            <v>NCAA Division I-A</v>
          </cell>
          <cell r="I596">
            <v>1</v>
          </cell>
          <cell r="J596" t="str">
            <v>NCAA</v>
          </cell>
          <cell r="K596">
            <v>1770</v>
          </cell>
          <cell r="L596">
            <v>3081</v>
          </cell>
          <cell r="M596">
            <v>4851</v>
          </cell>
          <cell r="V596">
            <v>573782</v>
          </cell>
          <cell r="Y596">
            <v>573782</v>
          </cell>
          <cell r="Z596">
            <v>863871</v>
          </cell>
          <cell r="AA596">
            <v>719089</v>
          </cell>
          <cell r="AC596">
            <v>1582960</v>
          </cell>
          <cell r="AE596">
            <v>74773</v>
          </cell>
          <cell r="AG596">
            <v>74773</v>
          </cell>
          <cell r="AL596">
            <v>353267</v>
          </cell>
          <cell r="AM596">
            <v>375976</v>
          </cell>
          <cell r="AO596">
            <v>729243</v>
          </cell>
          <cell r="BF596">
            <v>4106583</v>
          </cell>
          <cell r="BI596">
            <v>4106583</v>
          </cell>
          <cell r="BJ596">
            <v>0.37975536536370008</v>
          </cell>
          <cell r="BK596">
            <v>192768</v>
          </cell>
          <cell r="BL596">
            <v>176942</v>
          </cell>
          <cell r="BN596">
            <v>369710</v>
          </cell>
          <cell r="CV596">
            <v>385868</v>
          </cell>
          <cell r="CX596">
            <v>385868</v>
          </cell>
          <cell r="CZ596">
            <v>341236</v>
          </cell>
          <cell r="DB596">
            <v>341236</v>
          </cell>
          <cell r="EB596">
            <v>211417</v>
          </cell>
          <cell r="ED596">
            <v>211417</v>
          </cell>
          <cell r="ER596">
            <v>332095</v>
          </cell>
          <cell r="ET596">
            <v>332095</v>
          </cell>
          <cell r="FK596">
            <v>6090271</v>
          </cell>
          <cell r="FL596">
            <v>2617396</v>
          </cell>
          <cell r="FN596">
            <v>2106092</v>
          </cell>
          <cell r="FO596">
            <v>10813759</v>
          </cell>
        </row>
        <row r="597">
          <cell r="E597" t="str">
            <v>Louisville2013</v>
          </cell>
          <cell r="F597" t="str">
            <v>KY</v>
          </cell>
          <cell r="G597" t="str">
            <v>NCAA Division I-A</v>
          </cell>
          <cell r="I597">
            <v>1</v>
          </cell>
          <cell r="J597" t="str">
            <v>NCAA</v>
          </cell>
          <cell r="K597">
            <v>5897</v>
          </cell>
          <cell r="L597">
            <v>6404</v>
          </cell>
          <cell r="M597">
            <v>12301</v>
          </cell>
          <cell r="V597">
            <v>457729</v>
          </cell>
          <cell r="Y597">
            <v>457729</v>
          </cell>
          <cell r="Z597">
            <v>40572485</v>
          </cell>
          <cell r="AA597">
            <v>1090022</v>
          </cell>
          <cell r="AC597">
            <v>41662507</v>
          </cell>
          <cell r="AL597">
            <v>3100</v>
          </cell>
          <cell r="AM597">
            <v>3100</v>
          </cell>
          <cell r="AO597">
            <v>6200</v>
          </cell>
          <cell r="BC597">
            <v>6304</v>
          </cell>
          <cell r="BE597">
            <v>6304</v>
          </cell>
          <cell r="BF597">
            <v>26515411</v>
          </cell>
          <cell r="BI597">
            <v>26515411</v>
          </cell>
          <cell r="BJ597">
            <v>0.29649894684401418</v>
          </cell>
          <cell r="BK597">
            <v>114916</v>
          </cell>
          <cell r="BL597">
            <v>57230</v>
          </cell>
          <cell r="BN597">
            <v>172146</v>
          </cell>
          <cell r="BX597">
            <v>10393</v>
          </cell>
          <cell r="BZ597">
            <v>10393</v>
          </cell>
          <cell r="CJ597">
            <v>36574</v>
          </cell>
          <cell r="CL597">
            <v>36574</v>
          </cell>
          <cell r="CU597">
            <v>51192</v>
          </cell>
          <cell r="CV597">
            <v>46523</v>
          </cell>
          <cell r="CX597">
            <v>97715</v>
          </cell>
          <cell r="CZ597">
            <v>44765</v>
          </cell>
          <cell r="DB597">
            <v>44765</v>
          </cell>
          <cell r="DG597">
            <v>14718</v>
          </cell>
          <cell r="DH597">
            <v>74424</v>
          </cell>
          <cell r="DJ597">
            <v>89142</v>
          </cell>
          <cell r="EA597">
            <v>20960</v>
          </cell>
          <cell r="EB597">
            <v>16202</v>
          </cell>
          <cell r="ED597">
            <v>37162</v>
          </cell>
          <cell r="ER597">
            <v>103074</v>
          </cell>
          <cell r="ET597">
            <v>103074</v>
          </cell>
          <cell r="FK597">
            <v>67750511</v>
          </cell>
          <cell r="FL597">
            <v>1488611</v>
          </cell>
          <cell r="FN597">
            <v>20189226</v>
          </cell>
          <cell r="FO597">
            <v>89428348</v>
          </cell>
        </row>
        <row r="598">
          <cell r="E598" t="str">
            <v>Maryland2013</v>
          </cell>
          <cell r="F598" t="str">
            <v>MD</v>
          </cell>
          <cell r="G598" t="str">
            <v>NCAA Division I-A</v>
          </cell>
          <cell r="I598">
            <v>1</v>
          </cell>
          <cell r="J598" t="str">
            <v>NCAA</v>
          </cell>
          <cell r="K598">
            <v>12891</v>
          </cell>
          <cell r="L598">
            <v>11509</v>
          </cell>
          <cell r="M598">
            <v>24400</v>
          </cell>
          <cell r="V598">
            <v>555149</v>
          </cell>
          <cell r="Y598">
            <v>555149</v>
          </cell>
          <cell r="Z598">
            <v>13525145</v>
          </cell>
          <cell r="AA598">
            <v>850950</v>
          </cell>
          <cell r="AC598">
            <v>14376095</v>
          </cell>
          <cell r="AM598">
            <v>549850</v>
          </cell>
          <cell r="AO598">
            <v>549850</v>
          </cell>
          <cell r="BC598">
            <v>365071</v>
          </cell>
          <cell r="BE598">
            <v>365071</v>
          </cell>
          <cell r="BF598">
            <v>21716970</v>
          </cell>
          <cell r="BI598">
            <v>21716970</v>
          </cell>
          <cell r="BJ598">
            <v>0.31915498659009328</v>
          </cell>
          <cell r="BK598">
            <v>60073</v>
          </cell>
          <cell r="BL598">
            <v>170317</v>
          </cell>
          <cell r="BN598">
            <v>230390</v>
          </cell>
          <cell r="BP598">
            <v>382679</v>
          </cell>
          <cell r="BR598">
            <v>382679</v>
          </cell>
          <cell r="BW598">
            <v>603873</v>
          </cell>
          <cell r="BX598">
            <v>475127</v>
          </cell>
          <cell r="BZ598">
            <v>1079000</v>
          </cell>
          <cell r="CU598">
            <v>427977</v>
          </cell>
          <cell r="CV598">
            <v>457171</v>
          </cell>
          <cell r="CX598">
            <v>885148</v>
          </cell>
          <cell r="CZ598">
            <v>323516</v>
          </cell>
          <cell r="DB598">
            <v>323516</v>
          </cell>
          <cell r="EB598">
            <v>41500</v>
          </cell>
          <cell r="ED598">
            <v>41500</v>
          </cell>
          <cell r="EI598">
            <v>460045</v>
          </cell>
          <cell r="EL598">
            <v>460045</v>
          </cell>
          <cell r="ER598">
            <v>265609</v>
          </cell>
          <cell r="ET598">
            <v>265609</v>
          </cell>
          <cell r="FC598">
            <v>321642</v>
          </cell>
          <cell r="FF598">
            <v>321642</v>
          </cell>
          <cell r="FK598">
            <v>37670874</v>
          </cell>
          <cell r="FL598">
            <v>3881790</v>
          </cell>
          <cell r="FN598">
            <v>26492552</v>
          </cell>
          <cell r="FO598">
            <v>68045216</v>
          </cell>
        </row>
        <row r="599">
          <cell r="E599" t="str">
            <v>UMass2013</v>
          </cell>
          <cell r="F599" t="str">
            <v>MA</v>
          </cell>
          <cell r="G599" t="str">
            <v>NCAA Division I-A</v>
          </cell>
          <cell r="I599">
            <v>1</v>
          </cell>
          <cell r="J599" t="str">
            <v>NCAA</v>
          </cell>
          <cell r="K599">
            <v>10557</v>
          </cell>
          <cell r="L599">
            <v>9827</v>
          </cell>
          <cell r="M599">
            <v>20384</v>
          </cell>
          <cell r="V599">
            <v>458703</v>
          </cell>
          <cell r="Y599">
            <v>458703</v>
          </cell>
          <cell r="Z599">
            <v>3913716</v>
          </cell>
          <cell r="AA599">
            <v>1897192</v>
          </cell>
          <cell r="AC599">
            <v>5810908</v>
          </cell>
          <cell r="AL599">
            <v>378028</v>
          </cell>
          <cell r="AM599">
            <v>609992</v>
          </cell>
          <cell r="AO599">
            <v>988020</v>
          </cell>
          <cell r="BC599">
            <v>823139</v>
          </cell>
          <cell r="BE599">
            <v>823139</v>
          </cell>
          <cell r="BF599">
            <v>7820867</v>
          </cell>
          <cell r="BI599">
            <v>7820867</v>
          </cell>
          <cell r="BJ599">
            <v>0.23086805977438365</v>
          </cell>
          <cell r="BS599">
            <v>1879406</v>
          </cell>
          <cell r="BV599">
            <v>1879406</v>
          </cell>
          <cell r="BW599">
            <v>738888</v>
          </cell>
          <cell r="BX599">
            <v>814044</v>
          </cell>
          <cell r="BZ599">
            <v>1552932</v>
          </cell>
          <cell r="CJ599">
            <v>1012647</v>
          </cell>
          <cell r="CL599">
            <v>1012647</v>
          </cell>
          <cell r="CU599">
            <v>390059</v>
          </cell>
          <cell r="CV599">
            <v>906065</v>
          </cell>
          <cell r="CX599">
            <v>1296124</v>
          </cell>
          <cell r="CZ599">
            <v>855798</v>
          </cell>
          <cell r="DB599">
            <v>855798</v>
          </cell>
          <cell r="DG599">
            <v>357180</v>
          </cell>
          <cell r="DH599">
            <v>680032</v>
          </cell>
          <cell r="DJ599">
            <v>1037212</v>
          </cell>
          <cell r="EB599">
            <v>509654</v>
          </cell>
          <cell r="ED599">
            <v>509654</v>
          </cell>
          <cell r="FK599">
            <v>15936847</v>
          </cell>
          <cell r="FL599">
            <v>8108563</v>
          </cell>
          <cell r="FN599">
            <v>9830506</v>
          </cell>
          <cell r="FO599">
            <v>33875916</v>
          </cell>
        </row>
        <row r="600">
          <cell r="E600" t="str">
            <v>Memphis2013</v>
          </cell>
          <cell r="F600" t="str">
            <v>TN</v>
          </cell>
          <cell r="G600" t="str">
            <v>NCAA Division I-A</v>
          </cell>
          <cell r="I600">
            <v>1</v>
          </cell>
          <cell r="J600" t="str">
            <v>NCAA</v>
          </cell>
          <cell r="K600">
            <v>5092</v>
          </cell>
          <cell r="L600">
            <v>7189</v>
          </cell>
          <cell r="M600">
            <v>12281</v>
          </cell>
          <cell r="V600">
            <v>1107354</v>
          </cell>
          <cell r="Y600">
            <v>1107354</v>
          </cell>
          <cell r="Z600">
            <v>9475690</v>
          </cell>
          <cell r="AA600">
            <v>2731294</v>
          </cell>
          <cell r="AC600">
            <v>12206984</v>
          </cell>
          <cell r="AL600">
            <v>995906</v>
          </cell>
          <cell r="AM600">
            <v>763843</v>
          </cell>
          <cell r="AO600">
            <v>1759749</v>
          </cell>
          <cell r="BF600">
            <v>11937359</v>
          </cell>
          <cell r="BI600">
            <v>11937359</v>
          </cell>
          <cell r="BJ600">
            <v>0.25975556033064146</v>
          </cell>
          <cell r="BK600">
            <v>425110</v>
          </cell>
          <cell r="BL600">
            <v>368102</v>
          </cell>
          <cell r="BN600">
            <v>793212</v>
          </cell>
          <cell r="CC600">
            <v>150310</v>
          </cell>
          <cell r="CD600">
            <v>150310</v>
          </cell>
          <cell r="CU600">
            <v>755774</v>
          </cell>
          <cell r="CV600">
            <v>1019904</v>
          </cell>
          <cell r="CX600">
            <v>1775678</v>
          </cell>
          <cell r="CZ600">
            <v>1080418</v>
          </cell>
          <cell r="DB600">
            <v>1080418</v>
          </cell>
          <cell r="EA600">
            <v>427692</v>
          </cell>
          <cell r="EB600">
            <v>558964</v>
          </cell>
          <cell r="ED600">
            <v>986656</v>
          </cell>
          <cell r="ER600">
            <v>941993</v>
          </cell>
          <cell r="ET600">
            <v>941993</v>
          </cell>
          <cell r="FK600">
            <v>25124885</v>
          </cell>
          <cell r="FL600">
            <v>7464518</v>
          </cell>
          <cell r="FM600">
            <v>150310</v>
          </cell>
          <cell r="FN600">
            <v>13216412</v>
          </cell>
          <cell r="FO600">
            <v>45956125</v>
          </cell>
        </row>
        <row r="601">
          <cell r="E601" t="str">
            <v>Miami (FL)2013</v>
          </cell>
          <cell r="F601" t="str">
            <v>FL</v>
          </cell>
          <cell r="G601" t="str">
            <v>NCAA Division I-A</v>
          </cell>
          <cell r="I601">
            <v>1</v>
          </cell>
          <cell r="J601" t="str">
            <v>NCAA</v>
          </cell>
          <cell r="K601">
            <v>5179</v>
          </cell>
          <cell r="L601">
            <v>5338</v>
          </cell>
          <cell r="M601">
            <v>10517</v>
          </cell>
          <cell r="V601">
            <v>1979369</v>
          </cell>
          <cell r="Y601">
            <v>1979369</v>
          </cell>
          <cell r="Z601">
            <v>7902331</v>
          </cell>
          <cell r="AA601">
            <v>831076</v>
          </cell>
          <cell r="AC601">
            <v>8733407</v>
          </cell>
          <cell r="AL601">
            <v>461020</v>
          </cell>
          <cell r="AM601">
            <v>875143</v>
          </cell>
          <cell r="AO601">
            <v>1336163</v>
          </cell>
          <cell r="AP601">
            <v>112811</v>
          </cell>
          <cell r="AS601">
            <v>112811</v>
          </cell>
          <cell r="BF601">
            <v>33528906</v>
          </cell>
          <cell r="BI601">
            <v>33528906</v>
          </cell>
          <cell r="BJ601">
            <v>0.46706762147894676</v>
          </cell>
          <cell r="BL601">
            <v>324165</v>
          </cell>
          <cell r="BN601">
            <v>324165</v>
          </cell>
          <cell r="CJ601">
            <v>786185</v>
          </cell>
          <cell r="CL601">
            <v>786185</v>
          </cell>
          <cell r="CV601">
            <v>838433</v>
          </cell>
          <cell r="CX601">
            <v>838433</v>
          </cell>
          <cell r="DH601">
            <v>588017</v>
          </cell>
          <cell r="DJ601">
            <v>588017</v>
          </cell>
          <cell r="EA601">
            <v>220578</v>
          </cell>
          <cell r="EB601">
            <v>427795</v>
          </cell>
          <cell r="ED601">
            <v>648373</v>
          </cell>
          <cell r="ER601">
            <v>464930</v>
          </cell>
          <cell r="ET601">
            <v>464930</v>
          </cell>
          <cell r="FK601">
            <v>44205015</v>
          </cell>
          <cell r="FL601">
            <v>5135744</v>
          </cell>
          <cell r="FN601">
            <v>22445219</v>
          </cell>
          <cell r="FO601">
            <v>71785978</v>
          </cell>
        </row>
        <row r="602">
          <cell r="E602" t="str">
            <v>Michigan2013</v>
          </cell>
          <cell r="F602" t="str">
            <v>MI</v>
          </cell>
          <cell r="G602" t="str">
            <v>NCAA Division I-A</v>
          </cell>
          <cell r="I602">
            <v>1</v>
          </cell>
          <cell r="J602" t="str">
            <v>NCAA</v>
          </cell>
          <cell r="K602">
            <v>13814</v>
          </cell>
          <cell r="L602">
            <v>13414</v>
          </cell>
          <cell r="M602">
            <v>27228</v>
          </cell>
          <cell r="V602">
            <v>281350</v>
          </cell>
          <cell r="Y602">
            <v>281350</v>
          </cell>
          <cell r="Z602">
            <v>13636966</v>
          </cell>
          <cell r="AA602">
            <v>195948</v>
          </cell>
          <cell r="AC602">
            <v>13832914</v>
          </cell>
          <cell r="AL602">
            <v>43840</v>
          </cell>
          <cell r="AM602">
            <v>134653</v>
          </cell>
          <cell r="AO602">
            <v>178493</v>
          </cell>
          <cell r="BC602">
            <v>35832</v>
          </cell>
          <cell r="BE602">
            <v>35832</v>
          </cell>
          <cell r="BF602">
            <v>91383749</v>
          </cell>
          <cell r="BI602">
            <v>91383749</v>
          </cell>
          <cell r="BJ602">
            <v>0.67258327496801695</v>
          </cell>
          <cell r="BK602">
            <v>39744</v>
          </cell>
          <cell r="BL602">
            <v>29700</v>
          </cell>
          <cell r="BN602">
            <v>69444</v>
          </cell>
          <cell r="BO602">
            <v>47304</v>
          </cell>
          <cell r="BP602">
            <v>98845</v>
          </cell>
          <cell r="BR602">
            <v>146149</v>
          </cell>
          <cell r="BS602">
            <v>3175116</v>
          </cell>
          <cell r="BV602">
            <v>3175116</v>
          </cell>
          <cell r="BW602">
            <v>552156</v>
          </cell>
          <cell r="BX602">
            <v>34417</v>
          </cell>
          <cell r="BZ602">
            <v>586573</v>
          </cell>
          <cell r="CJ602">
            <v>37252</v>
          </cell>
          <cell r="CL602">
            <v>37252</v>
          </cell>
          <cell r="CU602">
            <v>57617</v>
          </cell>
          <cell r="CV602">
            <v>63678</v>
          </cell>
          <cell r="CX602">
            <v>121295</v>
          </cell>
          <cell r="CZ602">
            <v>276325</v>
          </cell>
          <cell r="DB602">
            <v>276325</v>
          </cell>
          <cell r="DG602">
            <v>86117</v>
          </cell>
          <cell r="DH602">
            <v>49204</v>
          </cell>
          <cell r="DJ602">
            <v>135321</v>
          </cell>
          <cell r="EA602">
            <v>40115</v>
          </cell>
          <cell r="EB602">
            <v>48467</v>
          </cell>
          <cell r="ED602">
            <v>88582</v>
          </cell>
          <cell r="ER602">
            <v>143770</v>
          </cell>
          <cell r="ET602">
            <v>143770</v>
          </cell>
          <cell r="EV602">
            <v>18975</v>
          </cell>
          <cell r="EX602">
            <v>18975</v>
          </cell>
          <cell r="FC602">
            <v>60509</v>
          </cell>
          <cell r="FF602">
            <v>60509</v>
          </cell>
          <cell r="FK602">
            <v>109404583</v>
          </cell>
          <cell r="FL602">
            <v>1167066</v>
          </cell>
          <cell r="FN602">
            <v>25298142</v>
          </cell>
          <cell r="FO602">
            <v>135869791</v>
          </cell>
        </row>
        <row r="603">
          <cell r="E603" t="str">
            <v>Minnesota2013</v>
          </cell>
          <cell r="F603" t="str">
            <v>MN</v>
          </cell>
          <cell r="G603" t="str">
            <v>NCAA Division I-A</v>
          </cell>
          <cell r="I603">
            <v>1</v>
          </cell>
          <cell r="J603" t="str">
            <v>NCAA</v>
          </cell>
          <cell r="K603">
            <v>13616</v>
          </cell>
          <cell r="L603">
            <v>14250</v>
          </cell>
          <cell r="M603">
            <v>27866</v>
          </cell>
          <cell r="V603">
            <v>1584164</v>
          </cell>
          <cell r="Y603">
            <v>1584164</v>
          </cell>
          <cell r="Z603">
            <v>13144909</v>
          </cell>
          <cell r="AA603">
            <v>647438</v>
          </cell>
          <cell r="AC603">
            <v>13792347</v>
          </cell>
          <cell r="AL603">
            <v>330515</v>
          </cell>
          <cell r="AM603">
            <v>493914</v>
          </cell>
          <cell r="AO603">
            <v>824429</v>
          </cell>
          <cell r="BF603">
            <v>39820826</v>
          </cell>
          <cell r="BI603">
            <v>39820826</v>
          </cell>
          <cell r="BJ603">
            <v>0.39541017155381314</v>
          </cell>
          <cell r="BK603">
            <v>139598</v>
          </cell>
          <cell r="BL603">
            <v>273640</v>
          </cell>
          <cell r="BN603">
            <v>413238</v>
          </cell>
          <cell r="BO603">
            <v>196945</v>
          </cell>
          <cell r="BP603">
            <v>363909</v>
          </cell>
          <cell r="BR603">
            <v>560854</v>
          </cell>
          <cell r="BS603">
            <v>7683129</v>
          </cell>
          <cell r="BT603">
            <v>625377</v>
          </cell>
          <cell r="BV603">
            <v>8308506</v>
          </cell>
          <cell r="CJ603">
            <v>502236</v>
          </cell>
          <cell r="CL603">
            <v>502236</v>
          </cell>
          <cell r="CV603">
            <v>459215</v>
          </cell>
          <cell r="CX603">
            <v>459215</v>
          </cell>
          <cell r="CZ603">
            <v>334624</v>
          </cell>
          <cell r="DB603">
            <v>334624</v>
          </cell>
          <cell r="DG603">
            <v>300843</v>
          </cell>
          <cell r="DH603">
            <v>461648</v>
          </cell>
          <cell r="DJ603">
            <v>762491</v>
          </cell>
          <cell r="EA603">
            <v>201672</v>
          </cell>
          <cell r="EB603">
            <v>258887</v>
          </cell>
          <cell r="ED603">
            <v>460559</v>
          </cell>
          <cell r="ER603">
            <v>635041</v>
          </cell>
          <cell r="ET603">
            <v>635041</v>
          </cell>
          <cell r="FC603">
            <v>367302</v>
          </cell>
          <cell r="FF603">
            <v>367302</v>
          </cell>
          <cell r="FK603">
            <v>63769903</v>
          </cell>
          <cell r="FL603">
            <v>5055929</v>
          </cell>
          <cell r="FN603">
            <v>31881810</v>
          </cell>
          <cell r="FO603">
            <v>100707642</v>
          </cell>
        </row>
        <row r="604">
          <cell r="E604" t="str">
            <v>Ole Miss2013</v>
          </cell>
          <cell r="F604" t="str">
            <v>MS</v>
          </cell>
          <cell r="G604" t="str">
            <v>NCAA Division I-A</v>
          </cell>
          <cell r="I604">
            <v>1</v>
          </cell>
          <cell r="J604" t="str">
            <v>NCAA</v>
          </cell>
          <cell r="K604">
            <v>6917</v>
          </cell>
          <cell r="L604">
            <v>8494</v>
          </cell>
          <cell r="M604">
            <v>15411</v>
          </cell>
          <cell r="V604">
            <v>3477425</v>
          </cell>
          <cell r="Y604">
            <v>3477425</v>
          </cell>
          <cell r="Z604">
            <v>7398467</v>
          </cell>
          <cell r="AA604">
            <v>136545</v>
          </cell>
          <cell r="AC604">
            <v>7535012</v>
          </cell>
          <cell r="AL604">
            <v>28287</v>
          </cell>
          <cell r="AM604">
            <v>33727</v>
          </cell>
          <cell r="AO604">
            <v>62014</v>
          </cell>
          <cell r="BF604">
            <v>43992194</v>
          </cell>
          <cell r="BI604">
            <v>43992194</v>
          </cell>
          <cell r="BJ604">
            <v>0.63871799908734228</v>
          </cell>
          <cell r="BK604">
            <v>82307</v>
          </cell>
          <cell r="BL604">
            <v>31916</v>
          </cell>
          <cell r="BN604">
            <v>114223</v>
          </cell>
          <cell r="CB604">
            <v>8408</v>
          </cell>
          <cell r="CD604">
            <v>8408</v>
          </cell>
          <cell r="CV604">
            <v>202002</v>
          </cell>
          <cell r="CX604">
            <v>202002</v>
          </cell>
          <cell r="CZ604">
            <v>80022</v>
          </cell>
          <cell r="DB604">
            <v>80022</v>
          </cell>
          <cell r="EA604">
            <v>88544</v>
          </cell>
          <cell r="EB604">
            <v>79316</v>
          </cell>
          <cell r="ED604">
            <v>167860</v>
          </cell>
          <cell r="ER604">
            <v>77816</v>
          </cell>
          <cell r="ET604">
            <v>77816</v>
          </cell>
          <cell r="FK604">
            <v>55067224</v>
          </cell>
          <cell r="FL604">
            <v>649752</v>
          </cell>
          <cell r="FN604">
            <v>13158794</v>
          </cell>
          <cell r="FO604">
            <v>68875770</v>
          </cell>
        </row>
        <row r="605">
          <cell r="E605" t="str">
            <v>Missouri2013</v>
          </cell>
          <cell r="F605" t="str">
            <v>MO</v>
          </cell>
          <cell r="G605" t="str">
            <v>NCAA Division I-A</v>
          </cell>
          <cell r="I605">
            <v>1</v>
          </cell>
          <cell r="J605" t="str">
            <v>NCAA</v>
          </cell>
          <cell r="K605">
            <v>12052</v>
          </cell>
          <cell r="L605">
            <v>13116</v>
          </cell>
          <cell r="M605">
            <v>25168</v>
          </cell>
          <cell r="V605">
            <v>1808623</v>
          </cell>
          <cell r="Y605">
            <v>1808623</v>
          </cell>
          <cell r="Z605">
            <v>12593569</v>
          </cell>
          <cell r="AA605">
            <v>2814242</v>
          </cell>
          <cell r="AC605">
            <v>15407811</v>
          </cell>
          <cell r="AL605">
            <v>1174491</v>
          </cell>
          <cell r="AM605">
            <v>1317887</v>
          </cell>
          <cell r="AO605">
            <v>2492378</v>
          </cell>
          <cell r="BF605">
            <v>34058953</v>
          </cell>
          <cell r="BI605">
            <v>34058953</v>
          </cell>
          <cell r="BJ605">
            <v>0.44219895708727081</v>
          </cell>
          <cell r="BK605">
            <v>544121</v>
          </cell>
          <cell r="BL605">
            <v>574809</v>
          </cell>
          <cell r="BN605">
            <v>1118930</v>
          </cell>
          <cell r="BP605">
            <v>1150617</v>
          </cell>
          <cell r="BR605">
            <v>1150617</v>
          </cell>
          <cell r="CV605">
            <v>1503938</v>
          </cell>
          <cell r="CX605">
            <v>1503938</v>
          </cell>
          <cell r="CZ605">
            <v>1488070</v>
          </cell>
          <cell r="DB605">
            <v>1488070</v>
          </cell>
          <cell r="DG605">
            <v>1040714</v>
          </cell>
          <cell r="DH605">
            <v>1034525</v>
          </cell>
          <cell r="DJ605">
            <v>2075239</v>
          </cell>
          <cell r="EB605">
            <v>745505</v>
          </cell>
          <cell r="ED605">
            <v>745505</v>
          </cell>
          <cell r="ER605">
            <v>1613378</v>
          </cell>
          <cell r="ET605">
            <v>1613378</v>
          </cell>
          <cell r="FC605">
            <v>1168687</v>
          </cell>
          <cell r="FF605">
            <v>1168687</v>
          </cell>
          <cell r="FK605">
            <v>52389158</v>
          </cell>
          <cell r="FL605">
            <v>12242971</v>
          </cell>
          <cell r="FN605">
            <v>12389656</v>
          </cell>
          <cell r="FO605">
            <v>77021785</v>
          </cell>
        </row>
        <row r="606">
          <cell r="E606" t="str">
            <v>Nebraska2013</v>
          </cell>
          <cell r="F606" t="str">
            <v>NE</v>
          </cell>
          <cell r="G606" t="str">
            <v>NCAA Division I-A</v>
          </cell>
          <cell r="I606">
            <v>1</v>
          </cell>
          <cell r="J606" t="str">
            <v>NCAA</v>
          </cell>
          <cell r="K606">
            <v>9697</v>
          </cell>
          <cell r="L606">
            <v>8405</v>
          </cell>
          <cell r="M606">
            <v>18102</v>
          </cell>
          <cell r="V606">
            <v>1439601</v>
          </cell>
          <cell r="Y606">
            <v>1439601</v>
          </cell>
          <cell r="Z606">
            <v>8454574</v>
          </cell>
          <cell r="AA606">
            <v>1503162</v>
          </cell>
          <cell r="AC606">
            <v>9957736</v>
          </cell>
          <cell r="AE606">
            <v>7500</v>
          </cell>
          <cell r="AG606">
            <v>7500</v>
          </cell>
          <cell r="AI606">
            <v>49292</v>
          </cell>
          <cell r="AK606">
            <v>49292</v>
          </cell>
          <cell r="AL606">
            <v>267203</v>
          </cell>
          <cell r="AM606">
            <v>239097</v>
          </cell>
          <cell r="AO606">
            <v>506300</v>
          </cell>
          <cell r="BF606">
            <v>60164128</v>
          </cell>
          <cell r="BI606">
            <v>60164128</v>
          </cell>
          <cell r="BJ606">
            <v>0.63465815180394902</v>
          </cell>
          <cell r="BK606">
            <v>56260</v>
          </cell>
          <cell r="BL606">
            <v>72272</v>
          </cell>
          <cell r="BN606">
            <v>128532</v>
          </cell>
          <cell r="BO606">
            <v>74684</v>
          </cell>
          <cell r="BP606">
            <v>143395</v>
          </cell>
          <cell r="BR606">
            <v>218079</v>
          </cell>
          <cell r="CB606">
            <v>42658</v>
          </cell>
          <cell r="CD606">
            <v>42658</v>
          </cell>
          <cell r="CV606">
            <v>168624</v>
          </cell>
          <cell r="CX606">
            <v>168624</v>
          </cell>
          <cell r="CZ606">
            <v>168742</v>
          </cell>
          <cell r="DB606">
            <v>168742</v>
          </cell>
          <cell r="DH606">
            <v>103092</v>
          </cell>
          <cell r="DJ606">
            <v>103092</v>
          </cell>
          <cell r="EA606">
            <v>55918</v>
          </cell>
          <cell r="EB606">
            <v>55733</v>
          </cell>
          <cell r="ED606">
            <v>111651</v>
          </cell>
          <cell r="ER606">
            <v>2962891</v>
          </cell>
          <cell r="ET606">
            <v>2962891</v>
          </cell>
          <cell r="FC606">
            <v>156008</v>
          </cell>
          <cell r="FF606">
            <v>156008</v>
          </cell>
          <cell r="FK606">
            <v>70668376</v>
          </cell>
          <cell r="FL606">
            <v>5516458</v>
          </cell>
          <cell r="FN606">
            <v>18612858</v>
          </cell>
          <cell r="FO606">
            <v>94797692</v>
          </cell>
        </row>
        <row r="607">
          <cell r="E607" t="str">
            <v>UNLV2013</v>
          </cell>
          <cell r="F607" t="str">
            <v>NV</v>
          </cell>
          <cell r="G607" t="str">
            <v>NCAA Division I-A</v>
          </cell>
          <cell r="I607">
            <v>1</v>
          </cell>
          <cell r="J607" t="str">
            <v>NCAA</v>
          </cell>
          <cell r="K607">
            <v>7245</v>
          </cell>
          <cell r="L607">
            <v>9263</v>
          </cell>
          <cell r="M607">
            <v>16508</v>
          </cell>
          <cell r="V607">
            <v>1313701</v>
          </cell>
          <cell r="Y607">
            <v>1313701</v>
          </cell>
          <cell r="Z607">
            <v>8535263</v>
          </cell>
          <cell r="AA607">
            <v>1492096</v>
          </cell>
          <cell r="AC607">
            <v>10027359</v>
          </cell>
          <cell r="BF607">
            <v>8338961</v>
          </cell>
          <cell r="BI607">
            <v>8338961</v>
          </cell>
          <cell r="BJ607">
            <v>0.23936676559333656</v>
          </cell>
          <cell r="BK607">
            <v>795906</v>
          </cell>
          <cell r="BL607">
            <v>471963</v>
          </cell>
          <cell r="BN607">
            <v>1267869</v>
          </cell>
          <cell r="CU607">
            <v>607445</v>
          </cell>
          <cell r="CV607">
            <v>615333</v>
          </cell>
          <cell r="CX607">
            <v>1222778</v>
          </cell>
          <cell r="CZ607">
            <v>839854</v>
          </cell>
          <cell r="DB607">
            <v>839854</v>
          </cell>
          <cell r="DG607">
            <v>632958</v>
          </cell>
          <cell r="DH607">
            <v>811401</v>
          </cell>
          <cell r="DJ607">
            <v>1444359</v>
          </cell>
          <cell r="EA607">
            <v>353182</v>
          </cell>
          <cell r="EB607">
            <v>463533</v>
          </cell>
          <cell r="ED607">
            <v>816715</v>
          </cell>
          <cell r="EF607">
            <v>387654</v>
          </cell>
          <cell r="EH607">
            <v>387654</v>
          </cell>
          <cell r="EJ607">
            <v>387654</v>
          </cell>
          <cell r="EL607">
            <v>387654</v>
          </cell>
          <cell r="EN607">
            <v>298844</v>
          </cell>
          <cell r="EP607">
            <v>298844</v>
          </cell>
          <cell r="ER607">
            <v>876130</v>
          </cell>
          <cell r="ET607">
            <v>876130</v>
          </cell>
          <cell r="FK607">
            <v>20577416</v>
          </cell>
          <cell r="FL607">
            <v>6644462</v>
          </cell>
          <cell r="FN607">
            <v>7615711</v>
          </cell>
          <cell r="FO607">
            <v>34837589</v>
          </cell>
        </row>
        <row r="608">
          <cell r="E608" t="str">
            <v>Nevada2013</v>
          </cell>
          <cell r="F608" t="str">
            <v>NV</v>
          </cell>
          <cell r="G608" t="str">
            <v>NCAA Division I-A</v>
          </cell>
          <cell r="I608">
            <v>1</v>
          </cell>
          <cell r="J608" t="str">
            <v>NCAA</v>
          </cell>
          <cell r="K608">
            <v>6097</v>
          </cell>
          <cell r="L608">
            <v>6822</v>
          </cell>
          <cell r="M608">
            <v>12919</v>
          </cell>
          <cell r="V608">
            <v>1047576</v>
          </cell>
          <cell r="Y608">
            <v>1047576</v>
          </cell>
          <cell r="Z608">
            <v>3592446</v>
          </cell>
          <cell r="AA608">
            <v>1244302</v>
          </cell>
          <cell r="AC608">
            <v>4836748</v>
          </cell>
          <cell r="AM608">
            <v>979801</v>
          </cell>
          <cell r="AO608">
            <v>979801</v>
          </cell>
          <cell r="BF608">
            <v>6387849</v>
          </cell>
          <cell r="BI608">
            <v>6387849</v>
          </cell>
          <cell r="BJ608">
            <v>0.25091458524995092</v>
          </cell>
          <cell r="BK608">
            <v>325429</v>
          </cell>
          <cell r="BL608">
            <v>280298</v>
          </cell>
          <cell r="BN608">
            <v>605727</v>
          </cell>
          <cell r="CC608">
            <v>171788</v>
          </cell>
          <cell r="CD608">
            <v>171788</v>
          </cell>
          <cell r="CV608">
            <v>721018</v>
          </cell>
          <cell r="CX608">
            <v>721018</v>
          </cell>
          <cell r="CZ608">
            <v>725538</v>
          </cell>
          <cell r="DB608">
            <v>725538</v>
          </cell>
          <cell r="DH608">
            <v>781826</v>
          </cell>
          <cell r="DJ608">
            <v>781826</v>
          </cell>
          <cell r="EA608">
            <v>333347</v>
          </cell>
          <cell r="EB608">
            <v>415267</v>
          </cell>
          <cell r="ED608">
            <v>748614</v>
          </cell>
          <cell r="ER608">
            <v>722387</v>
          </cell>
          <cell r="ET608">
            <v>722387</v>
          </cell>
          <cell r="FK608">
            <v>11686647</v>
          </cell>
          <cell r="FL608">
            <v>5870437</v>
          </cell>
          <cell r="FM608">
            <v>171788</v>
          </cell>
          <cell r="FN608">
            <v>7729389</v>
          </cell>
          <cell r="FO608">
            <v>25458261</v>
          </cell>
        </row>
        <row r="609">
          <cell r="E609" t="str">
            <v>New Mexico2013</v>
          </cell>
          <cell r="F609" t="str">
            <v>NM</v>
          </cell>
          <cell r="G609" t="str">
            <v>NCAA Division I-A</v>
          </cell>
          <cell r="I609">
            <v>1</v>
          </cell>
          <cell r="J609" t="str">
            <v>NCAA</v>
          </cell>
          <cell r="K609">
            <v>7576</v>
          </cell>
          <cell r="L609">
            <v>9250</v>
          </cell>
          <cell r="M609">
            <v>16826</v>
          </cell>
          <cell r="V609">
            <v>1241410</v>
          </cell>
          <cell r="Y609">
            <v>1241410</v>
          </cell>
          <cell r="Z609">
            <v>5971891</v>
          </cell>
          <cell r="AA609">
            <v>1991651</v>
          </cell>
          <cell r="AC609">
            <v>7963542</v>
          </cell>
          <cell r="AL609">
            <v>752154</v>
          </cell>
          <cell r="AM609">
            <v>938813</v>
          </cell>
          <cell r="AO609">
            <v>1690967</v>
          </cell>
          <cell r="BF609">
            <v>8025004</v>
          </cell>
          <cell r="BI609">
            <v>8025004</v>
          </cell>
          <cell r="BJ609">
            <v>0.24943502606229506</v>
          </cell>
          <cell r="BK609">
            <v>559299</v>
          </cell>
          <cell r="BL609">
            <v>386977</v>
          </cell>
          <cell r="BN609">
            <v>946276</v>
          </cell>
          <cell r="CQ609">
            <v>379539</v>
          </cell>
          <cell r="CR609">
            <v>518090</v>
          </cell>
          <cell r="CT609">
            <v>897629</v>
          </cell>
          <cell r="CU609">
            <v>906697</v>
          </cell>
          <cell r="CV609">
            <v>733964</v>
          </cell>
          <cell r="CX609">
            <v>1640661</v>
          </cell>
          <cell r="CZ609">
            <v>667844</v>
          </cell>
          <cell r="DB609">
            <v>667844</v>
          </cell>
          <cell r="DH609">
            <v>675262</v>
          </cell>
          <cell r="DJ609">
            <v>675262</v>
          </cell>
          <cell r="EA609">
            <v>413400</v>
          </cell>
          <cell r="EB609">
            <v>481256</v>
          </cell>
          <cell r="ED609">
            <v>894656</v>
          </cell>
          <cell r="ER609">
            <v>836656</v>
          </cell>
          <cell r="ET609">
            <v>836656</v>
          </cell>
          <cell r="FK609">
            <v>18249394</v>
          </cell>
          <cell r="FL609">
            <v>7230513</v>
          </cell>
          <cell r="FN609">
            <v>6692816</v>
          </cell>
          <cell r="FO609">
            <v>32172723</v>
          </cell>
        </row>
        <row r="610">
          <cell r="E610" t="str">
            <v>North Carolina2013</v>
          </cell>
          <cell r="F610" t="str">
            <v>NC</v>
          </cell>
          <cell r="G610" t="str">
            <v>NCAA Division I-A</v>
          </cell>
          <cell r="I610">
            <v>1</v>
          </cell>
          <cell r="J610" t="str">
            <v>NCAA</v>
          </cell>
          <cell r="K610">
            <v>7284</v>
          </cell>
          <cell r="L610">
            <v>10235</v>
          </cell>
          <cell r="M610">
            <v>17519</v>
          </cell>
          <cell r="V610">
            <v>975767</v>
          </cell>
          <cell r="Y610">
            <v>975767</v>
          </cell>
          <cell r="Z610">
            <v>20905642</v>
          </cell>
          <cell r="AA610">
            <v>894010</v>
          </cell>
          <cell r="AC610">
            <v>21799652</v>
          </cell>
          <cell r="AL610">
            <v>506085</v>
          </cell>
          <cell r="AM610">
            <v>627793</v>
          </cell>
          <cell r="AO610">
            <v>1133878</v>
          </cell>
          <cell r="AX610">
            <v>2338</v>
          </cell>
          <cell r="AY610">
            <v>2338</v>
          </cell>
          <cell r="BA610">
            <v>4676</v>
          </cell>
          <cell r="BC610">
            <v>565842</v>
          </cell>
          <cell r="BE610">
            <v>565842</v>
          </cell>
          <cell r="BF610">
            <v>33261045</v>
          </cell>
          <cell r="BI610">
            <v>33261045</v>
          </cell>
          <cell r="BJ610">
            <v>0.41656608736075751</v>
          </cell>
          <cell r="BK610">
            <v>252372</v>
          </cell>
          <cell r="BL610">
            <v>293030</v>
          </cell>
          <cell r="BN610">
            <v>545402</v>
          </cell>
          <cell r="BP610">
            <v>452670</v>
          </cell>
          <cell r="BR610">
            <v>452670</v>
          </cell>
          <cell r="BW610">
            <v>691605</v>
          </cell>
          <cell r="BX610">
            <v>570809</v>
          </cell>
          <cell r="BZ610">
            <v>1262414</v>
          </cell>
          <cell r="CJ610">
            <v>161999</v>
          </cell>
          <cell r="CL610">
            <v>161999</v>
          </cell>
          <cell r="CU610">
            <v>426892</v>
          </cell>
          <cell r="CV610">
            <v>776062</v>
          </cell>
          <cell r="CX610">
            <v>1202954</v>
          </cell>
          <cell r="CZ610">
            <v>485627</v>
          </cell>
          <cell r="DB610">
            <v>485627</v>
          </cell>
          <cell r="DG610">
            <v>455291</v>
          </cell>
          <cell r="DH610">
            <v>697594</v>
          </cell>
          <cell r="DJ610">
            <v>1152885</v>
          </cell>
          <cell r="EA610">
            <v>244863</v>
          </cell>
          <cell r="EB610">
            <v>512790</v>
          </cell>
          <cell r="ED610">
            <v>757653</v>
          </cell>
          <cell r="ER610">
            <v>495985</v>
          </cell>
          <cell r="ET610">
            <v>495985</v>
          </cell>
          <cell r="FC610">
            <v>402548</v>
          </cell>
          <cell r="FF610">
            <v>402548</v>
          </cell>
          <cell r="FK610">
            <v>58124448</v>
          </cell>
          <cell r="FL610">
            <v>6536549</v>
          </cell>
          <cell r="FN610">
            <v>15184785</v>
          </cell>
          <cell r="FO610">
            <v>79845782</v>
          </cell>
        </row>
        <row r="611">
          <cell r="E611" t="str">
            <v>Charlotte2013</v>
          </cell>
          <cell r="F611" t="str">
            <v>NC</v>
          </cell>
          <cell r="G611" t="str">
            <v>NCAA Division I-AA</v>
          </cell>
          <cell r="I611">
            <v>1</v>
          </cell>
          <cell r="J611" t="str">
            <v>NCAA</v>
          </cell>
          <cell r="K611">
            <v>9547</v>
          </cell>
          <cell r="L611">
            <v>8756</v>
          </cell>
          <cell r="M611">
            <v>18303</v>
          </cell>
          <cell r="V611">
            <v>853443</v>
          </cell>
          <cell r="Y611">
            <v>853443</v>
          </cell>
          <cell r="Z611">
            <v>2460039</v>
          </cell>
          <cell r="AA611">
            <v>1782405</v>
          </cell>
          <cell r="AC611">
            <v>4242444</v>
          </cell>
          <cell r="AL611">
            <v>543000</v>
          </cell>
          <cell r="AM611">
            <v>621446</v>
          </cell>
          <cell r="AO611">
            <v>1164446</v>
          </cell>
          <cell r="BF611">
            <v>4704277</v>
          </cell>
          <cell r="BI611">
            <v>4704277</v>
          </cell>
          <cell r="BJ611">
            <v>0.21387235145669001</v>
          </cell>
          <cell r="BK611">
            <v>378326</v>
          </cell>
          <cell r="BN611">
            <v>378326</v>
          </cell>
          <cell r="CU611">
            <v>638616</v>
          </cell>
          <cell r="CV611">
            <v>692701</v>
          </cell>
          <cell r="CX611">
            <v>1331317</v>
          </cell>
          <cell r="CZ611">
            <v>554656</v>
          </cell>
          <cell r="DB611">
            <v>554656</v>
          </cell>
          <cell r="EA611">
            <v>248350</v>
          </cell>
          <cell r="EB611">
            <v>318965</v>
          </cell>
          <cell r="ED611">
            <v>567315</v>
          </cell>
          <cell r="ER611">
            <v>627370</v>
          </cell>
          <cell r="ET611">
            <v>627370</v>
          </cell>
          <cell r="FK611">
            <v>9826051</v>
          </cell>
          <cell r="FL611">
            <v>4597543</v>
          </cell>
          <cell r="FN611">
            <v>7572129</v>
          </cell>
          <cell r="FO611">
            <v>21995723</v>
          </cell>
        </row>
        <row r="612">
          <cell r="E612" t="str">
            <v>North Texas2013</v>
          </cell>
          <cell r="F612" t="str">
            <v>TX</v>
          </cell>
          <cell r="G612" t="str">
            <v>NCAA Division I-A</v>
          </cell>
          <cell r="I612">
            <v>1</v>
          </cell>
          <cell r="J612" t="str">
            <v>NCAA</v>
          </cell>
          <cell r="K612">
            <v>11361</v>
          </cell>
          <cell r="L612">
            <v>12765</v>
          </cell>
          <cell r="M612">
            <v>24126</v>
          </cell>
          <cell r="Z612">
            <v>2381607</v>
          </cell>
          <cell r="AA612">
            <v>1684829</v>
          </cell>
          <cell r="AC612">
            <v>4066436</v>
          </cell>
          <cell r="AL612">
            <v>685064</v>
          </cell>
          <cell r="AM612">
            <v>828211</v>
          </cell>
          <cell r="AO612">
            <v>1513275</v>
          </cell>
          <cell r="BF612">
            <v>9125716</v>
          </cell>
          <cell r="BI612">
            <v>9125716</v>
          </cell>
          <cell r="BJ612">
            <v>0.3102303037060859</v>
          </cell>
          <cell r="BK612">
            <v>330562</v>
          </cell>
          <cell r="BL612">
            <v>382029</v>
          </cell>
          <cell r="BN612">
            <v>712591</v>
          </cell>
          <cell r="CV612">
            <v>974538</v>
          </cell>
          <cell r="CX612">
            <v>974538</v>
          </cell>
          <cell r="CZ612">
            <v>746113</v>
          </cell>
          <cell r="DB612">
            <v>746113</v>
          </cell>
          <cell r="DH612">
            <v>815920</v>
          </cell>
          <cell r="DJ612">
            <v>815920</v>
          </cell>
          <cell r="EB612">
            <v>515799</v>
          </cell>
          <cell r="ED612">
            <v>515799</v>
          </cell>
          <cell r="ER612">
            <v>874486</v>
          </cell>
          <cell r="ET612">
            <v>874486</v>
          </cell>
          <cell r="FK612">
            <v>12522949</v>
          </cell>
          <cell r="FL612">
            <v>6821925</v>
          </cell>
          <cell r="FN612">
            <v>10071066</v>
          </cell>
          <cell r="FO612">
            <v>29415940</v>
          </cell>
        </row>
        <row r="613">
          <cell r="E613" t="str">
            <v>Notre Dame2013</v>
          </cell>
          <cell r="F613" t="str">
            <v>IN</v>
          </cell>
          <cell r="G613" t="str">
            <v>NCAA Division I-A</v>
          </cell>
          <cell r="I613">
            <v>1</v>
          </cell>
          <cell r="J613" t="str">
            <v>NCAA</v>
          </cell>
          <cell r="K613">
            <v>4448</v>
          </cell>
          <cell r="L613">
            <v>4001</v>
          </cell>
          <cell r="M613">
            <v>8449</v>
          </cell>
          <cell r="V613">
            <v>380457</v>
          </cell>
          <cell r="Y613">
            <v>380457</v>
          </cell>
          <cell r="Z613">
            <v>3383814</v>
          </cell>
          <cell r="AA613">
            <v>1386194</v>
          </cell>
          <cell r="AC613">
            <v>4770008</v>
          </cell>
          <cell r="AL613">
            <v>191409</v>
          </cell>
          <cell r="AM613">
            <v>204700</v>
          </cell>
          <cell r="AO613">
            <v>396109</v>
          </cell>
          <cell r="AX613">
            <v>55120</v>
          </cell>
          <cell r="AY613">
            <v>62425</v>
          </cell>
          <cell r="BA613">
            <v>117545</v>
          </cell>
          <cell r="BF613">
            <v>80558922</v>
          </cell>
          <cell r="BI613">
            <v>80558922</v>
          </cell>
          <cell r="BJ613">
            <v>0.70146683589171011</v>
          </cell>
          <cell r="BK613">
            <v>212562</v>
          </cell>
          <cell r="BL613">
            <v>227687</v>
          </cell>
          <cell r="BN613">
            <v>440249</v>
          </cell>
          <cell r="BS613">
            <v>1503032</v>
          </cell>
          <cell r="BV613">
            <v>1503032</v>
          </cell>
          <cell r="BW613">
            <v>214690</v>
          </cell>
          <cell r="BX613">
            <v>257969</v>
          </cell>
          <cell r="BZ613">
            <v>472659</v>
          </cell>
          <cell r="CJ613">
            <v>55992</v>
          </cell>
          <cell r="CL613">
            <v>55992</v>
          </cell>
          <cell r="CU613">
            <v>222160</v>
          </cell>
          <cell r="CV613">
            <v>251883</v>
          </cell>
          <cell r="CX613">
            <v>474043</v>
          </cell>
          <cell r="CZ613">
            <v>144834</v>
          </cell>
          <cell r="DB613">
            <v>144834</v>
          </cell>
          <cell r="DG613">
            <v>358523</v>
          </cell>
          <cell r="DH613">
            <v>369632</v>
          </cell>
          <cell r="DJ613">
            <v>728155</v>
          </cell>
          <cell r="EA613">
            <v>123061</v>
          </cell>
          <cell r="EB613">
            <v>61618</v>
          </cell>
          <cell r="ED613">
            <v>184679</v>
          </cell>
          <cell r="ER613">
            <v>38584</v>
          </cell>
          <cell r="ET613">
            <v>38584</v>
          </cell>
          <cell r="FK613">
            <v>87203750</v>
          </cell>
          <cell r="FL613">
            <v>3061518</v>
          </cell>
          <cell r="FN613">
            <v>24578254</v>
          </cell>
          <cell r="FO613">
            <v>114843522</v>
          </cell>
        </row>
        <row r="614">
          <cell r="E614" t="str">
            <v>Oklahoma2013</v>
          </cell>
          <cell r="F614" t="str">
            <v>OK</v>
          </cell>
          <cell r="G614" t="str">
            <v>NCAA Division I-A</v>
          </cell>
          <cell r="I614">
            <v>1</v>
          </cell>
          <cell r="J614" t="str">
            <v>NCAA</v>
          </cell>
          <cell r="K614">
            <v>8769</v>
          </cell>
          <cell r="L614">
            <v>8630</v>
          </cell>
          <cell r="M614">
            <v>17399</v>
          </cell>
          <cell r="V614">
            <v>785755</v>
          </cell>
          <cell r="Y614">
            <v>785755</v>
          </cell>
          <cell r="Z614">
            <v>9948655</v>
          </cell>
          <cell r="AA614">
            <v>2226884</v>
          </cell>
          <cell r="AC614">
            <v>12175539</v>
          </cell>
          <cell r="AL614">
            <v>328059</v>
          </cell>
          <cell r="AM614">
            <v>516517</v>
          </cell>
          <cell r="AO614">
            <v>844576</v>
          </cell>
          <cell r="BF614">
            <v>71370051</v>
          </cell>
          <cell r="BI614">
            <v>71370051</v>
          </cell>
          <cell r="BJ614">
            <v>0.55231132023344987</v>
          </cell>
          <cell r="BK614">
            <v>1427020</v>
          </cell>
          <cell r="BL614">
            <v>1296893</v>
          </cell>
          <cell r="BN614">
            <v>2723913</v>
          </cell>
          <cell r="BO614">
            <v>56718</v>
          </cell>
          <cell r="BP614">
            <v>115182</v>
          </cell>
          <cell r="BR614">
            <v>171900</v>
          </cell>
          <cell r="CJ614">
            <v>156467</v>
          </cell>
          <cell r="CL614">
            <v>156467</v>
          </cell>
          <cell r="CV614">
            <v>78509</v>
          </cell>
          <cell r="CX614">
            <v>78509</v>
          </cell>
          <cell r="CZ614">
            <v>735717</v>
          </cell>
          <cell r="DB614">
            <v>735717</v>
          </cell>
          <cell r="EA614">
            <v>92282</v>
          </cell>
          <cell r="EB614">
            <v>68998</v>
          </cell>
          <cell r="ED614">
            <v>161280</v>
          </cell>
          <cell r="ER614">
            <v>124585</v>
          </cell>
          <cell r="ET614">
            <v>124585</v>
          </cell>
          <cell r="FC614">
            <v>177213</v>
          </cell>
          <cell r="FF614">
            <v>177213</v>
          </cell>
          <cell r="FK614">
            <v>84185753</v>
          </cell>
          <cell r="FL614">
            <v>5319752</v>
          </cell>
          <cell r="FN614">
            <v>39715187</v>
          </cell>
          <cell r="FO614">
            <v>129220692</v>
          </cell>
        </row>
        <row r="615">
          <cell r="E615" t="str">
            <v>Oregon2013</v>
          </cell>
          <cell r="F615" t="str">
            <v>OR</v>
          </cell>
          <cell r="G615" t="str">
            <v>NCAA Division I-A</v>
          </cell>
          <cell r="I615">
            <v>1</v>
          </cell>
          <cell r="J615" t="str">
            <v>NCAA</v>
          </cell>
          <cell r="K615">
            <v>8972</v>
          </cell>
          <cell r="L615">
            <v>9900</v>
          </cell>
          <cell r="M615">
            <v>18872</v>
          </cell>
          <cell r="V615">
            <v>1078888</v>
          </cell>
          <cell r="Y615">
            <v>1078888</v>
          </cell>
          <cell r="Z615">
            <v>9543671</v>
          </cell>
          <cell r="AA615">
            <v>183772</v>
          </cell>
          <cell r="AC615">
            <v>9727443</v>
          </cell>
          <cell r="AL615">
            <v>610503</v>
          </cell>
          <cell r="AM615">
            <v>586303</v>
          </cell>
          <cell r="AO615">
            <v>1196806</v>
          </cell>
          <cell r="BF615">
            <v>55982658</v>
          </cell>
          <cell r="BI615">
            <v>55982658</v>
          </cell>
          <cell r="BJ615">
            <v>0.68651256805891581</v>
          </cell>
          <cell r="BK615">
            <v>189896</v>
          </cell>
          <cell r="BL615">
            <v>2630</v>
          </cell>
          <cell r="BN615">
            <v>192526</v>
          </cell>
          <cell r="BP615">
            <v>57915</v>
          </cell>
          <cell r="BR615">
            <v>57915</v>
          </cell>
          <cell r="BX615">
            <v>53180</v>
          </cell>
          <cell r="BZ615">
            <v>53180</v>
          </cell>
          <cell r="CV615">
            <v>119249</v>
          </cell>
          <cell r="CX615">
            <v>119249</v>
          </cell>
          <cell r="CZ615">
            <v>208749</v>
          </cell>
          <cell r="DB615">
            <v>208749</v>
          </cell>
          <cell r="EA615">
            <v>14308</v>
          </cell>
          <cell r="EB615">
            <v>14308</v>
          </cell>
          <cell r="ED615">
            <v>28616</v>
          </cell>
          <cell r="ER615">
            <v>381882</v>
          </cell>
          <cell r="ET615">
            <v>381882</v>
          </cell>
          <cell r="FK615">
            <v>67419924</v>
          </cell>
          <cell r="FL615">
            <v>1607988</v>
          </cell>
          <cell r="FN615">
            <v>12518531</v>
          </cell>
          <cell r="FO615">
            <v>81546443</v>
          </cell>
        </row>
        <row r="616">
          <cell r="E616" t="str">
            <v>Pittsburgh2013</v>
          </cell>
          <cell r="F616" t="str">
            <v>PA</v>
          </cell>
          <cell r="G616" t="str">
            <v>NCAA Division I-A</v>
          </cell>
          <cell r="I616">
            <v>1</v>
          </cell>
          <cell r="J616" t="str">
            <v>NCAA</v>
          </cell>
          <cell r="K616">
            <v>8677</v>
          </cell>
          <cell r="L616">
            <v>8758</v>
          </cell>
          <cell r="M616">
            <v>17435</v>
          </cell>
          <cell r="V616">
            <v>1060905</v>
          </cell>
          <cell r="Y616">
            <v>1060905</v>
          </cell>
          <cell r="Z616">
            <v>14171674</v>
          </cell>
          <cell r="AA616">
            <v>3334590</v>
          </cell>
          <cell r="AC616">
            <v>17506264</v>
          </cell>
          <cell r="AL616">
            <v>833597</v>
          </cell>
          <cell r="AM616">
            <v>1058650</v>
          </cell>
          <cell r="AO616">
            <v>1892247</v>
          </cell>
          <cell r="BF616">
            <v>28226861</v>
          </cell>
          <cell r="BI616">
            <v>28226861</v>
          </cell>
          <cell r="BJ616">
            <v>0.42709947806664594</v>
          </cell>
          <cell r="BP616">
            <v>771051</v>
          </cell>
          <cell r="BR616">
            <v>771051</v>
          </cell>
          <cell r="CU616">
            <v>591886</v>
          </cell>
          <cell r="CV616">
            <v>1005752</v>
          </cell>
          <cell r="CX616">
            <v>1597638</v>
          </cell>
          <cell r="CZ616">
            <v>797984</v>
          </cell>
          <cell r="DB616">
            <v>797984</v>
          </cell>
          <cell r="DK616">
            <v>688979</v>
          </cell>
          <cell r="DL616">
            <v>971847</v>
          </cell>
          <cell r="DN616">
            <v>1660826</v>
          </cell>
          <cell r="EB616">
            <v>615237</v>
          </cell>
          <cell r="ED616">
            <v>615237</v>
          </cell>
          <cell r="ER616">
            <v>1122459</v>
          </cell>
          <cell r="ET616">
            <v>1122459</v>
          </cell>
          <cell r="FC616">
            <v>796161</v>
          </cell>
          <cell r="FF616">
            <v>796161</v>
          </cell>
          <cell r="FK616">
            <v>46370063</v>
          </cell>
          <cell r="FL616">
            <v>9677570</v>
          </cell>
          <cell r="FN616">
            <v>10042031</v>
          </cell>
          <cell r="FO616">
            <v>66089664</v>
          </cell>
        </row>
        <row r="617">
          <cell r="E617" t="str">
            <v>South Alabama2013</v>
          </cell>
          <cell r="F617" t="str">
            <v>AL</v>
          </cell>
          <cell r="G617" t="str">
            <v>NCAA Division I-A</v>
          </cell>
          <cell r="I617">
            <v>1</v>
          </cell>
          <cell r="J617" t="str">
            <v>NCAA</v>
          </cell>
          <cell r="K617">
            <v>3830</v>
          </cell>
          <cell r="L617">
            <v>4924</v>
          </cell>
          <cell r="M617">
            <v>8754</v>
          </cell>
          <cell r="V617">
            <v>1258537</v>
          </cell>
          <cell r="Y617">
            <v>1258537</v>
          </cell>
          <cell r="Z617">
            <v>1909407</v>
          </cell>
          <cell r="AA617">
            <v>1261475</v>
          </cell>
          <cell r="AC617">
            <v>3170882</v>
          </cell>
          <cell r="BF617">
            <v>7159113</v>
          </cell>
          <cell r="BI617">
            <v>7159113</v>
          </cell>
          <cell r="BJ617">
            <v>0.34741101354629228</v>
          </cell>
          <cell r="BK617">
            <v>293251</v>
          </cell>
          <cell r="BL617">
            <v>310436</v>
          </cell>
          <cell r="BN617">
            <v>603687</v>
          </cell>
          <cell r="CV617">
            <v>568049</v>
          </cell>
          <cell r="CX617">
            <v>568049</v>
          </cell>
          <cell r="CZ617">
            <v>871266</v>
          </cell>
          <cell r="DB617">
            <v>871266</v>
          </cell>
          <cell r="EA617">
            <v>314408</v>
          </cell>
          <cell r="EB617">
            <v>399526</v>
          </cell>
          <cell r="ED617">
            <v>713934</v>
          </cell>
          <cell r="EE617">
            <v>246580</v>
          </cell>
          <cell r="EF617">
            <v>272214</v>
          </cell>
          <cell r="EH617">
            <v>518794</v>
          </cell>
          <cell r="EI617">
            <v>246580</v>
          </cell>
          <cell r="EJ617">
            <v>272214</v>
          </cell>
          <cell r="EL617">
            <v>518794</v>
          </cell>
          <cell r="EM617">
            <v>72170</v>
          </cell>
          <cell r="EN617">
            <v>65991</v>
          </cell>
          <cell r="EP617">
            <v>138161</v>
          </cell>
          <cell r="ER617">
            <v>654475</v>
          </cell>
          <cell r="ET617">
            <v>654475</v>
          </cell>
          <cell r="FK617">
            <v>11500046</v>
          </cell>
          <cell r="FL617">
            <v>4675646</v>
          </cell>
          <cell r="FN617">
            <v>4431349</v>
          </cell>
          <cell r="FO617">
            <v>20607041</v>
          </cell>
        </row>
        <row r="618">
          <cell r="E618" t="str">
            <v>South Carolina2013</v>
          </cell>
          <cell r="F618" t="str">
            <v>SC</v>
          </cell>
          <cell r="G618" t="str">
            <v>NCAA Division I-A</v>
          </cell>
          <cell r="I618">
            <v>1</v>
          </cell>
          <cell r="J618" t="str">
            <v>NCAA</v>
          </cell>
          <cell r="K618">
            <v>10103</v>
          </cell>
          <cell r="L618">
            <v>12305</v>
          </cell>
          <cell r="M618">
            <v>22408</v>
          </cell>
          <cell r="V618">
            <v>3166581</v>
          </cell>
          <cell r="Y618">
            <v>3166581</v>
          </cell>
          <cell r="Z618">
            <v>8040730</v>
          </cell>
          <cell r="AA618">
            <v>927216</v>
          </cell>
          <cell r="AC618">
            <v>8967946</v>
          </cell>
          <cell r="AE618">
            <v>221623</v>
          </cell>
          <cell r="AG618">
            <v>221623</v>
          </cell>
          <cell r="AL618">
            <v>193957</v>
          </cell>
          <cell r="AM618">
            <v>245345</v>
          </cell>
          <cell r="AO618">
            <v>439302</v>
          </cell>
          <cell r="AU618">
            <v>240582</v>
          </cell>
          <cell r="AW618">
            <v>240582</v>
          </cell>
          <cell r="BF618">
            <v>55615454</v>
          </cell>
          <cell r="BI618">
            <v>55615454</v>
          </cell>
          <cell r="BJ618">
            <v>0.56497322400265415</v>
          </cell>
          <cell r="BK618">
            <v>53292</v>
          </cell>
          <cell r="BL618">
            <v>72151</v>
          </cell>
          <cell r="BN618">
            <v>125443</v>
          </cell>
          <cell r="CU618">
            <v>92470</v>
          </cell>
          <cell r="CV618">
            <v>196415</v>
          </cell>
          <cell r="CX618">
            <v>288885</v>
          </cell>
          <cell r="CZ618">
            <v>254839</v>
          </cell>
          <cell r="DB618">
            <v>254839</v>
          </cell>
          <cell r="DG618">
            <v>130441</v>
          </cell>
          <cell r="DH618">
            <v>147925</v>
          </cell>
          <cell r="DJ618">
            <v>278366</v>
          </cell>
          <cell r="EA618">
            <v>39781</v>
          </cell>
          <cell r="EB618">
            <v>93554</v>
          </cell>
          <cell r="ED618">
            <v>133335</v>
          </cell>
          <cell r="ER618">
            <v>100987</v>
          </cell>
          <cell r="ET618">
            <v>100987</v>
          </cell>
          <cell r="FK618">
            <v>67332706</v>
          </cell>
          <cell r="FL618">
            <v>2500637</v>
          </cell>
          <cell r="FN618">
            <v>28605754</v>
          </cell>
          <cell r="FO618">
            <v>98439097</v>
          </cell>
        </row>
        <row r="619">
          <cell r="E619" t="str">
            <v>South Florida2013</v>
          </cell>
          <cell r="F619" t="str">
            <v>FL</v>
          </cell>
          <cell r="G619" t="str">
            <v>NCAA Division I-A</v>
          </cell>
          <cell r="I619">
            <v>1</v>
          </cell>
          <cell r="J619" t="str">
            <v>NCAA</v>
          </cell>
          <cell r="K619">
            <v>10282</v>
          </cell>
          <cell r="L619">
            <v>13158</v>
          </cell>
          <cell r="M619">
            <v>23440</v>
          </cell>
          <cell r="V619">
            <v>314970</v>
          </cell>
          <cell r="Y619">
            <v>314970</v>
          </cell>
          <cell r="Z619">
            <v>5332470</v>
          </cell>
          <cell r="AA619">
            <v>486023</v>
          </cell>
          <cell r="AC619">
            <v>5818493</v>
          </cell>
          <cell r="AL619">
            <v>57205</v>
          </cell>
          <cell r="AM619">
            <v>149745</v>
          </cell>
          <cell r="AO619">
            <v>206950</v>
          </cell>
          <cell r="BF619">
            <v>13890357</v>
          </cell>
          <cell r="BI619">
            <v>13890357</v>
          </cell>
          <cell r="BJ619">
            <v>0.28708617869967068</v>
          </cell>
          <cell r="BK619">
            <v>47480</v>
          </cell>
          <cell r="BL619">
            <v>47192</v>
          </cell>
          <cell r="BN619">
            <v>94672</v>
          </cell>
          <cell r="CN619">
            <v>15922</v>
          </cell>
          <cell r="CP619">
            <v>15922</v>
          </cell>
          <cell r="CU619">
            <v>83222</v>
          </cell>
          <cell r="CV619">
            <v>124525</v>
          </cell>
          <cell r="CX619">
            <v>207747</v>
          </cell>
          <cell r="CZ619">
            <v>201372</v>
          </cell>
          <cell r="DB619">
            <v>201372</v>
          </cell>
          <cell r="EA619">
            <v>20690</v>
          </cell>
          <cell r="EB619">
            <v>72103</v>
          </cell>
          <cell r="ED619">
            <v>92793</v>
          </cell>
          <cell r="ER619">
            <v>88942</v>
          </cell>
          <cell r="ET619">
            <v>88942</v>
          </cell>
          <cell r="FK619">
            <v>19746394</v>
          </cell>
          <cell r="FL619">
            <v>1185824</v>
          </cell>
          <cell r="FN619">
            <v>27451710</v>
          </cell>
          <cell r="FO619">
            <v>48383928</v>
          </cell>
        </row>
        <row r="620">
          <cell r="E620" t="str">
            <v>USC2013</v>
          </cell>
          <cell r="F620" t="str">
            <v>CA</v>
          </cell>
          <cell r="G620" t="str">
            <v>NCAA Division I-A</v>
          </cell>
          <cell r="I620">
            <v>1</v>
          </cell>
          <cell r="J620" t="str">
            <v>NCAA</v>
          </cell>
          <cell r="K620">
            <v>8664</v>
          </cell>
          <cell r="L620">
            <v>8914</v>
          </cell>
          <cell r="M620">
            <v>17578</v>
          </cell>
          <cell r="V620">
            <v>1564828</v>
          </cell>
          <cell r="Y620">
            <v>1564828</v>
          </cell>
          <cell r="Z620">
            <v>6818145</v>
          </cell>
          <cell r="AA620">
            <v>2820166</v>
          </cell>
          <cell r="AC620">
            <v>9638311</v>
          </cell>
          <cell r="AE620">
            <v>343485</v>
          </cell>
          <cell r="AG620">
            <v>343485</v>
          </cell>
          <cell r="BF620">
            <v>44841874</v>
          </cell>
          <cell r="BI620">
            <v>44841874</v>
          </cell>
          <cell r="BJ620">
            <v>0.42093722600387057</v>
          </cell>
          <cell r="BK620">
            <v>600001</v>
          </cell>
          <cell r="BL620">
            <v>829441</v>
          </cell>
          <cell r="BN620">
            <v>1429442</v>
          </cell>
          <cell r="BX620">
            <v>1262475</v>
          </cell>
          <cell r="BZ620">
            <v>1262475</v>
          </cell>
          <cell r="CJ620">
            <v>1829072</v>
          </cell>
          <cell r="CL620">
            <v>1829072</v>
          </cell>
          <cell r="CV620">
            <v>1604360</v>
          </cell>
          <cell r="CX620">
            <v>1604360</v>
          </cell>
          <cell r="DG620">
            <v>1113521</v>
          </cell>
          <cell r="DH620">
            <v>1278487</v>
          </cell>
          <cell r="DJ620">
            <v>2392008</v>
          </cell>
          <cell r="EA620">
            <v>942580</v>
          </cell>
          <cell r="EB620">
            <v>887846</v>
          </cell>
          <cell r="ED620">
            <v>1830426</v>
          </cell>
          <cell r="EE620">
            <v>215321</v>
          </cell>
          <cell r="EF620">
            <v>292222</v>
          </cell>
          <cell r="EH620">
            <v>507543</v>
          </cell>
          <cell r="EI620">
            <v>1027745</v>
          </cell>
          <cell r="EJ620">
            <v>1424173</v>
          </cell>
          <cell r="EL620">
            <v>2451918</v>
          </cell>
          <cell r="EN620">
            <v>184561</v>
          </cell>
          <cell r="EP620">
            <v>184561</v>
          </cell>
          <cell r="EQ620">
            <v>794275</v>
          </cell>
          <cell r="ER620">
            <v>1773201</v>
          </cell>
          <cell r="ET620">
            <v>2567476</v>
          </cell>
          <cell r="EU620">
            <v>600974</v>
          </cell>
          <cell r="EV620">
            <v>788130</v>
          </cell>
          <cell r="EX620">
            <v>1389104</v>
          </cell>
          <cell r="FK620">
            <v>58519264</v>
          </cell>
          <cell r="FL620">
            <v>15317619</v>
          </cell>
          <cell r="FN620">
            <v>32691766</v>
          </cell>
          <cell r="FO620">
            <v>106528649</v>
          </cell>
        </row>
        <row r="621">
          <cell r="E621" t="str">
            <v>Southern Mississippi2013</v>
          </cell>
          <cell r="F621" t="str">
            <v>MS</v>
          </cell>
          <cell r="G621" t="str">
            <v>NCAA Division I-A</v>
          </cell>
          <cell r="I621">
            <v>1</v>
          </cell>
          <cell r="J621" t="str">
            <v>NCAA</v>
          </cell>
          <cell r="K621">
            <v>3875</v>
          </cell>
          <cell r="L621">
            <v>6954</v>
          </cell>
          <cell r="M621">
            <v>10829</v>
          </cell>
          <cell r="V621">
            <v>1008082</v>
          </cell>
          <cell r="Y621">
            <v>1008082</v>
          </cell>
          <cell r="Z621">
            <v>2313336</v>
          </cell>
          <cell r="AA621">
            <v>1310828</v>
          </cell>
          <cell r="AC621">
            <v>3624164</v>
          </cell>
          <cell r="AM621">
            <v>559923</v>
          </cell>
          <cell r="AO621">
            <v>559923</v>
          </cell>
          <cell r="BF621">
            <v>7395942</v>
          </cell>
          <cell r="BI621">
            <v>7395942</v>
          </cell>
          <cell r="BJ621">
            <v>0.35574928983063248</v>
          </cell>
          <cell r="BK621">
            <v>273883</v>
          </cell>
          <cell r="BL621">
            <v>284099</v>
          </cell>
          <cell r="BN621">
            <v>557982</v>
          </cell>
          <cell r="CV621">
            <v>623540</v>
          </cell>
          <cell r="CX621">
            <v>623540</v>
          </cell>
          <cell r="CZ621">
            <v>596100</v>
          </cell>
          <cell r="DB621">
            <v>596100</v>
          </cell>
          <cell r="EA621">
            <v>224380</v>
          </cell>
          <cell r="EB621">
            <v>312808</v>
          </cell>
          <cell r="ED621">
            <v>537188</v>
          </cell>
          <cell r="EE621">
            <v>175306</v>
          </cell>
          <cell r="EH621">
            <v>175306</v>
          </cell>
          <cell r="EI621">
            <v>199621</v>
          </cell>
          <cell r="EL621">
            <v>199621</v>
          </cell>
          <cell r="ER621">
            <v>539157</v>
          </cell>
          <cell r="ET621">
            <v>539157</v>
          </cell>
          <cell r="FK621">
            <v>11590550</v>
          </cell>
          <cell r="FL621">
            <v>4226455</v>
          </cell>
          <cell r="FN621">
            <v>4972754</v>
          </cell>
          <cell r="FO621">
            <v>20789759</v>
          </cell>
        </row>
        <row r="622">
          <cell r="E622" t="str">
            <v>Toledo2013</v>
          </cell>
          <cell r="F622" t="str">
            <v>OH</v>
          </cell>
          <cell r="G622" t="str">
            <v>NCAA Division I-A</v>
          </cell>
          <cell r="I622">
            <v>1</v>
          </cell>
          <cell r="J622" t="str">
            <v>NCAA</v>
          </cell>
          <cell r="K622">
            <v>6654</v>
          </cell>
          <cell r="L622">
            <v>6293</v>
          </cell>
          <cell r="M622">
            <v>12947</v>
          </cell>
          <cell r="V622">
            <v>793753</v>
          </cell>
          <cell r="Y622">
            <v>793753</v>
          </cell>
          <cell r="Z622">
            <v>2190051</v>
          </cell>
          <cell r="AA622">
            <v>1888579</v>
          </cell>
          <cell r="AC622">
            <v>4078630</v>
          </cell>
          <cell r="AM622">
            <v>750313</v>
          </cell>
          <cell r="AO622">
            <v>750313</v>
          </cell>
          <cell r="BF622">
            <v>7393246</v>
          </cell>
          <cell r="BI622">
            <v>7393246</v>
          </cell>
          <cell r="BJ622">
            <v>0.30974990109323036</v>
          </cell>
          <cell r="BK622">
            <v>302705</v>
          </cell>
          <cell r="BL622">
            <v>373858</v>
          </cell>
          <cell r="BN622">
            <v>676563</v>
          </cell>
          <cell r="CV622">
            <v>757539</v>
          </cell>
          <cell r="CX622">
            <v>757539</v>
          </cell>
          <cell r="CZ622">
            <v>706149</v>
          </cell>
          <cell r="DB622">
            <v>706149</v>
          </cell>
          <cell r="DH622">
            <v>666753</v>
          </cell>
          <cell r="DJ622">
            <v>666753</v>
          </cell>
          <cell r="EA622">
            <v>242842</v>
          </cell>
          <cell r="EB622">
            <v>446498</v>
          </cell>
          <cell r="ED622">
            <v>689340</v>
          </cell>
          <cell r="EM622">
            <v>176196</v>
          </cell>
          <cell r="EP622">
            <v>176196</v>
          </cell>
          <cell r="ER622">
            <v>755683</v>
          </cell>
          <cell r="ET622">
            <v>755683</v>
          </cell>
          <cell r="FK622">
            <v>11098793</v>
          </cell>
          <cell r="FL622">
            <v>6345372</v>
          </cell>
          <cell r="FN622">
            <v>6424272</v>
          </cell>
          <cell r="FO622">
            <v>23868437</v>
          </cell>
        </row>
        <row r="623">
          <cell r="E623" t="str">
            <v>Tulsa2013</v>
          </cell>
          <cell r="F623" t="str">
            <v>OK</v>
          </cell>
          <cell r="G623" t="str">
            <v>NCAA Division I-A</v>
          </cell>
          <cell r="I623">
            <v>1</v>
          </cell>
          <cell r="J623" t="str">
            <v>NCAA</v>
          </cell>
          <cell r="K623">
            <v>1897</v>
          </cell>
          <cell r="L623">
            <v>1375</v>
          </cell>
          <cell r="M623">
            <v>3272</v>
          </cell>
          <cell r="Z623">
            <v>4673616</v>
          </cell>
          <cell r="AA623">
            <v>2224440</v>
          </cell>
          <cell r="AC623">
            <v>6898056</v>
          </cell>
          <cell r="BF623">
            <v>10008201</v>
          </cell>
          <cell r="BI623">
            <v>10008201</v>
          </cell>
          <cell r="BJ623">
            <v>0.29457603345384081</v>
          </cell>
          <cell r="BK623">
            <v>372920</v>
          </cell>
          <cell r="BL623">
            <v>598647</v>
          </cell>
          <cell r="BN623">
            <v>971567</v>
          </cell>
          <cell r="CJ623">
            <v>1572831</v>
          </cell>
          <cell r="CL623">
            <v>1572831</v>
          </cell>
          <cell r="CU623">
            <v>1075825</v>
          </cell>
          <cell r="CV623">
            <v>1432302</v>
          </cell>
          <cell r="CX623">
            <v>2508127</v>
          </cell>
          <cell r="CZ623">
            <v>1128083</v>
          </cell>
          <cell r="DB623">
            <v>1128083</v>
          </cell>
          <cell r="EA623">
            <v>892824</v>
          </cell>
          <cell r="EB623">
            <v>854083</v>
          </cell>
          <cell r="ED623">
            <v>1746907</v>
          </cell>
          <cell r="EE623">
            <v>304824</v>
          </cell>
          <cell r="EF623">
            <v>398742</v>
          </cell>
          <cell r="EH623">
            <v>703566</v>
          </cell>
          <cell r="EI623">
            <v>304824</v>
          </cell>
          <cell r="EJ623">
            <v>398741</v>
          </cell>
          <cell r="EL623">
            <v>703565</v>
          </cell>
          <cell r="EM623">
            <v>261278</v>
          </cell>
          <cell r="EN623">
            <v>341779</v>
          </cell>
          <cell r="EP623">
            <v>603057</v>
          </cell>
          <cell r="ER623">
            <v>1218274</v>
          </cell>
          <cell r="ET623">
            <v>1218274</v>
          </cell>
          <cell r="FK623">
            <v>17894312</v>
          </cell>
          <cell r="FL623">
            <v>10167922</v>
          </cell>
          <cell r="FN623">
            <v>5912699</v>
          </cell>
          <cell r="FO623">
            <v>33974933</v>
          </cell>
        </row>
        <row r="624">
          <cell r="E624" t="str">
            <v>Utah2013</v>
          </cell>
          <cell r="F624" t="str">
            <v>UT</v>
          </cell>
          <cell r="G624" t="str">
            <v>NCAA Division I-A</v>
          </cell>
          <cell r="I624">
            <v>1</v>
          </cell>
          <cell r="J624" t="str">
            <v>NCAA</v>
          </cell>
          <cell r="K624">
            <v>9338</v>
          </cell>
          <cell r="L624">
            <v>7697</v>
          </cell>
          <cell r="M624">
            <v>17035</v>
          </cell>
          <cell r="V624">
            <v>162774</v>
          </cell>
          <cell r="Y624">
            <v>162774</v>
          </cell>
          <cell r="Z624">
            <v>6628333</v>
          </cell>
          <cell r="AA624">
            <v>133947</v>
          </cell>
          <cell r="AC624">
            <v>6762280</v>
          </cell>
          <cell r="BF624">
            <v>36850739</v>
          </cell>
          <cell r="BI624">
            <v>36850739</v>
          </cell>
          <cell r="BJ624">
            <v>0.6245296250745056</v>
          </cell>
          <cell r="BK624">
            <v>47097</v>
          </cell>
          <cell r="BN624">
            <v>47097</v>
          </cell>
          <cell r="BP624">
            <v>625665</v>
          </cell>
          <cell r="BR624">
            <v>625665</v>
          </cell>
          <cell r="CQ624">
            <v>11632</v>
          </cell>
          <cell r="CR624">
            <v>14786</v>
          </cell>
          <cell r="CT624">
            <v>26418</v>
          </cell>
          <cell r="CV624">
            <v>82209</v>
          </cell>
          <cell r="CX624">
            <v>82209</v>
          </cell>
          <cell r="CZ624">
            <v>129542</v>
          </cell>
          <cell r="DB624">
            <v>129542</v>
          </cell>
          <cell r="DG624">
            <v>40778</v>
          </cell>
          <cell r="DH624">
            <v>60252</v>
          </cell>
          <cell r="DJ624">
            <v>101030</v>
          </cell>
          <cell r="EA624">
            <v>13691</v>
          </cell>
          <cell r="EB624">
            <v>57307</v>
          </cell>
          <cell r="ED624">
            <v>70998</v>
          </cell>
          <cell r="EF624">
            <v>42180</v>
          </cell>
          <cell r="EH624">
            <v>42180</v>
          </cell>
          <cell r="EJ624">
            <v>42180</v>
          </cell>
          <cell r="EL624">
            <v>42180</v>
          </cell>
          <cell r="EN624">
            <v>15818</v>
          </cell>
          <cell r="EP624">
            <v>15818</v>
          </cell>
          <cell r="ER624">
            <v>126483</v>
          </cell>
          <cell r="ET624">
            <v>126483</v>
          </cell>
          <cell r="FK624">
            <v>43755044</v>
          </cell>
          <cell r="FL624">
            <v>1330369</v>
          </cell>
          <cell r="FN624">
            <v>13920177</v>
          </cell>
          <cell r="FO624">
            <v>59005590</v>
          </cell>
        </row>
        <row r="625">
          <cell r="E625" t="str">
            <v>Virginia2013</v>
          </cell>
          <cell r="F625" t="str">
            <v>VA</v>
          </cell>
          <cell r="G625" t="str">
            <v>NCAA Division I-A</v>
          </cell>
          <cell r="I625">
            <v>1</v>
          </cell>
          <cell r="J625" t="str">
            <v>NCAA</v>
          </cell>
          <cell r="K625">
            <v>6586</v>
          </cell>
          <cell r="L625">
            <v>7858</v>
          </cell>
          <cell r="M625">
            <v>14444</v>
          </cell>
          <cell r="V625">
            <v>2383725</v>
          </cell>
          <cell r="Y625">
            <v>2383725</v>
          </cell>
          <cell r="Z625">
            <v>8297383</v>
          </cell>
          <cell r="AA625">
            <v>976280</v>
          </cell>
          <cell r="AC625">
            <v>9273663</v>
          </cell>
          <cell r="AL625">
            <v>815408</v>
          </cell>
          <cell r="AM625">
            <v>848689</v>
          </cell>
          <cell r="AO625">
            <v>1664097</v>
          </cell>
          <cell r="BC625">
            <v>685362</v>
          </cell>
          <cell r="BE625">
            <v>685362</v>
          </cell>
          <cell r="BF625">
            <v>28225141</v>
          </cell>
          <cell r="BI625">
            <v>28225141</v>
          </cell>
          <cell r="BJ625">
            <v>0.34853115873368229</v>
          </cell>
          <cell r="BK625">
            <v>251845</v>
          </cell>
          <cell r="BL625">
            <v>249511</v>
          </cell>
          <cell r="BN625">
            <v>501356</v>
          </cell>
          <cell r="BW625">
            <v>1256197</v>
          </cell>
          <cell r="BX625">
            <v>748414</v>
          </cell>
          <cell r="BZ625">
            <v>2004611</v>
          </cell>
          <cell r="CJ625">
            <v>1130918</v>
          </cell>
          <cell r="CL625">
            <v>1130918</v>
          </cell>
          <cell r="CU625">
            <v>757039</v>
          </cell>
          <cell r="CV625">
            <v>875154</v>
          </cell>
          <cell r="CX625">
            <v>1632193</v>
          </cell>
          <cell r="CZ625">
            <v>601722</v>
          </cell>
          <cell r="DB625">
            <v>601722</v>
          </cell>
          <cell r="DG625">
            <v>640908</v>
          </cell>
          <cell r="DH625">
            <v>722725</v>
          </cell>
          <cell r="DJ625">
            <v>1363633</v>
          </cell>
          <cell r="EA625">
            <v>971121</v>
          </cell>
          <cell r="EB625">
            <v>608344</v>
          </cell>
          <cell r="ED625">
            <v>1579465</v>
          </cell>
          <cell r="ER625">
            <v>857790</v>
          </cell>
          <cell r="ET625">
            <v>857790</v>
          </cell>
          <cell r="FC625">
            <v>662287</v>
          </cell>
          <cell r="FF625">
            <v>662287</v>
          </cell>
          <cell r="FK625">
            <v>44261054</v>
          </cell>
          <cell r="FL625">
            <v>8304909</v>
          </cell>
          <cell r="FN625">
            <v>28417158</v>
          </cell>
          <cell r="FO625">
            <v>80983121</v>
          </cell>
        </row>
        <row r="626">
          <cell r="E626" t="str">
            <v>Washington2013</v>
          </cell>
          <cell r="F626" t="str">
            <v>WA</v>
          </cell>
          <cell r="G626" t="str">
            <v>NCAA Division I-A</v>
          </cell>
          <cell r="I626">
            <v>1</v>
          </cell>
          <cell r="J626" t="str">
            <v>NCAA</v>
          </cell>
          <cell r="K626">
            <v>12817</v>
          </cell>
          <cell r="L626">
            <v>14198</v>
          </cell>
          <cell r="M626">
            <v>27015</v>
          </cell>
          <cell r="V626">
            <v>467872</v>
          </cell>
          <cell r="Y626">
            <v>467872</v>
          </cell>
          <cell r="Z626">
            <v>9429134</v>
          </cell>
          <cell r="AA626">
            <v>837262</v>
          </cell>
          <cell r="AC626">
            <v>10266396</v>
          </cell>
          <cell r="AE626">
            <v>20687</v>
          </cell>
          <cell r="AG626">
            <v>20687</v>
          </cell>
          <cell r="AL626">
            <v>213538</v>
          </cell>
          <cell r="AM626">
            <v>796849</v>
          </cell>
          <cell r="AO626">
            <v>1010387</v>
          </cell>
          <cell r="BF626">
            <v>67725952</v>
          </cell>
          <cell r="BI626">
            <v>67725952</v>
          </cell>
          <cell r="BJ626">
            <v>0.67540091124837209</v>
          </cell>
          <cell r="BK626">
            <v>564726</v>
          </cell>
          <cell r="BL626">
            <v>447660</v>
          </cell>
          <cell r="BN626">
            <v>1012386</v>
          </cell>
          <cell r="BP626">
            <v>502386</v>
          </cell>
          <cell r="BR626">
            <v>502386</v>
          </cell>
          <cell r="CI626">
            <v>389210</v>
          </cell>
          <cell r="CJ626">
            <v>1233141</v>
          </cell>
          <cell r="CL626">
            <v>1622351</v>
          </cell>
          <cell r="CU626">
            <v>292716</v>
          </cell>
          <cell r="CV626">
            <v>575202</v>
          </cell>
          <cell r="CX626">
            <v>867918</v>
          </cell>
          <cell r="CZ626">
            <v>740193</v>
          </cell>
          <cell r="DB626">
            <v>740193</v>
          </cell>
          <cell r="EA626">
            <v>279605</v>
          </cell>
          <cell r="EB626">
            <v>522366</v>
          </cell>
          <cell r="ED626">
            <v>801971</v>
          </cell>
          <cell r="ER626">
            <v>748124</v>
          </cell>
          <cell r="ET626">
            <v>748124</v>
          </cell>
          <cell r="FK626">
            <v>79362753</v>
          </cell>
          <cell r="FL626">
            <v>6423870</v>
          </cell>
          <cell r="FN626">
            <v>14488563</v>
          </cell>
          <cell r="FO626">
            <v>100275186</v>
          </cell>
        </row>
        <row r="627">
          <cell r="E627" t="str">
            <v>Wisconsin2013</v>
          </cell>
          <cell r="F627" t="str">
            <v>WI</v>
          </cell>
          <cell r="G627" t="str">
            <v>NCAA Division I-A</v>
          </cell>
          <cell r="I627">
            <v>1</v>
          </cell>
          <cell r="J627" t="str">
            <v>NCAA</v>
          </cell>
          <cell r="K627">
            <v>13670</v>
          </cell>
          <cell r="L627">
            <v>14513</v>
          </cell>
          <cell r="M627">
            <v>28183</v>
          </cell>
          <cell r="Z627">
            <v>19370860</v>
          </cell>
          <cell r="AA627">
            <v>1577454</v>
          </cell>
          <cell r="AC627">
            <v>20948314</v>
          </cell>
          <cell r="AL627">
            <v>778349</v>
          </cell>
          <cell r="AM627">
            <v>973309</v>
          </cell>
          <cell r="AO627">
            <v>1751658</v>
          </cell>
          <cell r="BF627">
            <v>47284723</v>
          </cell>
          <cell r="BI627">
            <v>47284723</v>
          </cell>
          <cell r="BJ627">
            <v>0.37849302238402516</v>
          </cell>
          <cell r="BK627">
            <v>160291</v>
          </cell>
          <cell r="BL627">
            <v>179443</v>
          </cell>
          <cell r="BN627">
            <v>339734</v>
          </cell>
          <cell r="BS627">
            <v>4497281</v>
          </cell>
          <cell r="BT627">
            <v>749228</v>
          </cell>
          <cell r="BV627">
            <v>5246509</v>
          </cell>
          <cell r="CI627">
            <v>146373</v>
          </cell>
          <cell r="CJ627">
            <v>349116</v>
          </cell>
          <cell r="CL627">
            <v>495489</v>
          </cell>
          <cell r="CU627">
            <v>769768</v>
          </cell>
          <cell r="CV627">
            <v>812464</v>
          </cell>
          <cell r="CX627">
            <v>1582232</v>
          </cell>
          <cell r="CZ627">
            <v>757059</v>
          </cell>
          <cell r="DB627">
            <v>757059</v>
          </cell>
          <cell r="DG627">
            <v>233502</v>
          </cell>
          <cell r="DH627">
            <v>238717</v>
          </cell>
          <cell r="DJ627">
            <v>472219</v>
          </cell>
          <cell r="EA627">
            <v>110977</v>
          </cell>
          <cell r="EB627">
            <v>192472</v>
          </cell>
          <cell r="ED627">
            <v>303449</v>
          </cell>
          <cell r="ER627">
            <v>731821</v>
          </cell>
          <cell r="ET627">
            <v>731821</v>
          </cell>
          <cell r="FC627">
            <v>194167</v>
          </cell>
          <cell r="FF627">
            <v>194167</v>
          </cell>
          <cell r="FK627">
            <v>73546291</v>
          </cell>
          <cell r="FL627">
            <v>6561083</v>
          </cell>
          <cell r="FN627">
            <v>44821542</v>
          </cell>
          <cell r="FO627">
            <v>124928916</v>
          </cell>
        </row>
        <row r="628">
          <cell r="E628" t="str">
            <v>Wyoming2013</v>
          </cell>
          <cell r="F628" t="str">
            <v>WY</v>
          </cell>
          <cell r="G628" t="str">
            <v>NCAA Division I-A</v>
          </cell>
          <cell r="I628">
            <v>1</v>
          </cell>
          <cell r="J628" t="str">
            <v>NCAA</v>
          </cell>
          <cell r="K628">
            <v>4155</v>
          </cell>
          <cell r="L628">
            <v>4099</v>
          </cell>
          <cell r="M628">
            <v>8254</v>
          </cell>
          <cell r="Z628">
            <v>2852422</v>
          </cell>
          <cell r="AA628">
            <v>1079363</v>
          </cell>
          <cell r="AC628">
            <v>3931785</v>
          </cell>
          <cell r="BF628">
            <v>9626099</v>
          </cell>
          <cell r="BI628">
            <v>9626099</v>
          </cell>
          <cell r="BJ628">
            <v>0.30923801978421922</v>
          </cell>
          <cell r="BK628">
            <v>184639</v>
          </cell>
          <cell r="BL628">
            <v>229869</v>
          </cell>
          <cell r="BN628">
            <v>414508</v>
          </cell>
          <cell r="CV628">
            <v>396101</v>
          </cell>
          <cell r="CX628">
            <v>396101</v>
          </cell>
          <cell r="DG628">
            <v>276637</v>
          </cell>
          <cell r="DH628">
            <v>410134</v>
          </cell>
          <cell r="DJ628">
            <v>686771</v>
          </cell>
          <cell r="EB628">
            <v>305820</v>
          </cell>
          <cell r="ED628">
            <v>305820</v>
          </cell>
          <cell r="EE628">
            <v>154812</v>
          </cell>
          <cell r="EF628">
            <v>189555</v>
          </cell>
          <cell r="EH628">
            <v>344367</v>
          </cell>
          <cell r="EI628">
            <v>154812</v>
          </cell>
          <cell r="EJ628">
            <v>189555</v>
          </cell>
          <cell r="EL628">
            <v>344367</v>
          </cell>
          <cell r="EM628">
            <v>54638</v>
          </cell>
          <cell r="EN628">
            <v>66901</v>
          </cell>
          <cell r="EP628">
            <v>121539</v>
          </cell>
          <cell r="ER628">
            <v>538841</v>
          </cell>
          <cell r="ET628">
            <v>538841</v>
          </cell>
          <cell r="FC628">
            <v>478372</v>
          </cell>
          <cell r="FF628">
            <v>478372</v>
          </cell>
          <cell r="FK628">
            <v>13782431</v>
          </cell>
          <cell r="FL628">
            <v>3406139</v>
          </cell>
          <cell r="FN628">
            <v>13939876</v>
          </cell>
          <cell r="FO628">
            <v>31128446</v>
          </cell>
        </row>
        <row r="629">
          <cell r="E629" t="str">
            <v>Utah State2013</v>
          </cell>
          <cell r="F629" t="str">
            <v>UT</v>
          </cell>
          <cell r="G629" t="str">
            <v>NCAA Division I-A</v>
          </cell>
          <cell r="I629">
            <v>1</v>
          </cell>
          <cell r="J629" t="str">
            <v>NCAA</v>
          </cell>
          <cell r="K629">
            <v>7378</v>
          </cell>
          <cell r="L629">
            <v>7774</v>
          </cell>
          <cell r="M629">
            <v>15152</v>
          </cell>
          <cell r="Z629">
            <v>1807207</v>
          </cell>
          <cell r="AA629">
            <v>1109430</v>
          </cell>
          <cell r="AC629">
            <v>2916637</v>
          </cell>
          <cell r="AL629">
            <v>793484</v>
          </cell>
          <cell r="AM629">
            <v>891801</v>
          </cell>
          <cell r="AO629">
            <v>1685285</v>
          </cell>
          <cell r="BF629">
            <v>6273541</v>
          </cell>
          <cell r="BI629">
            <v>6273541</v>
          </cell>
          <cell r="BJ629">
            <v>0.2495374925295363</v>
          </cell>
          <cell r="BK629">
            <v>172371</v>
          </cell>
          <cell r="BN629">
            <v>172371</v>
          </cell>
          <cell r="BP629">
            <v>627054</v>
          </cell>
          <cell r="BR629">
            <v>627054</v>
          </cell>
          <cell r="CV629">
            <v>645005</v>
          </cell>
          <cell r="CX629">
            <v>645005</v>
          </cell>
          <cell r="CZ629">
            <v>724100</v>
          </cell>
          <cell r="DB629">
            <v>724100</v>
          </cell>
          <cell r="EA629">
            <v>167888</v>
          </cell>
          <cell r="EB629">
            <v>305871</v>
          </cell>
          <cell r="ED629">
            <v>473759</v>
          </cell>
          <cell r="ER629">
            <v>567019</v>
          </cell>
          <cell r="ET629">
            <v>567019</v>
          </cell>
          <cell r="FK629">
            <v>9214491</v>
          </cell>
          <cell r="FL629">
            <v>4870280</v>
          </cell>
          <cell r="FN629">
            <v>11055904</v>
          </cell>
          <cell r="FO629">
            <v>25140675</v>
          </cell>
        </row>
        <row r="630">
          <cell r="E630" t="str">
            <v>Vanderbilt2013</v>
          </cell>
          <cell r="F630" t="str">
            <v>TN</v>
          </cell>
          <cell r="G630" t="str">
            <v>NCAA Division I-A</v>
          </cell>
          <cell r="I630">
            <v>1</v>
          </cell>
          <cell r="J630" t="str">
            <v>NCAA</v>
          </cell>
          <cell r="K630">
            <v>3384</v>
          </cell>
          <cell r="L630">
            <v>3371</v>
          </cell>
          <cell r="M630">
            <v>6755</v>
          </cell>
          <cell r="V630">
            <v>4245918</v>
          </cell>
          <cell r="Y630">
            <v>4245918</v>
          </cell>
          <cell r="Z630">
            <v>8552626</v>
          </cell>
          <cell r="AA630">
            <v>4417447</v>
          </cell>
          <cell r="AC630">
            <v>12970073</v>
          </cell>
          <cell r="AI630">
            <v>614221</v>
          </cell>
          <cell r="AK630">
            <v>614221</v>
          </cell>
          <cell r="AM630">
            <v>2084584</v>
          </cell>
          <cell r="AO630">
            <v>2084584</v>
          </cell>
          <cell r="BF630">
            <v>24975402</v>
          </cell>
          <cell r="BI630">
            <v>24975402</v>
          </cell>
          <cell r="BJ630">
            <v>0.39192765987095707</v>
          </cell>
          <cell r="BK630">
            <v>1081122</v>
          </cell>
          <cell r="BL630">
            <v>1047624</v>
          </cell>
          <cell r="BN630">
            <v>2128746</v>
          </cell>
          <cell r="BX630">
            <v>1437136</v>
          </cell>
          <cell r="BZ630">
            <v>1437136</v>
          </cell>
          <cell r="CV630">
            <v>1705902</v>
          </cell>
          <cell r="CX630">
            <v>1705902</v>
          </cell>
          <cell r="DL630">
            <v>876903</v>
          </cell>
          <cell r="DN630">
            <v>876903</v>
          </cell>
          <cell r="EA630">
            <v>921302</v>
          </cell>
          <cell r="EB630">
            <v>1110381</v>
          </cell>
          <cell r="ED630">
            <v>2031683</v>
          </cell>
          <cell r="EM630">
            <v>35863</v>
          </cell>
          <cell r="EP630">
            <v>35863</v>
          </cell>
          <cell r="FK630">
            <v>39812233</v>
          </cell>
          <cell r="FL630">
            <v>13294198</v>
          </cell>
          <cell r="FN630">
            <v>10618089</v>
          </cell>
          <cell r="FO630">
            <v>63724520</v>
          </cell>
        </row>
        <row r="631">
          <cell r="E631" t="str">
            <v>Virginia Tech2013</v>
          </cell>
          <cell r="F631" t="str">
            <v>VA</v>
          </cell>
          <cell r="G631" t="str">
            <v>NCAA Division I-A</v>
          </cell>
          <cell r="I631">
            <v>1</v>
          </cell>
          <cell r="J631" t="str">
            <v>NCAA</v>
          </cell>
          <cell r="K631">
            <v>13710</v>
          </cell>
          <cell r="L631">
            <v>9731</v>
          </cell>
          <cell r="M631">
            <v>23441</v>
          </cell>
          <cell r="V631">
            <v>648517</v>
          </cell>
          <cell r="Y631">
            <v>648517</v>
          </cell>
          <cell r="Z631">
            <v>8127450</v>
          </cell>
          <cell r="AA631">
            <v>1330540</v>
          </cell>
          <cell r="AC631">
            <v>9457990</v>
          </cell>
          <cell r="AL631">
            <v>744714</v>
          </cell>
          <cell r="AM631">
            <v>673099</v>
          </cell>
          <cell r="AO631">
            <v>1417813</v>
          </cell>
          <cell r="BF631">
            <v>43371487</v>
          </cell>
          <cell r="BI631">
            <v>43371487</v>
          </cell>
          <cell r="BJ631">
            <v>0.59400381039626615</v>
          </cell>
          <cell r="BK631">
            <v>184364</v>
          </cell>
          <cell r="BN631">
            <v>184364</v>
          </cell>
          <cell r="BX631">
            <v>547653</v>
          </cell>
          <cell r="BZ631">
            <v>547653</v>
          </cell>
          <cell r="CU631">
            <v>392424</v>
          </cell>
          <cell r="CV631">
            <v>623687</v>
          </cell>
          <cell r="CX631">
            <v>1016111</v>
          </cell>
          <cell r="CZ631">
            <v>564085</v>
          </cell>
          <cell r="DB631">
            <v>564085</v>
          </cell>
          <cell r="DG631">
            <v>634913</v>
          </cell>
          <cell r="DH631">
            <v>688022</v>
          </cell>
          <cell r="DJ631">
            <v>1322935</v>
          </cell>
          <cell r="EA631">
            <v>241472</v>
          </cell>
          <cell r="EB631">
            <v>390774</v>
          </cell>
          <cell r="ED631">
            <v>632246</v>
          </cell>
          <cell r="ER631">
            <v>573176</v>
          </cell>
          <cell r="ET631">
            <v>573176</v>
          </cell>
          <cell r="FC631">
            <v>416613</v>
          </cell>
          <cell r="FF631">
            <v>416613</v>
          </cell>
          <cell r="FK631">
            <v>54761954</v>
          </cell>
          <cell r="FL631">
            <v>5391036</v>
          </cell>
          <cell r="FN631">
            <v>12862513</v>
          </cell>
          <cell r="FO631">
            <v>73015503</v>
          </cell>
        </row>
        <row r="632">
          <cell r="E632" t="str">
            <v>Wake Forest2013</v>
          </cell>
          <cell r="F632" t="str">
            <v>NC</v>
          </cell>
          <cell r="G632" t="str">
            <v>NCAA Division I-A</v>
          </cell>
          <cell r="I632">
            <v>1</v>
          </cell>
          <cell r="J632" t="str">
            <v>NCAA</v>
          </cell>
          <cell r="K632">
            <v>2264</v>
          </cell>
          <cell r="L632">
            <v>2488</v>
          </cell>
          <cell r="M632">
            <v>4752</v>
          </cell>
          <cell r="V632">
            <v>1630621</v>
          </cell>
          <cell r="Y632">
            <v>1630621</v>
          </cell>
          <cell r="Z632">
            <v>7425435</v>
          </cell>
          <cell r="AA632">
            <v>2649198</v>
          </cell>
          <cell r="AC632">
            <v>10074633</v>
          </cell>
          <cell r="AL632">
            <v>974011</v>
          </cell>
          <cell r="AM632">
            <v>1256480</v>
          </cell>
          <cell r="AO632">
            <v>2230491</v>
          </cell>
          <cell r="BC632">
            <v>1096667</v>
          </cell>
          <cell r="BE632">
            <v>1096667</v>
          </cell>
          <cell r="BF632">
            <v>18690208</v>
          </cell>
          <cell r="BI632">
            <v>18690208</v>
          </cell>
          <cell r="BJ632">
            <v>0.33228516221033488</v>
          </cell>
          <cell r="BK632">
            <v>638320</v>
          </cell>
          <cell r="BL632">
            <v>659535</v>
          </cell>
          <cell r="BN632">
            <v>1297855</v>
          </cell>
          <cell r="CU632">
            <v>1208062</v>
          </cell>
          <cell r="CV632">
            <v>1389815</v>
          </cell>
          <cell r="CX632">
            <v>2597877</v>
          </cell>
          <cell r="EA632">
            <v>602260</v>
          </cell>
          <cell r="EB632">
            <v>744894</v>
          </cell>
          <cell r="ED632">
            <v>1347154</v>
          </cell>
          <cell r="ER632">
            <v>1227832</v>
          </cell>
          <cell r="ET632">
            <v>1227832</v>
          </cell>
          <cell r="FK632">
            <v>31168917</v>
          </cell>
          <cell r="FL632">
            <v>9024421</v>
          </cell>
          <cell r="FN632">
            <v>16054157</v>
          </cell>
          <cell r="FO632">
            <v>56247495</v>
          </cell>
        </row>
        <row r="633">
          <cell r="E633" t="str">
            <v>Washington State2013</v>
          </cell>
          <cell r="F633" t="str">
            <v>WA</v>
          </cell>
          <cell r="G633" t="str">
            <v>NCAA Division I-A</v>
          </cell>
          <cell r="I633">
            <v>1</v>
          </cell>
          <cell r="J633" t="str">
            <v>NCAA</v>
          </cell>
          <cell r="K633">
            <v>10168</v>
          </cell>
          <cell r="L633">
            <v>10086</v>
          </cell>
          <cell r="M633">
            <v>20254</v>
          </cell>
          <cell r="V633">
            <v>691476</v>
          </cell>
          <cell r="Y633">
            <v>691476</v>
          </cell>
          <cell r="Z633">
            <v>5165270</v>
          </cell>
          <cell r="AA633">
            <v>774319</v>
          </cell>
          <cell r="AC633">
            <v>5939589</v>
          </cell>
          <cell r="AL633">
            <v>443079</v>
          </cell>
          <cell r="AM633">
            <v>970034</v>
          </cell>
          <cell r="AO633">
            <v>1413113</v>
          </cell>
          <cell r="BF633">
            <v>26994998</v>
          </cell>
          <cell r="BI633">
            <v>26994998</v>
          </cell>
          <cell r="BJ633">
            <v>0.44452840818325567</v>
          </cell>
          <cell r="BK633">
            <v>164097</v>
          </cell>
          <cell r="BL633">
            <v>294618</v>
          </cell>
          <cell r="BN633">
            <v>458715</v>
          </cell>
          <cell r="CJ633">
            <v>1054947</v>
          </cell>
          <cell r="CL633">
            <v>1054947</v>
          </cell>
          <cell r="CV633">
            <v>821477</v>
          </cell>
          <cell r="CX633">
            <v>821477</v>
          </cell>
          <cell r="DL633">
            <v>733669</v>
          </cell>
          <cell r="DN633">
            <v>733669</v>
          </cell>
          <cell r="EB633">
            <v>505599</v>
          </cell>
          <cell r="ED633">
            <v>505599</v>
          </cell>
          <cell r="ER633">
            <v>738816</v>
          </cell>
          <cell r="ET633">
            <v>738816</v>
          </cell>
          <cell r="FK633">
            <v>33458920</v>
          </cell>
          <cell r="FL633">
            <v>5893479</v>
          </cell>
          <cell r="FN633">
            <v>21374874</v>
          </cell>
          <cell r="FO633">
            <v>60727273</v>
          </cell>
        </row>
        <row r="634">
          <cell r="E634" t="str">
            <v>West Virginia2013</v>
          </cell>
          <cell r="F634" t="str">
            <v>WV</v>
          </cell>
          <cell r="G634" t="str">
            <v>NCAA Division I-A</v>
          </cell>
          <cell r="I634">
            <v>1</v>
          </cell>
          <cell r="J634" t="str">
            <v>NCAA</v>
          </cell>
          <cell r="K634">
            <v>11587</v>
          </cell>
          <cell r="L634">
            <v>9440</v>
          </cell>
          <cell r="M634">
            <v>21027</v>
          </cell>
          <cell r="V634">
            <v>1418747</v>
          </cell>
          <cell r="Y634">
            <v>1418747</v>
          </cell>
          <cell r="Z634">
            <v>5548249</v>
          </cell>
          <cell r="AA634">
            <v>1340928</v>
          </cell>
          <cell r="AC634">
            <v>6889177</v>
          </cell>
          <cell r="AM634">
            <v>3688622</v>
          </cell>
          <cell r="AO634">
            <v>3688622</v>
          </cell>
          <cell r="BF634">
            <v>18606609</v>
          </cell>
          <cell r="BI634">
            <v>18606609</v>
          </cell>
          <cell r="BJ634">
            <v>0.23969304989812865</v>
          </cell>
          <cell r="BP634">
            <v>1205168</v>
          </cell>
          <cell r="BR634">
            <v>1205168</v>
          </cell>
          <cell r="CC634">
            <v>1340721</v>
          </cell>
          <cell r="CD634">
            <v>1340721</v>
          </cell>
          <cell r="CJ634">
            <v>1272948</v>
          </cell>
          <cell r="CL634">
            <v>1272948</v>
          </cell>
          <cell r="CU634">
            <v>1203038</v>
          </cell>
          <cell r="CV634">
            <v>1301061</v>
          </cell>
          <cell r="CX634">
            <v>2504099</v>
          </cell>
          <cell r="DG634">
            <v>1247349</v>
          </cell>
          <cell r="DH634">
            <v>1247349</v>
          </cell>
          <cell r="DJ634">
            <v>2494698</v>
          </cell>
          <cell r="EB634">
            <v>1215539</v>
          </cell>
          <cell r="ED634">
            <v>1215539</v>
          </cell>
          <cell r="ER634">
            <v>1215635</v>
          </cell>
          <cell r="ET634">
            <v>1215635</v>
          </cell>
          <cell r="FC634">
            <v>1227227</v>
          </cell>
          <cell r="FF634">
            <v>1227227</v>
          </cell>
          <cell r="FK634">
            <v>29251219</v>
          </cell>
          <cell r="FL634">
            <v>12487250</v>
          </cell>
          <cell r="FM634">
            <v>1340721</v>
          </cell>
          <cell r="FN634">
            <v>34547629</v>
          </cell>
          <cell r="FO634">
            <v>77626819</v>
          </cell>
        </row>
        <row r="635">
          <cell r="E635" t="str">
            <v>Western Kentucky2013</v>
          </cell>
          <cell r="F635" t="str">
            <v>KY</v>
          </cell>
          <cell r="G635" t="str">
            <v>NCAA Division I-A</v>
          </cell>
          <cell r="I635">
            <v>1</v>
          </cell>
          <cell r="J635" t="str">
            <v>NCAA</v>
          </cell>
          <cell r="K635">
            <v>6020</v>
          </cell>
          <cell r="L635">
            <v>7214</v>
          </cell>
          <cell r="M635">
            <v>13234</v>
          </cell>
          <cell r="V635">
            <v>1047535</v>
          </cell>
          <cell r="Y635">
            <v>1047535</v>
          </cell>
          <cell r="Z635">
            <v>2691424</v>
          </cell>
          <cell r="AA635">
            <v>1725229</v>
          </cell>
          <cell r="AC635">
            <v>4416653</v>
          </cell>
          <cell r="AL635">
            <v>648958</v>
          </cell>
          <cell r="AM635">
            <v>689629</v>
          </cell>
          <cell r="AO635">
            <v>1338587</v>
          </cell>
          <cell r="BF635">
            <v>7786215</v>
          </cell>
          <cell r="BI635">
            <v>7786215</v>
          </cell>
          <cell r="BJ635">
            <v>0.28092892034304712</v>
          </cell>
          <cell r="BK635">
            <v>247964</v>
          </cell>
          <cell r="BL635">
            <v>235981</v>
          </cell>
          <cell r="BN635">
            <v>483945</v>
          </cell>
          <cell r="CV635">
            <v>677134</v>
          </cell>
          <cell r="CX635">
            <v>677134</v>
          </cell>
          <cell r="CZ635">
            <v>662073</v>
          </cell>
          <cell r="DB635">
            <v>662073</v>
          </cell>
          <cell r="DG635">
            <v>479063</v>
          </cell>
          <cell r="DH635">
            <v>595534</v>
          </cell>
          <cell r="DJ635">
            <v>1074597</v>
          </cell>
          <cell r="EA635">
            <v>148585</v>
          </cell>
          <cell r="EB635">
            <v>195961</v>
          </cell>
          <cell r="ED635">
            <v>344546</v>
          </cell>
          <cell r="ER635">
            <v>732527</v>
          </cell>
          <cell r="ET635">
            <v>732527</v>
          </cell>
          <cell r="FK635">
            <v>13049744</v>
          </cell>
          <cell r="FL635">
            <v>5514068</v>
          </cell>
          <cell r="FN635">
            <v>9152149</v>
          </cell>
          <cell r="FO635">
            <v>27715961</v>
          </cell>
        </row>
        <row r="636">
          <cell r="E636" t="str">
            <v>Western Michigan2013</v>
          </cell>
          <cell r="F636" t="str">
            <v>MI</v>
          </cell>
          <cell r="G636" t="str">
            <v>NCAA Division I-A</v>
          </cell>
          <cell r="I636">
            <v>1</v>
          </cell>
          <cell r="J636" t="str">
            <v>NCAA</v>
          </cell>
          <cell r="K636">
            <v>7899</v>
          </cell>
          <cell r="L636">
            <v>7921</v>
          </cell>
          <cell r="M636">
            <v>15820</v>
          </cell>
          <cell r="V636">
            <v>831662</v>
          </cell>
          <cell r="Y636">
            <v>831662</v>
          </cell>
          <cell r="Z636">
            <v>2138521</v>
          </cell>
          <cell r="AA636">
            <v>1472207</v>
          </cell>
          <cell r="AC636">
            <v>3610728</v>
          </cell>
          <cell r="AM636">
            <v>801759</v>
          </cell>
          <cell r="AO636">
            <v>801759</v>
          </cell>
          <cell r="BF636">
            <v>7335761</v>
          </cell>
          <cell r="BI636">
            <v>7335761</v>
          </cell>
          <cell r="BJ636">
            <v>0.27220298425230682</v>
          </cell>
          <cell r="BL636">
            <v>300169</v>
          </cell>
          <cell r="BN636">
            <v>300169</v>
          </cell>
          <cell r="BP636">
            <v>597221</v>
          </cell>
          <cell r="BR636">
            <v>597221</v>
          </cell>
          <cell r="BS636">
            <v>2227706</v>
          </cell>
          <cell r="BV636">
            <v>2227706</v>
          </cell>
          <cell r="CU636">
            <v>505933</v>
          </cell>
          <cell r="CV636">
            <v>684771</v>
          </cell>
          <cell r="CX636">
            <v>1190704</v>
          </cell>
          <cell r="CZ636">
            <v>607797</v>
          </cell>
          <cell r="DB636">
            <v>607797</v>
          </cell>
          <cell r="EA636">
            <v>344996</v>
          </cell>
          <cell r="EB636">
            <v>519760</v>
          </cell>
          <cell r="ED636">
            <v>864756</v>
          </cell>
          <cell r="ER636">
            <v>995668</v>
          </cell>
          <cell r="ET636">
            <v>995668</v>
          </cell>
          <cell r="FK636">
            <v>13384579</v>
          </cell>
          <cell r="FL636">
            <v>5979352</v>
          </cell>
          <cell r="FN636">
            <v>7585667</v>
          </cell>
          <cell r="FO636">
            <v>26949598</v>
          </cell>
        </row>
        <row r="637">
          <cell r="E637" t="str">
            <v>Appalachian State2014</v>
          </cell>
          <cell r="F637" t="str">
            <v>NC</v>
          </cell>
          <cell r="G637" t="str">
            <v>NCAA Division I-A</v>
          </cell>
          <cell r="I637">
            <v>1</v>
          </cell>
          <cell r="J637" t="str">
            <v>NCAA</v>
          </cell>
          <cell r="K637">
            <v>7125</v>
          </cell>
          <cell r="L637">
            <v>8113</v>
          </cell>
          <cell r="M637">
            <v>15238</v>
          </cell>
          <cell r="V637">
            <v>758624</v>
          </cell>
          <cell r="Y637">
            <v>758624</v>
          </cell>
          <cell r="Z637">
            <v>1462971</v>
          </cell>
          <cell r="AA637">
            <v>1791846</v>
          </cell>
          <cell r="AC637">
            <v>3254817</v>
          </cell>
          <cell r="AL637">
            <v>497556</v>
          </cell>
          <cell r="AM637">
            <v>551334</v>
          </cell>
          <cell r="AO637">
            <v>1048890</v>
          </cell>
          <cell r="BC637">
            <v>423863</v>
          </cell>
          <cell r="BE637">
            <v>423863</v>
          </cell>
          <cell r="BF637">
            <v>5947165</v>
          </cell>
          <cell r="BI637">
            <v>5947165</v>
          </cell>
          <cell r="BJ637">
            <v>0.2674439008473064</v>
          </cell>
          <cell r="BK637">
            <v>257683</v>
          </cell>
          <cell r="BL637">
            <v>183193</v>
          </cell>
          <cell r="BN637">
            <v>440876</v>
          </cell>
          <cell r="CU637">
            <v>424897</v>
          </cell>
          <cell r="CV637">
            <v>595736</v>
          </cell>
          <cell r="CX637">
            <v>1020633</v>
          </cell>
          <cell r="CZ637">
            <v>656482</v>
          </cell>
          <cell r="DB637">
            <v>656482</v>
          </cell>
          <cell r="EA637">
            <v>200527</v>
          </cell>
          <cell r="EB637">
            <v>262419</v>
          </cell>
          <cell r="ED637">
            <v>462946</v>
          </cell>
          <cell r="ER637">
            <v>646827</v>
          </cell>
          <cell r="ET637">
            <v>646827</v>
          </cell>
          <cell r="FC637">
            <v>407621</v>
          </cell>
          <cell r="FF637">
            <v>407621</v>
          </cell>
          <cell r="FK637">
            <v>9957044</v>
          </cell>
          <cell r="FL637">
            <v>5111700</v>
          </cell>
          <cell r="FN637">
            <v>7168312</v>
          </cell>
          <cell r="FO637">
            <v>22237056</v>
          </cell>
        </row>
        <row r="638">
          <cell r="E638" t="str">
            <v>Arizona State2014</v>
          </cell>
          <cell r="F638" t="str">
            <v>AZ</v>
          </cell>
          <cell r="G638" t="str">
            <v>NCAA Division I-A</v>
          </cell>
          <cell r="I638">
            <v>1</v>
          </cell>
          <cell r="J638" t="str">
            <v>NCAA</v>
          </cell>
          <cell r="K638">
            <v>20019</v>
          </cell>
          <cell r="L638">
            <v>15751</v>
          </cell>
          <cell r="M638">
            <v>35770</v>
          </cell>
          <cell r="V638">
            <v>2331905</v>
          </cell>
          <cell r="Y638">
            <v>2331905</v>
          </cell>
          <cell r="Z638">
            <v>9095360</v>
          </cell>
          <cell r="AA638">
            <v>555293</v>
          </cell>
          <cell r="AC638">
            <v>9650653</v>
          </cell>
          <cell r="AE638">
            <v>11364</v>
          </cell>
          <cell r="AG638">
            <v>11364</v>
          </cell>
          <cell r="AL638">
            <v>144765</v>
          </cell>
          <cell r="AM638">
            <v>156128</v>
          </cell>
          <cell r="AO638">
            <v>300893</v>
          </cell>
          <cell r="BF638">
            <v>49016140</v>
          </cell>
          <cell r="BI638">
            <v>49016140</v>
          </cell>
          <cell r="BJ638">
            <v>0.58557223938678138</v>
          </cell>
          <cell r="BK638">
            <v>226268</v>
          </cell>
          <cell r="BL638">
            <v>156243</v>
          </cell>
          <cell r="BN638">
            <v>382511</v>
          </cell>
          <cell r="BP638">
            <v>80292</v>
          </cell>
          <cell r="BR638">
            <v>80292</v>
          </cell>
          <cell r="CV638">
            <v>244221</v>
          </cell>
          <cell r="CX638">
            <v>244221</v>
          </cell>
          <cell r="CZ638">
            <v>914013</v>
          </cell>
          <cell r="DB638">
            <v>914013</v>
          </cell>
          <cell r="DG638">
            <v>98476</v>
          </cell>
          <cell r="DH638">
            <v>144923</v>
          </cell>
          <cell r="DJ638">
            <v>243399</v>
          </cell>
          <cell r="EB638">
            <v>84097</v>
          </cell>
          <cell r="ED638">
            <v>84097</v>
          </cell>
          <cell r="ER638">
            <v>204772</v>
          </cell>
          <cell r="ET638">
            <v>204772</v>
          </cell>
          <cell r="EV638">
            <v>135501</v>
          </cell>
          <cell r="EX638">
            <v>135501</v>
          </cell>
          <cell r="FC638">
            <v>196395</v>
          </cell>
          <cell r="FF638">
            <v>196395</v>
          </cell>
          <cell r="FK638">
            <v>61109309</v>
          </cell>
          <cell r="FL638">
            <v>2686847</v>
          </cell>
          <cell r="FN638">
            <v>19910237</v>
          </cell>
          <cell r="FO638">
            <v>83706393</v>
          </cell>
        </row>
        <row r="639">
          <cell r="E639" t="str">
            <v>Arkansas State2014</v>
          </cell>
          <cell r="F639" t="str">
            <v>AR</v>
          </cell>
          <cell r="G639" t="str">
            <v>NCAA Division I-A</v>
          </cell>
          <cell r="I639">
            <v>1</v>
          </cell>
          <cell r="J639" t="str">
            <v>NCAA</v>
          </cell>
          <cell r="K639">
            <v>3251</v>
          </cell>
          <cell r="L639">
            <v>4151</v>
          </cell>
          <cell r="M639">
            <v>7402</v>
          </cell>
          <cell r="V639">
            <v>795858</v>
          </cell>
          <cell r="Y639">
            <v>795858</v>
          </cell>
          <cell r="Z639">
            <v>1295222</v>
          </cell>
          <cell r="AA639">
            <v>1185202</v>
          </cell>
          <cell r="AC639">
            <v>2480424</v>
          </cell>
          <cell r="AI639">
            <v>255804</v>
          </cell>
          <cell r="AK639">
            <v>255804</v>
          </cell>
          <cell r="AL639">
            <v>535976</v>
          </cell>
          <cell r="AM639">
            <v>597134</v>
          </cell>
          <cell r="AO639">
            <v>1133110</v>
          </cell>
          <cell r="BF639">
            <v>6501109</v>
          </cell>
          <cell r="BI639">
            <v>6501109</v>
          </cell>
          <cell r="BJ639">
            <v>0.40682308661344202</v>
          </cell>
          <cell r="BK639">
            <v>262730</v>
          </cell>
          <cell r="BL639">
            <v>259920</v>
          </cell>
          <cell r="BN639">
            <v>522650</v>
          </cell>
          <cell r="CV639">
            <v>579497</v>
          </cell>
          <cell r="CX639">
            <v>579497</v>
          </cell>
          <cell r="EB639">
            <v>258513</v>
          </cell>
          <cell r="ED639">
            <v>258513</v>
          </cell>
          <cell r="ER639">
            <v>569465</v>
          </cell>
          <cell r="ET639">
            <v>569465</v>
          </cell>
          <cell r="FK639">
            <v>9390895</v>
          </cell>
          <cell r="FL639">
            <v>3705535</v>
          </cell>
          <cell r="FN639">
            <v>2883757</v>
          </cell>
          <cell r="FO639">
            <v>15980187</v>
          </cell>
        </row>
        <row r="640">
          <cell r="E640" t="str">
            <v>Auburn2014</v>
          </cell>
          <cell r="F640" t="str">
            <v>AL</v>
          </cell>
          <cell r="G640" t="str">
            <v>NCAA Division I-A</v>
          </cell>
          <cell r="I640">
            <v>1</v>
          </cell>
          <cell r="J640" t="str">
            <v>NCAA</v>
          </cell>
          <cell r="K640">
            <v>9357</v>
          </cell>
          <cell r="L640">
            <v>9389</v>
          </cell>
          <cell r="M640">
            <v>18746</v>
          </cell>
          <cell r="V640">
            <v>463925</v>
          </cell>
          <cell r="Y640">
            <v>463925</v>
          </cell>
          <cell r="Z640">
            <v>11185840</v>
          </cell>
          <cell r="AA640">
            <v>175233</v>
          </cell>
          <cell r="AC640">
            <v>11361073</v>
          </cell>
          <cell r="AL640">
            <v>96482</v>
          </cell>
          <cell r="AM640">
            <v>196355</v>
          </cell>
          <cell r="AO640">
            <v>292837</v>
          </cell>
          <cell r="AU640">
            <v>202360</v>
          </cell>
          <cell r="AW640">
            <v>202360</v>
          </cell>
          <cell r="BF640">
            <v>86742256</v>
          </cell>
          <cell r="BI640">
            <v>86742256</v>
          </cell>
          <cell r="BJ640">
            <v>0.68490838029223844</v>
          </cell>
          <cell r="BK640">
            <v>339864</v>
          </cell>
          <cell r="BL640">
            <v>64002</v>
          </cell>
          <cell r="BN640">
            <v>403866</v>
          </cell>
          <cell r="BP640">
            <v>246915</v>
          </cell>
          <cell r="BR640">
            <v>246915</v>
          </cell>
          <cell r="CV640">
            <v>142557</v>
          </cell>
          <cell r="CX640">
            <v>142557</v>
          </cell>
          <cell r="CZ640">
            <v>347943</v>
          </cell>
          <cell r="DB640">
            <v>347943</v>
          </cell>
          <cell r="DG640">
            <v>180342</v>
          </cell>
          <cell r="DH640">
            <v>212289</v>
          </cell>
          <cell r="DJ640">
            <v>392631</v>
          </cell>
          <cell r="EA640">
            <v>66839</v>
          </cell>
          <cell r="EB640">
            <v>69874</v>
          </cell>
          <cell r="ED640">
            <v>136713</v>
          </cell>
          <cell r="ER640">
            <v>133233</v>
          </cell>
          <cell r="ET640">
            <v>133233</v>
          </cell>
          <cell r="FK640">
            <v>99075548</v>
          </cell>
          <cell r="FL640">
            <v>1790761</v>
          </cell>
          <cell r="FN640">
            <v>25781661</v>
          </cell>
          <cell r="FO640">
            <v>126647970</v>
          </cell>
        </row>
        <row r="641">
          <cell r="E641" t="str">
            <v>Ball State2014</v>
          </cell>
          <cell r="F641" t="str">
            <v>IN</v>
          </cell>
          <cell r="G641" t="str">
            <v>NCAA Division I-A</v>
          </cell>
          <cell r="I641">
            <v>1</v>
          </cell>
          <cell r="J641" t="str">
            <v>NCAA</v>
          </cell>
          <cell r="K641">
            <v>6234</v>
          </cell>
          <cell r="L641">
            <v>8679</v>
          </cell>
          <cell r="M641">
            <v>14913</v>
          </cell>
          <cell r="V641">
            <v>1117178</v>
          </cell>
          <cell r="Y641">
            <v>1117178</v>
          </cell>
          <cell r="Z641">
            <v>1831427</v>
          </cell>
          <cell r="AA641">
            <v>1515339</v>
          </cell>
          <cell r="AC641">
            <v>3346766</v>
          </cell>
          <cell r="AM641">
            <v>683182</v>
          </cell>
          <cell r="AO641">
            <v>683182</v>
          </cell>
          <cell r="BC641">
            <v>637521</v>
          </cell>
          <cell r="BE641">
            <v>637521</v>
          </cell>
          <cell r="BF641">
            <v>7061205</v>
          </cell>
          <cell r="BI641">
            <v>7061205</v>
          </cell>
          <cell r="BJ641">
            <v>0.27695702838952652</v>
          </cell>
          <cell r="BK641">
            <v>317404</v>
          </cell>
          <cell r="BL641">
            <v>358190</v>
          </cell>
          <cell r="BN641">
            <v>675594</v>
          </cell>
          <cell r="BP641">
            <v>596838</v>
          </cell>
          <cell r="BR641">
            <v>596838</v>
          </cell>
          <cell r="CV641">
            <v>609497</v>
          </cell>
          <cell r="CX641">
            <v>609497</v>
          </cell>
          <cell r="CZ641">
            <v>855133</v>
          </cell>
          <cell r="DB641">
            <v>855133</v>
          </cell>
          <cell r="DG641">
            <v>132912</v>
          </cell>
          <cell r="DH641">
            <v>440730</v>
          </cell>
          <cell r="DJ641">
            <v>573642</v>
          </cell>
          <cell r="EA641">
            <v>360330</v>
          </cell>
          <cell r="EB641">
            <v>356168</v>
          </cell>
          <cell r="ED641">
            <v>716498</v>
          </cell>
          <cell r="EQ641">
            <v>504088</v>
          </cell>
          <cell r="ER641">
            <v>803606</v>
          </cell>
          <cell r="ET641">
            <v>1307694</v>
          </cell>
          <cell r="FK641">
            <v>11324544</v>
          </cell>
          <cell r="FL641">
            <v>6856204</v>
          </cell>
          <cell r="FN641">
            <v>7314922</v>
          </cell>
          <cell r="FO641">
            <v>25495670</v>
          </cell>
        </row>
        <row r="642">
          <cell r="E642" t="str">
            <v>Baylor2014</v>
          </cell>
          <cell r="F642" t="str">
            <v>TX</v>
          </cell>
          <cell r="G642" t="str">
            <v>NCAA Division I-A</v>
          </cell>
          <cell r="I642">
            <v>1</v>
          </cell>
          <cell r="J642" t="str">
            <v>NCAA</v>
          </cell>
          <cell r="K642">
            <v>5685</v>
          </cell>
          <cell r="L642">
            <v>7892</v>
          </cell>
          <cell r="M642">
            <v>13577</v>
          </cell>
          <cell r="V642">
            <v>2843339</v>
          </cell>
          <cell r="Y642">
            <v>2843339</v>
          </cell>
          <cell r="Z642">
            <v>8194470</v>
          </cell>
          <cell r="AA642">
            <v>6630054</v>
          </cell>
          <cell r="AC642">
            <v>14824524</v>
          </cell>
          <cell r="AL642">
            <v>1953068</v>
          </cell>
          <cell r="AM642">
            <v>2816526</v>
          </cell>
          <cell r="AO642">
            <v>4769594</v>
          </cell>
          <cell r="AU642">
            <v>2377339</v>
          </cell>
          <cell r="AW642">
            <v>2377339</v>
          </cell>
          <cell r="BF642">
            <v>35575376</v>
          </cell>
          <cell r="BI642">
            <v>35575376</v>
          </cell>
          <cell r="BJ642">
            <v>0.33536794018000399</v>
          </cell>
          <cell r="BK642">
            <v>918253</v>
          </cell>
          <cell r="BL642">
            <v>982351</v>
          </cell>
          <cell r="BN642">
            <v>1900604</v>
          </cell>
          <cell r="BP642">
            <v>1368096</v>
          </cell>
          <cell r="BR642">
            <v>1368096</v>
          </cell>
          <cell r="CV642">
            <v>1825928</v>
          </cell>
          <cell r="CX642">
            <v>1825928</v>
          </cell>
          <cell r="CZ642">
            <v>1931129</v>
          </cell>
          <cell r="DB642">
            <v>1931129</v>
          </cell>
          <cell r="EA642">
            <v>1213267</v>
          </cell>
          <cell r="EB642">
            <v>1168846</v>
          </cell>
          <cell r="ED642">
            <v>2382113</v>
          </cell>
          <cell r="ER642">
            <v>1906636</v>
          </cell>
          <cell r="ET642">
            <v>1906636</v>
          </cell>
          <cell r="FK642">
            <v>50697773</v>
          </cell>
          <cell r="FL642">
            <v>21006905</v>
          </cell>
          <cell r="FN642">
            <v>34373965</v>
          </cell>
          <cell r="FO642">
            <v>106078643</v>
          </cell>
        </row>
        <row r="643">
          <cell r="E643" t="str">
            <v>Boise State2014</v>
          </cell>
          <cell r="F643" t="str">
            <v>ID</v>
          </cell>
          <cell r="G643" t="str">
            <v>NCAA Division I-A</v>
          </cell>
          <cell r="I643">
            <v>1</v>
          </cell>
          <cell r="J643" t="str">
            <v>NCAA</v>
          </cell>
          <cell r="K643">
            <v>5893</v>
          </cell>
          <cell r="L643">
            <v>6231</v>
          </cell>
          <cell r="M643">
            <v>12124</v>
          </cell>
          <cell r="Z643">
            <v>3920228</v>
          </cell>
          <cell r="AA643">
            <v>545380</v>
          </cell>
          <cell r="AC643">
            <v>4465608</v>
          </cell>
          <cell r="AE643">
            <v>33644</v>
          </cell>
          <cell r="AG643">
            <v>33644</v>
          </cell>
          <cell r="AL643">
            <v>361845</v>
          </cell>
          <cell r="AM643">
            <v>687733</v>
          </cell>
          <cell r="AO643">
            <v>1049578</v>
          </cell>
          <cell r="BF643">
            <v>20206989</v>
          </cell>
          <cell r="BI643">
            <v>20206989</v>
          </cell>
          <cell r="BJ643">
            <v>0.5614230552710977</v>
          </cell>
          <cell r="BK643">
            <v>201356</v>
          </cell>
          <cell r="BL643">
            <v>265999</v>
          </cell>
          <cell r="BN643">
            <v>467355</v>
          </cell>
          <cell r="BP643">
            <v>392430</v>
          </cell>
          <cell r="BR643">
            <v>392430</v>
          </cell>
          <cell r="CV643">
            <v>446168</v>
          </cell>
          <cell r="CX643">
            <v>446168</v>
          </cell>
          <cell r="CZ643">
            <v>259631</v>
          </cell>
          <cell r="DB643">
            <v>259631</v>
          </cell>
          <cell r="DH643">
            <v>262883</v>
          </cell>
          <cell r="DJ643">
            <v>262883</v>
          </cell>
          <cell r="EA643">
            <v>163454</v>
          </cell>
          <cell r="EB643">
            <v>260551</v>
          </cell>
          <cell r="ED643">
            <v>424005</v>
          </cell>
          <cell r="ER643">
            <v>397513</v>
          </cell>
          <cell r="ET643">
            <v>397513</v>
          </cell>
          <cell r="FC643">
            <v>222494</v>
          </cell>
          <cell r="FF643">
            <v>222494</v>
          </cell>
          <cell r="FK643">
            <v>25076366</v>
          </cell>
          <cell r="FL643">
            <v>3551932</v>
          </cell>
          <cell r="FN643">
            <v>7364148</v>
          </cell>
          <cell r="FO643">
            <v>35992446</v>
          </cell>
        </row>
        <row r="644">
          <cell r="E644" t="str">
            <v>Boston College2014</v>
          </cell>
          <cell r="F644" t="str">
            <v>MA</v>
          </cell>
          <cell r="G644" t="str">
            <v>NCAA Division I-A</v>
          </cell>
          <cell r="I644">
            <v>1</v>
          </cell>
          <cell r="J644" t="str">
            <v>NCAA</v>
          </cell>
          <cell r="K644">
            <v>4313</v>
          </cell>
          <cell r="L644">
            <v>5032</v>
          </cell>
          <cell r="M644">
            <v>9345</v>
          </cell>
          <cell r="V644">
            <v>1766617</v>
          </cell>
          <cell r="Y644">
            <v>1766617</v>
          </cell>
          <cell r="Z644">
            <v>6805525</v>
          </cell>
          <cell r="AA644">
            <v>437717</v>
          </cell>
          <cell r="AC644">
            <v>7243242</v>
          </cell>
          <cell r="AL644">
            <v>365322</v>
          </cell>
          <cell r="AM644">
            <v>1578596</v>
          </cell>
          <cell r="AO644">
            <v>1943918</v>
          </cell>
          <cell r="AX644">
            <v>43988</v>
          </cell>
          <cell r="AY644">
            <v>38696</v>
          </cell>
          <cell r="BA644">
            <v>82684</v>
          </cell>
          <cell r="BC644">
            <v>1330079</v>
          </cell>
          <cell r="BE644">
            <v>1330079</v>
          </cell>
          <cell r="BF644">
            <v>27232643</v>
          </cell>
          <cell r="BI644">
            <v>27232643</v>
          </cell>
          <cell r="BJ644">
            <v>0.39296325799483572</v>
          </cell>
          <cell r="BK644">
            <v>400229</v>
          </cell>
          <cell r="BL644">
            <v>479132</v>
          </cell>
          <cell r="BN644">
            <v>879361</v>
          </cell>
          <cell r="BS644">
            <v>2783759</v>
          </cell>
          <cell r="BT644">
            <v>1669872</v>
          </cell>
          <cell r="BV644">
            <v>4453631</v>
          </cell>
          <cell r="BX644">
            <v>1348481</v>
          </cell>
          <cell r="BZ644">
            <v>1348481</v>
          </cell>
          <cell r="CJ644">
            <v>913738</v>
          </cell>
          <cell r="CL644">
            <v>913738</v>
          </cell>
          <cell r="CM644">
            <v>203896</v>
          </cell>
          <cell r="CN644">
            <v>310034</v>
          </cell>
          <cell r="CP644">
            <v>513930</v>
          </cell>
          <cell r="CQ644">
            <v>106652</v>
          </cell>
          <cell r="CR644">
            <v>114900</v>
          </cell>
          <cell r="CT644">
            <v>221552</v>
          </cell>
          <cell r="CU644">
            <v>1179100</v>
          </cell>
          <cell r="CV644">
            <v>1547298</v>
          </cell>
          <cell r="CX644">
            <v>2726398</v>
          </cell>
          <cell r="CZ644">
            <v>1225850</v>
          </cell>
          <cell r="DB644">
            <v>1225850</v>
          </cell>
          <cell r="DG644">
            <v>209727</v>
          </cell>
          <cell r="DH644">
            <v>237751</v>
          </cell>
          <cell r="DJ644">
            <v>447478</v>
          </cell>
          <cell r="EA644">
            <v>196694</v>
          </cell>
          <cell r="EB644">
            <v>728733</v>
          </cell>
          <cell r="ED644">
            <v>925427</v>
          </cell>
          <cell r="ER644">
            <v>1394175</v>
          </cell>
          <cell r="ET644">
            <v>1394175</v>
          </cell>
          <cell r="FK644">
            <v>41294152</v>
          </cell>
          <cell r="FL644">
            <v>13355052</v>
          </cell>
          <cell r="FN644">
            <v>14651532</v>
          </cell>
          <cell r="FO644">
            <v>69300736</v>
          </cell>
        </row>
        <row r="645">
          <cell r="E645" t="str">
            <v>Bowling Green2014</v>
          </cell>
          <cell r="F645" t="str">
            <v>OH</v>
          </cell>
          <cell r="G645" t="str">
            <v>NCAA Division I-A</v>
          </cell>
          <cell r="I645">
            <v>1</v>
          </cell>
          <cell r="J645" t="str">
            <v>NCAA</v>
          </cell>
          <cell r="K645">
            <v>5572</v>
          </cell>
          <cell r="L645">
            <v>7329</v>
          </cell>
          <cell r="M645">
            <v>12901</v>
          </cell>
          <cell r="V645">
            <v>652759</v>
          </cell>
          <cell r="Y645">
            <v>652759</v>
          </cell>
          <cell r="Z645">
            <v>2156336</v>
          </cell>
          <cell r="AA645">
            <v>1266523</v>
          </cell>
          <cell r="AC645">
            <v>3422859</v>
          </cell>
          <cell r="AM645">
            <v>696497</v>
          </cell>
          <cell r="AO645">
            <v>696497</v>
          </cell>
          <cell r="BF645">
            <v>6574521</v>
          </cell>
          <cell r="BI645">
            <v>6574521</v>
          </cell>
          <cell r="BJ645">
            <v>0.30126490991912408</v>
          </cell>
          <cell r="BK645">
            <v>311716</v>
          </cell>
          <cell r="BL645">
            <v>291230</v>
          </cell>
          <cell r="BN645">
            <v>602946</v>
          </cell>
          <cell r="BP645">
            <v>498018</v>
          </cell>
          <cell r="BR645">
            <v>498018</v>
          </cell>
          <cell r="BS645">
            <v>1653695</v>
          </cell>
          <cell r="BV645">
            <v>1653695</v>
          </cell>
          <cell r="CU645">
            <v>414015</v>
          </cell>
          <cell r="CV645">
            <v>554697</v>
          </cell>
          <cell r="CX645">
            <v>968712</v>
          </cell>
          <cell r="CZ645">
            <v>509668</v>
          </cell>
          <cell r="DB645">
            <v>509668</v>
          </cell>
          <cell r="DH645">
            <v>551819</v>
          </cell>
          <cell r="DJ645">
            <v>551819</v>
          </cell>
          <cell r="EB645">
            <v>254730</v>
          </cell>
          <cell r="ED645">
            <v>254730</v>
          </cell>
          <cell r="EM645">
            <v>14316</v>
          </cell>
          <cell r="EP645">
            <v>14316</v>
          </cell>
          <cell r="ER645">
            <v>639440</v>
          </cell>
          <cell r="ET645">
            <v>639440</v>
          </cell>
          <cell r="FK645">
            <v>11777358</v>
          </cell>
          <cell r="FL645">
            <v>5262622</v>
          </cell>
          <cell r="FN645">
            <v>4783076</v>
          </cell>
          <cell r="FO645">
            <v>21823056</v>
          </cell>
        </row>
        <row r="646">
          <cell r="E646" t="str">
            <v>Brigham Young2014</v>
          </cell>
          <cell r="F646" t="str">
            <v>UT</v>
          </cell>
          <cell r="G646" t="str">
            <v>NCAA Division I-A</v>
          </cell>
          <cell r="I646">
            <v>1</v>
          </cell>
          <cell r="J646" t="str">
            <v>NCAA</v>
          </cell>
          <cell r="K646">
            <v>13309</v>
          </cell>
          <cell r="L646">
            <v>11190</v>
          </cell>
          <cell r="M646">
            <v>24499</v>
          </cell>
          <cell r="V646">
            <v>1526192</v>
          </cell>
          <cell r="Y646">
            <v>1526192</v>
          </cell>
          <cell r="Z646">
            <v>6344666</v>
          </cell>
          <cell r="AA646">
            <v>2074989</v>
          </cell>
          <cell r="AC646">
            <v>8419655</v>
          </cell>
          <cell r="AL646">
            <v>1499745</v>
          </cell>
          <cell r="AM646">
            <v>1484659</v>
          </cell>
          <cell r="AO646">
            <v>2984404</v>
          </cell>
          <cell r="BF646">
            <v>19902453</v>
          </cell>
          <cell r="BI646">
            <v>19902453</v>
          </cell>
          <cell r="BJ646">
            <v>0.33714453380063825</v>
          </cell>
          <cell r="BK646">
            <v>651238</v>
          </cell>
          <cell r="BL646">
            <v>461537</v>
          </cell>
          <cell r="BN646">
            <v>1112775</v>
          </cell>
          <cell r="BP646">
            <v>900273</v>
          </cell>
          <cell r="BR646">
            <v>900273</v>
          </cell>
          <cell r="CV646">
            <v>1914398</v>
          </cell>
          <cell r="CX646">
            <v>1914398</v>
          </cell>
          <cell r="CZ646">
            <v>1028580</v>
          </cell>
          <cell r="DB646">
            <v>1028580</v>
          </cell>
          <cell r="DG646">
            <v>725977</v>
          </cell>
          <cell r="DH646">
            <v>821330</v>
          </cell>
          <cell r="DJ646">
            <v>1547307</v>
          </cell>
          <cell r="EA646">
            <v>652390</v>
          </cell>
          <cell r="EB646">
            <v>683162</v>
          </cell>
          <cell r="ED646">
            <v>1335552</v>
          </cell>
          <cell r="EQ646">
            <v>1148735</v>
          </cell>
          <cell r="ER646">
            <v>1153737</v>
          </cell>
          <cell r="ET646">
            <v>2302472</v>
          </cell>
          <cell r="FK646">
            <v>32451396</v>
          </cell>
          <cell r="FL646">
            <v>10522665</v>
          </cell>
          <cell r="FN646">
            <v>16058345</v>
          </cell>
          <cell r="FO646">
            <v>59032406</v>
          </cell>
        </row>
        <row r="647">
          <cell r="E647" t="str">
            <v>Fresno State2014</v>
          </cell>
          <cell r="F647" t="str">
            <v>CA</v>
          </cell>
          <cell r="G647" t="str">
            <v>NCAA Division I-A</v>
          </cell>
          <cell r="I647">
            <v>1</v>
          </cell>
          <cell r="J647" t="str">
            <v>NCAA</v>
          </cell>
          <cell r="K647">
            <v>7401</v>
          </cell>
          <cell r="L647">
            <v>10317</v>
          </cell>
          <cell r="M647">
            <v>17718</v>
          </cell>
          <cell r="V647">
            <v>867305</v>
          </cell>
          <cell r="Y647">
            <v>867305</v>
          </cell>
          <cell r="Z647">
            <v>2319851</v>
          </cell>
          <cell r="AA647">
            <v>1995340</v>
          </cell>
          <cell r="AC647">
            <v>4315191</v>
          </cell>
          <cell r="AL647">
            <v>232375</v>
          </cell>
          <cell r="AM647">
            <v>880636</v>
          </cell>
          <cell r="AO647">
            <v>1113011</v>
          </cell>
          <cell r="AU647">
            <v>754286</v>
          </cell>
          <cell r="AW647">
            <v>754286</v>
          </cell>
          <cell r="BF647">
            <v>13552228</v>
          </cell>
          <cell r="BI647">
            <v>13552228</v>
          </cell>
          <cell r="BJ647">
            <v>0.32753617906376209</v>
          </cell>
          <cell r="BK647">
            <v>194209</v>
          </cell>
          <cell r="BL647">
            <v>388078</v>
          </cell>
          <cell r="BN647">
            <v>582287</v>
          </cell>
          <cell r="BX647">
            <v>765980</v>
          </cell>
          <cell r="BZ647">
            <v>765980</v>
          </cell>
          <cell r="CV647">
            <v>809297</v>
          </cell>
          <cell r="CX647">
            <v>809297</v>
          </cell>
          <cell r="CZ647">
            <v>1138232</v>
          </cell>
          <cell r="DB647">
            <v>1138232</v>
          </cell>
          <cell r="DH647">
            <v>760172</v>
          </cell>
          <cell r="DJ647">
            <v>760172</v>
          </cell>
          <cell r="EA647">
            <v>249439</v>
          </cell>
          <cell r="EB647">
            <v>515922</v>
          </cell>
          <cell r="ED647">
            <v>765361</v>
          </cell>
          <cell r="ER647">
            <v>960016</v>
          </cell>
          <cell r="ET647">
            <v>960016</v>
          </cell>
          <cell r="FK647">
            <v>17415407</v>
          </cell>
          <cell r="FL647">
            <v>8967959</v>
          </cell>
          <cell r="FN647">
            <v>14992912</v>
          </cell>
          <cell r="FO647">
            <v>41376278</v>
          </cell>
        </row>
        <row r="648">
          <cell r="E648" t="str">
            <v>Central Michigan2014</v>
          </cell>
          <cell r="F648" t="str">
            <v>MI</v>
          </cell>
          <cell r="G648" t="str">
            <v>NCAA Division I-A</v>
          </cell>
          <cell r="I648">
            <v>1</v>
          </cell>
          <cell r="J648" t="str">
            <v>NCAA</v>
          </cell>
          <cell r="K648">
            <v>7904</v>
          </cell>
          <cell r="L648">
            <v>9956</v>
          </cell>
          <cell r="M648">
            <v>17860</v>
          </cell>
          <cell r="V648">
            <v>985920</v>
          </cell>
          <cell r="Y648">
            <v>985920</v>
          </cell>
          <cell r="Z648">
            <v>1746177</v>
          </cell>
          <cell r="AA648">
            <v>1288293</v>
          </cell>
          <cell r="AC648">
            <v>3034470</v>
          </cell>
          <cell r="AL648">
            <v>671184</v>
          </cell>
          <cell r="AM648">
            <v>773283</v>
          </cell>
          <cell r="AO648">
            <v>1444467</v>
          </cell>
          <cell r="BC648">
            <v>627237</v>
          </cell>
          <cell r="BE648">
            <v>627237</v>
          </cell>
          <cell r="BF648">
            <v>6971102</v>
          </cell>
          <cell r="BI648">
            <v>6971102</v>
          </cell>
          <cell r="BJ648">
            <v>0.24330615948225373</v>
          </cell>
          <cell r="BL648">
            <v>337887</v>
          </cell>
          <cell r="BN648">
            <v>337887</v>
          </cell>
          <cell r="BP648">
            <v>754719</v>
          </cell>
          <cell r="BR648">
            <v>754719</v>
          </cell>
          <cell r="CV648">
            <v>678217</v>
          </cell>
          <cell r="CX648">
            <v>678217</v>
          </cell>
          <cell r="CZ648">
            <v>746109</v>
          </cell>
          <cell r="DB648">
            <v>746109</v>
          </cell>
          <cell r="ER648">
            <v>650051</v>
          </cell>
          <cell r="ET648">
            <v>650051</v>
          </cell>
          <cell r="FC648">
            <v>755245</v>
          </cell>
          <cell r="FF648">
            <v>755245</v>
          </cell>
          <cell r="FK648">
            <v>11129628</v>
          </cell>
          <cell r="FL648">
            <v>5855796</v>
          </cell>
          <cell r="FN648">
            <v>11666140</v>
          </cell>
          <cell r="FO648">
            <v>28651564</v>
          </cell>
        </row>
        <row r="649">
          <cell r="E649" t="str">
            <v>Clemson2014</v>
          </cell>
          <cell r="F649" t="str">
            <v>SC</v>
          </cell>
          <cell r="G649" t="str">
            <v>NCAA Division I-A</v>
          </cell>
          <cell r="I649">
            <v>1</v>
          </cell>
          <cell r="J649" t="str">
            <v>NCAA</v>
          </cell>
          <cell r="K649">
            <v>8787</v>
          </cell>
          <cell r="L649">
            <v>7742</v>
          </cell>
          <cell r="M649">
            <v>16529</v>
          </cell>
          <cell r="V649">
            <v>1334775</v>
          </cell>
          <cell r="Y649">
            <v>1334775</v>
          </cell>
          <cell r="Z649">
            <v>6670724</v>
          </cell>
          <cell r="AA649">
            <v>943998</v>
          </cell>
          <cell r="AC649">
            <v>7614722</v>
          </cell>
          <cell r="AL649">
            <v>634676</v>
          </cell>
          <cell r="AM649">
            <v>951436</v>
          </cell>
          <cell r="AO649">
            <v>1586112</v>
          </cell>
          <cell r="AQ649">
            <v>412347</v>
          </cell>
          <cell r="AS649">
            <v>412347</v>
          </cell>
          <cell r="BF649">
            <v>43959747</v>
          </cell>
          <cell r="BI649">
            <v>43959747</v>
          </cell>
          <cell r="BJ649">
            <v>0.57105961305604114</v>
          </cell>
          <cell r="BK649">
            <v>168042</v>
          </cell>
          <cell r="BL649">
            <v>281945</v>
          </cell>
          <cell r="BN649">
            <v>449987</v>
          </cell>
          <cell r="CJ649">
            <v>913821</v>
          </cell>
          <cell r="CL649">
            <v>913821</v>
          </cell>
          <cell r="CU649">
            <v>648864</v>
          </cell>
          <cell r="CV649">
            <v>734656</v>
          </cell>
          <cell r="CX649">
            <v>1383520</v>
          </cell>
          <cell r="EA649">
            <v>216360</v>
          </cell>
          <cell r="EB649">
            <v>342723</v>
          </cell>
          <cell r="ED649">
            <v>559083</v>
          </cell>
          <cell r="ER649">
            <v>617431</v>
          </cell>
          <cell r="ET649">
            <v>617431</v>
          </cell>
          <cell r="FK649">
            <v>53633188</v>
          </cell>
          <cell r="FL649">
            <v>5198357</v>
          </cell>
          <cell r="FN649">
            <v>18147716</v>
          </cell>
          <cell r="FO649">
            <v>76979261</v>
          </cell>
        </row>
        <row r="650">
          <cell r="E650" t="str">
            <v>Coastal Carolina2014</v>
          </cell>
          <cell r="F650" t="str">
            <v>SC</v>
          </cell>
          <cell r="G650" t="str">
            <v>NCAA Division I-AA</v>
          </cell>
          <cell r="I650">
            <v>1</v>
          </cell>
          <cell r="J650" t="str">
            <v>NCAA</v>
          </cell>
          <cell r="K650">
            <v>3927</v>
          </cell>
          <cell r="L650">
            <v>4543</v>
          </cell>
          <cell r="M650">
            <v>8470</v>
          </cell>
          <cell r="V650">
            <v>2131584</v>
          </cell>
          <cell r="Y650">
            <v>2131584</v>
          </cell>
          <cell r="Z650">
            <v>1759463</v>
          </cell>
          <cell r="AA650">
            <v>1158057</v>
          </cell>
          <cell r="AC650">
            <v>2917520</v>
          </cell>
          <cell r="AL650">
            <v>570217</v>
          </cell>
          <cell r="AM650">
            <v>743278</v>
          </cell>
          <cell r="AO650">
            <v>1313495</v>
          </cell>
          <cell r="BF650">
            <v>5406626</v>
          </cell>
          <cell r="BI650">
            <v>5406626</v>
          </cell>
          <cell r="BJ650">
            <v>0.25926064987863012</v>
          </cell>
          <cell r="BK650">
            <v>470085</v>
          </cell>
          <cell r="BL650">
            <v>554980</v>
          </cell>
          <cell r="BN650">
            <v>1025065</v>
          </cell>
          <cell r="BX650">
            <v>621275</v>
          </cell>
          <cell r="BZ650">
            <v>621275</v>
          </cell>
          <cell r="CU650">
            <v>683311</v>
          </cell>
          <cell r="CV650">
            <v>721142</v>
          </cell>
          <cell r="CX650">
            <v>1404453</v>
          </cell>
          <cell r="CZ650">
            <v>921622</v>
          </cell>
          <cell r="DB650">
            <v>921622</v>
          </cell>
          <cell r="EA650">
            <v>323065</v>
          </cell>
          <cell r="EB650">
            <v>457411</v>
          </cell>
          <cell r="ED650">
            <v>780476</v>
          </cell>
          <cell r="ER650">
            <v>761317</v>
          </cell>
          <cell r="ET650">
            <v>761317</v>
          </cell>
          <cell r="FK650">
            <v>11344351</v>
          </cell>
          <cell r="FL650">
            <v>5939082</v>
          </cell>
          <cell r="FN650">
            <v>3570584</v>
          </cell>
          <cell r="FO650">
            <v>20854017</v>
          </cell>
        </row>
        <row r="651">
          <cell r="E651" t="str">
            <v>Colorado State2014</v>
          </cell>
          <cell r="F651" t="str">
            <v>CO</v>
          </cell>
          <cell r="G651" t="str">
            <v>NCAA Division I-A</v>
          </cell>
          <cell r="I651">
            <v>1</v>
          </cell>
          <cell r="J651" t="str">
            <v>NCAA</v>
          </cell>
          <cell r="K651">
            <v>9571</v>
          </cell>
          <cell r="L651">
            <v>10561</v>
          </cell>
          <cell r="M651">
            <v>20132</v>
          </cell>
          <cell r="Z651">
            <v>4478288</v>
          </cell>
          <cell r="AA651">
            <v>2380806</v>
          </cell>
          <cell r="AC651">
            <v>6859094</v>
          </cell>
          <cell r="AL651">
            <v>789066</v>
          </cell>
          <cell r="AM651">
            <v>930707</v>
          </cell>
          <cell r="AO651">
            <v>1719773</v>
          </cell>
          <cell r="BF651">
            <v>13002269</v>
          </cell>
          <cell r="BI651">
            <v>13002269</v>
          </cell>
          <cell r="BJ651">
            <v>0.34930564514278817</v>
          </cell>
          <cell r="BK651">
            <v>581904</v>
          </cell>
          <cell r="BL651">
            <v>493027</v>
          </cell>
          <cell r="BN651">
            <v>1074931</v>
          </cell>
          <cell r="CV651">
            <v>783642</v>
          </cell>
          <cell r="CX651">
            <v>783642</v>
          </cell>
          <cell r="CZ651">
            <v>783650</v>
          </cell>
          <cell r="DB651">
            <v>783650</v>
          </cell>
          <cell r="DH651">
            <v>806514</v>
          </cell>
          <cell r="DJ651">
            <v>806514</v>
          </cell>
          <cell r="EB651">
            <v>400189</v>
          </cell>
          <cell r="ED651">
            <v>400189</v>
          </cell>
          <cell r="ER651">
            <v>1580585</v>
          </cell>
          <cell r="ET651">
            <v>1580585</v>
          </cell>
          <cell r="FK651">
            <v>18851527</v>
          </cell>
          <cell r="FL651">
            <v>8159120</v>
          </cell>
          <cell r="FN651">
            <v>10212539</v>
          </cell>
          <cell r="FO651">
            <v>37223186</v>
          </cell>
        </row>
        <row r="652">
          <cell r="E652" t="str">
            <v>Duke2014</v>
          </cell>
          <cell r="F652" t="str">
            <v>NC</v>
          </cell>
          <cell r="G652" t="str">
            <v>NCAA Division I-A</v>
          </cell>
          <cell r="I652">
            <v>1</v>
          </cell>
          <cell r="J652" t="str">
            <v>NCAA</v>
          </cell>
          <cell r="K652">
            <v>3257</v>
          </cell>
          <cell r="L652">
            <v>3214</v>
          </cell>
          <cell r="M652">
            <v>6471</v>
          </cell>
          <cell r="V652">
            <v>1498984</v>
          </cell>
          <cell r="Y652">
            <v>1498984</v>
          </cell>
          <cell r="Z652">
            <v>33772145</v>
          </cell>
          <cell r="AA652">
            <v>3194313</v>
          </cell>
          <cell r="AC652">
            <v>36966458</v>
          </cell>
          <cell r="AL652">
            <v>1227030</v>
          </cell>
          <cell r="AM652">
            <v>2144248</v>
          </cell>
          <cell r="AO652">
            <v>3371278</v>
          </cell>
          <cell r="AX652">
            <v>19882</v>
          </cell>
          <cell r="AY652">
            <v>253728</v>
          </cell>
          <cell r="BA652">
            <v>273610</v>
          </cell>
          <cell r="BC652">
            <v>1260690</v>
          </cell>
          <cell r="BE652">
            <v>1260690</v>
          </cell>
          <cell r="BF652">
            <v>32407399</v>
          </cell>
          <cell r="BI652">
            <v>32407399</v>
          </cell>
          <cell r="BJ652">
            <v>0.35345222496565043</v>
          </cell>
          <cell r="BK652">
            <v>612867</v>
          </cell>
          <cell r="BL652">
            <v>713566</v>
          </cell>
          <cell r="BN652">
            <v>1326433</v>
          </cell>
          <cell r="BW652">
            <v>1805272</v>
          </cell>
          <cell r="BX652">
            <v>1450250</v>
          </cell>
          <cell r="BZ652">
            <v>3255522</v>
          </cell>
          <cell r="CJ652">
            <v>1835580</v>
          </cell>
          <cell r="CL652">
            <v>1835580</v>
          </cell>
          <cell r="CU652">
            <v>1208368</v>
          </cell>
          <cell r="CV652">
            <v>1677433</v>
          </cell>
          <cell r="CX652">
            <v>2885801</v>
          </cell>
          <cell r="DG652">
            <v>65618</v>
          </cell>
          <cell r="DH652">
            <v>918810</v>
          </cell>
          <cell r="DJ652">
            <v>984428</v>
          </cell>
          <cell r="EA652">
            <v>605432</v>
          </cell>
          <cell r="EB652">
            <v>1026405</v>
          </cell>
          <cell r="ED652">
            <v>1631837</v>
          </cell>
          <cell r="ER652">
            <v>1422174</v>
          </cell>
          <cell r="ET652">
            <v>1422174</v>
          </cell>
          <cell r="FC652">
            <v>46703</v>
          </cell>
          <cell r="FF652">
            <v>46703</v>
          </cell>
          <cell r="FK652">
            <v>73269700</v>
          </cell>
          <cell r="FL652">
            <v>15897197</v>
          </cell>
          <cell r="FN652">
            <v>2521305</v>
          </cell>
          <cell r="FO652">
            <v>91688202</v>
          </cell>
        </row>
        <row r="653">
          <cell r="E653" t="str">
            <v>East Carolina2014</v>
          </cell>
          <cell r="F653" t="str">
            <v>NC</v>
          </cell>
          <cell r="G653" t="str">
            <v>NCAA Division I-A</v>
          </cell>
          <cell r="I653">
            <v>1</v>
          </cell>
          <cell r="J653" t="str">
            <v>NCAA</v>
          </cell>
          <cell r="K653">
            <v>7862</v>
          </cell>
          <cell r="L653">
            <v>10934</v>
          </cell>
          <cell r="M653">
            <v>18796</v>
          </cell>
          <cell r="V653">
            <v>1684237</v>
          </cell>
          <cell r="Y653">
            <v>1684237</v>
          </cell>
          <cell r="Z653">
            <v>3117708</v>
          </cell>
          <cell r="AA653">
            <v>2547311</v>
          </cell>
          <cell r="AC653">
            <v>5665019</v>
          </cell>
          <cell r="AL653">
            <v>936602</v>
          </cell>
          <cell r="AM653">
            <v>1423115</v>
          </cell>
          <cell r="AO653">
            <v>2359717</v>
          </cell>
          <cell r="BF653">
            <v>12299240</v>
          </cell>
          <cell r="BI653">
            <v>12299240</v>
          </cell>
          <cell r="BJ653">
            <v>0.25232359772496732</v>
          </cell>
          <cell r="BK653">
            <v>336734</v>
          </cell>
          <cell r="BL653">
            <v>597286</v>
          </cell>
          <cell r="BN653">
            <v>934020</v>
          </cell>
          <cell r="CV653">
            <v>1143612</v>
          </cell>
          <cell r="CX653">
            <v>1143612</v>
          </cell>
          <cell r="CZ653">
            <v>1443414</v>
          </cell>
          <cell r="DB653">
            <v>1443414</v>
          </cell>
          <cell r="DG653">
            <v>776879</v>
          </cell>
          <cell r="DH653">
            <v>1179160</v>
          </cell>
          <cell r="DJ653">
            <v>1956039</v>
          </cell>
          <cell r="EA653">
            <v>388388</v>
          </cell>
          <cell r="EB653">
            <v>604233</v>
          </cell>
          <cell r="ED653">
            <v>992621</v>
          </cell>
          <cell r="ER653">
            <v>1427489</v>
          </cell>
          <cell r="ET653">
            <v>1427489</v>
          </cell>
          <cell r="FK653">
            <v>19539788</v>
          </cell>
          <cell r="FL653">
            <v>10365620</v>
          </cell>
          <cell r="FN653">
            <v>18838507</v>
          </cell>
          <cell r="FO653">
            <v>48743915</v>
          </cell>
        </row>
        <row r="654">
          <cell r="E654" t="str">
            <v>Eastern Michigan2014</v>
          </cell>
          <cell r="F654" t="str">
            <v>MI</v>
          </cell>
          <cell r="G654" t="str">
            <v>NCAA Division I-A</v>
          </cell>
          <cell r="I654">
            <v>1</v>
          </cell>
          <cell r="J654" t="str">
            <v>NCAA</v>
          </cell>
          <cell r="K654">
            <v>5288</v>
          </cell>
          <cell r="L654">
            <v>7650</v>
          </cell>
          <cell r="M654">
            <v>12938</v>
          </cell>
          <cell r="V654">
            <v>938524</v>
          </cell>
          <cell r="Y654">
            <v>938524</v>
          </cell>
          <cell r="Z654">
            <v>1814049</v>
          </cell>
          <cell r="AA654">
            <v>1434992</v>
          </cell>
          <cell r="AC654">
            <v>3249041</v>
          </cell>
          <cell r="AL654">
            <v>748920</v>
          </cell>
          <cell r="AM654">
            <v>902107</v>
          </cell>
          <cell r="AO654">
            <v>1651027</v>
          </cell>
          <cell r="BF654">
            <v>6291437</v>
          </cell>
          <cell r="BI654">
            <v>6291437</v>
          </cell>
          <cell r="BJ654">
            <v>0.25412604002269729</v>
          </cell>
          <cell r="BK654">
            <v>294276</v>
          </cell>
          <cell r="BL654">
            <v>347234</v>
          </cell>
          <cell r="BN654">
            <v>641510</v>
          </cell>
          <cell r="BP654">
            <v>650417</v>
          </cell>
          <cell r="BR654">
            <v>650417</v>
          </cell>
          <cell r="CJ654">
            <v>659824</v>
          </cell>
          <cell r="CL654">
            <v>659824</v>
          </cell>
          <cell r="CV654">
            <v>764175</v>
          </cell>
          <cell r="CX654">
            <v>764175</v>
          </cell>
          <cell r="CZ654">
            <v>744308</v>
          </cell>
          <cell r="DB654">
            <v>744308</v>
          </cell>
          <cell r="DG654">
            <v>803647</v>
          </cell>
          <cell r="DH654">
            <v>564484</v>
          </cell>
          <cell r="DJ654">
            <v>1368131</v>
          </cell>
          <cell r="EB654">
            <v>515496</v>
          </cell>
          <cell r="ED654">
            <v>515496</v>
          </cell>
          <cell r="ER654">
            <v>688015</v>
          </cell>
          <cell r="ET654">
            <v>688015</v>
          </cell>
          <cell r="FC654">
            <v>549814</v>
          </cell>
          <cell r="FF654">
            <v>549814</v>
          </cell>
          <cell r="FK654">
            <v>11440667</v>
          </cell>
          <cell r="FL654">
            <v>7271052</v>
          </cell>
          <cell r="FN654">
            <v>6045433</v>
          </cell>
          <cell r="FO654">
            <v>24757152</v>
          </cell>
        </row>
        <row r="655">
          <cell r="E655" t="str">
            <v>Florida Atlantic2014</v>
          </cell>
          <cell r="F655" t="str">
            <v>FL</v>
          </cell>
          <cell r="G655" t="str">
            <v>NCAA Division I-A</v>
          </cell>
          <cell r="I655">
            <v>1</v>
          </cell>
          <cell r="J655" t="str">
            <v>NCAA</v>
          </cell>
          <cell r="K655">
            <v>6783</v>
          </cell>
          <cell r="L655">
            <v>8395</v>
          </cell>
          <cell r="M655">
            <v>15178</v>
          </cell>
          <cell r="V655">
            <v>928169</v>
          </cell>
          <cell r="Y655">
            <v>928169</v>
          </cell>
          <cell r="Z655">
            <v>894971</v>
          </cell>
          <cell r="AA655">
            <v>358023</v>
          </cell>
          <cell r="AC655">
            <v>1252994</v>
          </cell>
          <cell r="AE655">
            <v>351596</v>
          </cell>
          <cell r="AG655">
            <v>351596</v>
          </cell>
          <cell r="AM655">
            <v>2210030</v>
          </cell>
          <cell r="AO655">
            <v>2210030</v>
          </cell>
          <cell r="BF655">
            <v>7659353</v>
          </cell>
          <cell r="BI655">
            <v>7659353</v>
          </cell>
          <cell r="BJ655">
            <v>0.32240843279554626</v>
          </cell>
          <cell r="BK655">
            <v>365060</v>
          </cell>
          <cell r="BL655">
            <v>258821</v>
          </cell>
          <cell r="BN655">
            <v>623881</v>
          </cell>
          <cell r="CU655">
            <v>759113</v>
          </cell>
          <cell r="CV655">
            <v>606996</v>
          </cell>
          <cell r="CX655">
            <v>1366109</v>
          </cell>
          <cell r="CZ655">
            <v>511659</v>
          </cell>
          <cell r="DB655">
            <v>511659</v>
          </cell>
          <cell r="DG655">
            <v>652963</v>
          </cell>
          <cell r="DH655">
            <v>778533</v>
          </cell>
          <cell r="DJ655">
            <v>1431496</v>
          </cell>
          <cell r="EA655">
            <v>301368</v>
          </cell>
          <cell r="EB655">
            <v>301368</v>
          </cell>
          <cell r="ED655">
            <v>602736</v>
          </cell>
          <cell r="EM655">
            <v>251140</v>
          </cell>
          <cell r="EP655">
            <v>251140</v>
          </cell>
          <cell r="ER655">
            <v>408387</v>
          </cell>
          <cell r="ET655">
            <v>408387</v>
          </cell>
          <cell r="FK655">
            <v>11812137</v>
          </cell>
          <cell r="FL655">
            <v>5785413</v>
          </cell>
          <cell r="FN655">
            <v>6159127</v>
          </cell>
          <cell r="FO655">
            <v>23756677</v>
          </cell>
        </row>
        <row r="656">
          <cell r="E656" t="str">
            <v>FIU2014</v>
          </cell>
          <cell r="F656" t="str">
            <v>FL</v>
          </cell>
          <cell r="G656" t="str">
            <v>NCAA Division I-A</v>
          </cell>
          <cell r="I656">
            <v>1</v>
          </cell>
          <cell r="J656" t="str">
            <v>NCAA</v>
          </cell>
          <cell r="K656">
            <v>11095</v>
          </cell>
          <cell r="L656">
            <v>14245</v>
          </cell>
          <cell r="M656">
            <v>25340</v>
          </cell>
          <cell r="V656">
            <v>1068517</v>
          </cell>
          <cell r="Y656">
            <v>1068517</v>
          </cell>
          <cell r="Z656">
            <v>1641649</v>
          </cell>
          <cell r="AA656">
            <v>1487493</v>
          </cell>
          <cell r="AC656">
            <v>3129142</v>
          </cell>
          <cell r="AE656">
            <v>489351</v>
          </cell>
          <cell r="AG656">
            <v>489351</v>
          </cell>
          <cell r="AL656">
            <v>363020</v>
          </cell>
          <cell r="AM656">
            <v>693491</v>
          </cell>
          <cell r="AO656">
            <v>1056511</v>
          </cell>
          <cell r="BF656">
            <v>9157416</v>
          </cell>
          <cell r="BI656">
            <v>9157416</v>
          </cell>
          <cell r="BJ656">
            <v>0.32496533848693049</v>
          </cell>
          <cell r="BL656">
            <v>460363</v>
          </cell>
          <cell r="BN656">
            <v>460363</v>
          </cell>
          <cell r="CU656">
            <v>521153</v>
          </cell>
          <cell r="CV656">
            <v>648417</v>
          </cell>
          <cell r="CX656">
            <v>1169570</v>
          </cell>
          <cell r="CZ656">
            <v>660958</v>
          </cell>
          <cell r="DB656">
            <v>660958</v>
          </cell>
          <cell r="DH656">
            <v>785758</v>
          </cell>
          <cell r="DJ656">
            <v>785758</v>
          </cell>
          <cell r="EB656">
            <v>447397</v>
          </cell>
          <cell r="ED656">
            <v>447397</v>
          </cell>
          <cell r="ER656">
            <v>744408</v>
          </cell>
          <cell r="ET656">
            <v>744408</v>
          </cell>
          <cell r="FK656">
            <v>12751755</v>
          </cell>
          <cell r="FL656">
            <v>6417636</v>
          </cell>
          <cell r="FN656">
            <v>9010279</v>
          </cell>
          <cell r="FO656">
            <v>28179670</v>
          </cell>
        </row>
        <row r="657">
          <cell r="E657" t="str">
            <v>Florida State2014</v>
          </cell>
          <cell r="F657" t="str">
            <v>FL</v>
          </cell>
          <cell r="G657" t="str">
            <v>NCAA Division I-A</v>
          </cell>
          <cell r="I657">
            <v>1</v>
          </cell>
          <cell r="J657" t="str">
            <v>NCAA</v>
          </cell>
          <cell r="K657">
            <v>12722</v>
          </cell>
          <cell r="L657">
            <v>16211</v>
          </cell>
          <cell r="M657">
            <v>28933</v>
          </cell>
          <cell r="V657">
            <v>2180351</v>
          </cell>
          <cell r="Y657">
            <v>2180351</v>
          </cell>
          <cell r="Z657">
            <v>10993814</v>
          </cell>
          <cell r="AA657">
            <v>3878973</v>
          </cell>
          <cell r="AC657">
            <v>14872787</v>
          </cell>
          <cell r="AE657">
            <v>550228</v>
          </cell>
          <cell r="AG657">
            <v>550228</v>
          </cell>
          <cell r="AL657">
            <v>321573</v>
          </cell>
          <cell r="AM657">
            <v>2188305</v>
          </cell>
          <cell r="AO657">
            <v>2509878</v>
          </cell>
          <cell r="BF657">
            <v>70321194</v>
          </cell>
          <cell r="BI657">
            <v>70321194</v>
          </cell>
          <cell r="BJ657">
            <v>0.57963651324586662</v>
          </cell>
          <cell r="BK657">
            <v>138058</v>
          </cell>
          <cell r="BL657">
            <v>706020</v>
          </cell>
          <cell r="BN657">
            <v>844078</v>
          </cell>
          <cell r="CV657">
            <v>2107764</v>
          </cell>
          <cell r="CX657">
            <v>2107764</v>
          </cell>
          <cell r="CZ657">
            <v>1677557</v>
          </cell>
          <cell r="DB657">
            <v>1677557</v>
          </cell>
          <cell r="DK657">
            <v>96264</v>
          </cell>
          <cell r="DL657">
            <v>1261312</v>
          </cell>
          <cell r="DN657">
            <v>1357576</v>
          </cell>
          <cell r="EA657">
            <v>550751</v>
          </cell>
          <cell r="EB657">
            <v>969610</v>
          </cell>
          <cell r="ED657">
            <v>1520361</v>
          </cell>
          <cell r="ER657">
            <v>1465693</v>
          </cell>
          <cell r="ET657">
            <v>1465693</v>
          </cell>
          <cell r="FK657">
            <v>84602005</v>
          </cell>
          <cell r="FL657">
            <v>14805462</v>
          </cell>
          <cell r="FN657">
            <v>21912002</v>
          </cell>
          <cell r="FO657">
            <v>121319469</v>
          </cell>
        </row>
        <row r="658">
          <cell r="E658" t="str">
            <v>Georgia Tech2014</v>
          </cell>
          <cell r="F658" t="str">
            <v>GA</v>
          </cell>
          <cell r="G658" t="str">
            <v>NCAA Division I-A</v>
          </cell>
          <cell r="I658">
            <v>1</v>
          </cell>
          <cell r="J658" t="str">
            <v>NCAA</v>
          </cell>
          <cell r="K658">
            <v>8634</v>
          </cell>
          <cell r="L658">
            <v>4516</v>
          </cell>
          <cell r="M658">
            <v>13150</v>
          </cell>
          <cell r="V658">
            <v>310061</v>
          </cell>
          <cell r="Y658">
            <v>310061</v>
          </cell>
          <cell r="Z658">
            <v>6632045</v>
          </cell>
          <cell r="AA658">
            <v>406972</v>
          </cell>
          <cell r="AC658">
            <v>7039017</v>
          </cell>
          <cell r="AL658">
            <v>42300</v>
          </cell>
          <cell r="AM658">
            <v>23304</v>
          </cell>
          <cell r="AO658">
            <v>65604</v>
          </cell>
          <cell r="BF658">
            <v>41124340</v>
          </cell>
          <cell r="BI658">
            <v>41124340</v>
          </cell>
          <cell r="BJ658">
            <v>0.62973223615909024</v>
          </cell>
          <cell r="BK658">
            <v>187100</v>
          </cell>
          <cell r="BN658">
            <v>187100</v>
          </cell>
          <cell r="CZ658">
            <v>84085</v>
          </cell>
          <cell r="DB658">
            <v>84085</v>
          </cell>
          <cell r="DG658">
            <v>85200</v>
          </cell>
          <cell r="DH658">
            <v>61661</v>
          </cell>
          <cell r="DJ658">
            <v>146861</v>
          </cell>
          <cell r="EA658">
            <v>77724</v>
          </cell>
          <cell r="EB658">
            <v>250311</v>
          </cell>
          <cell r="ED658">
            <v>328035</v>
          </cell>
          <cell r="ER658">
            <v>166303</v>
          </cell>
          <cell r="ET658">
            <v>166303</v>
          </cell>
          <cell r="FK658">
            <v>48458770</v>
          </cell>
          <cell r="FL658">
            <v>992636</v>
          </cell>
          <cell r="FN658">
            <v>15853080</v>
          </cell>
          <cell r="FO658">
            <v>65304486</v>
          </cell>
        </row>
        <row r="659">
          <cell r="E659" t="str">
            <v>Georgia Southern2014</v>
          </cell>
          <cell r="F659" t="str">
            <v>GA</v>
          </cell>
          <cell r="G659" t="str">
            <v>NCAA Division I-A</v>
          </cell>
          <cell r="I659">
            <v>1</v>
          </cell>
          <cell r="J659" t="str">
            <v>NCAA</v>
          </cell>
          <cell r="K659">
            <v>7891</v>
          </cell>
          <cell r="L659">
            <v>7902</v>
          </cell>
          <cell r="M659">
            <v>15793</v>
          </cell>
          <cell r="V659">
            <v>732642</v>
          </cell>
          <cell r="Y659">
            <v>732642</v>
          </cell>
          <cell r="Z659">
            <v>1305397</v>
          </cell>
          <cell r="AA659">
            <v>935597</v>
          </cell>
          <cell r="AC659">
            <v>2240994</v>
          </cell>
          <cell r="AM659">
            <v>395540</v>
          </cell>
          <cell r="AO659">
            <v>395540</v>
          </cell>
          <cell r="BF659">
            <v>4777968</v>
          </cell>
          <cell r="BI659">
            <v>4777968</v>
          </cell>
          <cell r="BJ659">
            <v>0.30201786961564842</v>
          </cell>
          <cell r="BK659">
            <v>252716</v>
          </cell>
          <cell r="BL659">
            <v>61416</v>
          </cell>
          <cell r="BN659">
            <v>314132</v>
          </cell>
          <cell r="CB659">
            <v>110050</v>
          </cell>
          <cell r="CD659">
            <v>110050</v>
          </cell>
          <cell r="CU659">
            <v>340575</v>
          </cell>
          <cell r="CV659">
            <v>483269</v>
          </cell>
          <cell r="CX659">
            <v>823844</v>
          </cell>
          <cell r="CZ659">
            <v>539750</v>
          </cell>
          <cell r="DB659">
            <v>539750</v>
          </cell>
          <cell r="DH659">
            <v>345639</v>
          </cell>
          <cell r="DJ659">
            <v>345639</v>
          </cell>
          <cell r="EA659">
            <v>170562</v>
          </cell>
          <cell r="EB659">
            <v>224902</v>
          </cell>
          <cell r="ED659">
            <v>395464</v>
          </cell>
          <cell r="ER659">
            <v>589438</v>
          </cell>
          <cell r="ET659">
            <v>589438</v>
          </cell>
          <cell r="FK659">
            <v>7579860</v>
          </cell>
          <cell r="FL659">
            <v>3685601</v>
          </cell>
          <cell r="FN659">
            <v>4554689</v>
          </cell>
          <cell r="FO659">
            <v>15820150</v>
          </cell>
        </row>
        <row r="660">
          <cell r="E660" t="str">
            <v>Georgia State2014</v>
          </cell>
          <cell r="F660" t="str">
            <v>GA</v>
          </cell>
          <cell r="G660" t="str">
            <v>NCAA Division I-A</v>
          </cell>
          <cell r="I660">
            <v>1</v>
          </cell>
          <cell r="J660" t="str">
            <v>NCAA</v>
          </cell>
          <cell r="K660">
            <v>7709</v>
          </cell>
          <cell r="L660">
            <v>11130</v>
          </cell>
          <cell r="M660">
            <v>18839</v>
          </cell>
          <cell r="V660">
            <v>961982</v>
          </cell>
          <cell r="Y660">
            <v>961982</v>
          </cell>
          <cell r="Z660">
            <v>2128878</v>
          </cell>
          <cell r="AA660">
            <v>1517793</v>
          </cell>
          <cell r="AC660">
            <v>3646671</v>
          </cell>
          <cell r="AE660">
            <v>374415</v>
          </cell>
          <cell r="AG660">
            <v>374415</v>
          </cell>
          <cell r="AM660">
            <v>1013520</v>
          </cell>
          <cell r="AO660">
            <v>1013520</v>
          </cell>
          <cell r="BF660">
            <v>6664116</v>
          </cell>
          <cell r="BI660">
            <v>6664116</v>
          </cell>
          <cell r="BJ660">
            <v>0.24256417610784453</v>
          </cell>
          <cell r="BK660">
            <v>314806</v>
          </cell>
          <cell r="BL660">
            <v>380821</v>
          </cell>
          <cell r="BN660">
            <v>695627</v>
          </cell>
          <cell r="CU660">
            <v>622642</v>
          </cell>
          <cell r="CV660">
            <v>650020</v>
          </cell>
          <cell r="CX660">
            <v>1272662</v>
          </cell>
          <cell r="CZ660">
            <v>794888</v>
          </cell>
          <cell r="DB660">
            <v>794888</v>
          </cell>
          <cell r="EA660">
            <v>336145</v>
          </cell>
          <cell r="EB660">
            <v>494371</v>
          </cell>
          <cell r="ED660">
            <v>830516</v>
          </cell>
          <cell r="ER660">
            <v>851294</v>
          </cell>
          <cell r="ET660">
            <v>851294</v>
          </cell>
          <cell r="FK660">
            <v>11028569</v>
          </cell>
          <cell r="FL660">
            <v>6077122</v>
          </cell>
          <cell r="FN660">
            <v>10367929</v>
          </cell>
          <cell r="FO660">
            <v>27473620</v>
          </cell>
        </row>
        <row r="661">
          <cell r="E661" t="str">
            <v>Indiana2014</v>
          </cell>
          <cell r="F661" t="str">
            <v>IN</v>
          </cell>
          <cell r="G661" t="str">
            <v>NCAA Division I-A</v>
          </cell>
          <cell r="I661">
            <v>1</v>
          </cell>
          <cell r="J661" t="str">
            <v>NCAA</v>
          </cell>
          <cell r="K661">
            <v>15523</v>
          </cell>
          <cell r="L661">
            <v>15638</v>
          </cell>
          <cell r="M661">
            <v>31161</v>
          </cell>
          <cell r="V661">
            <v>361084</v>
          </cell>
          <cell r="Y661">
            <v>361084</v>
          </cell>
          <cell r="Z661">
            <v>24015117</v>
          </cell>
          <cell r="AA661">
            <v>201266</v>
          </cell>
          <cell r="AC661">
            <v>24216383</v>
          </cell>
          <cell r="AL661">
            <v>77733</v>
          </cell>
          <cell r="AM661">
            <v>84654</v>
          </cell>
          <cell r="AO661">
            <v>162387</v>
          </cell>
          <cell r="BC661">
            <v>26632</v>
          </cell>
          <cell r="BE661">
            <v>26632</v>
          </cell>
          <cell r="BF661">
            <v>27508477</v>
          </cell>
          <cell r="BI661">
            <v>27508477</v>
          </cell>
          <cell r="BJ661">
            <v>0.3152265765177989</v>
          </cell>
          <cell r="BK661">
            <v>24515</v>
          </cell>
          <cell r="BL661">
            <v>28798</v>
          </cell>
          <cell r="BN661">
            <v>53313</v>
          </cell>
          <cell r="CJ661">
            <v>39974</v>
          </cell>
          <cell r="CL661">
            <v>39974</v>
          </cell>
          <cell r="CU661">
            <v>141771</v>
          </cell>
          <cell r="CV661">
            <v>39454</v>
          </cell>
          <cell r="CX661">
            <v>181225</v>
          </cell>
          <cell r="CZ661">
            <v>44661</v>
          </cell>
          <cell r="DB661">
            <v>44661</v>
          </cell>
          <cell r="DG661">
            <v>42717</v>
          </cell>
          <cell r="DH661">
            <v>47015</v>
          </cell>
          <cell r="DJ661">
            <v>89732</v>
          </cell>
          <cell r="EA661">
            <v>25634</v>
          </cell>
          <cell r="EB661">
            <v>18911</v>
          </cell>
          <cell r="ED661">
            <v>44545</v>
          </cell>
          <cell r="ER661">
            <v>55163</v>
          </cell>
          <cell r="ET661">
            <v>55163</v>
          </cell>
          <cell r="EV661">
            <v>15719</v>
          </cell>
          <cell r="EX661">
            <v>15719</v>
          </cell>
          <cell r="FC661">
            <v>20386</v>
          </cell>
          <cell r="FF661">
            <v>20386</v>
          </cell>
          <cell r="FK661">
            <v>52217434</v>
          </cell>
          <cell r="FL661">
            <v>602247</v>
          </cell>
          <cell r="FN661">
            <v>34446048</v>
          </cell>
          <cell r="FO661">
            <v>87265729</v>
          </cell>
        </row>
        <row r="662">
          <cell r="E662" t="str">
            <v>Iowa State2014</v>
          </cell>
          <cell r="F662" t="str">
            <v>IA</v>
          </cell>
          <cell r="G662" t="str">
            <v>NCAA Division I-A</v>
          </cell>
          <cell r="I662">
            <v>1</v>
          </cell>
          <cell r="J662" t="str">
            <v>NCAA</v>
          </cell>
          <cell r="K662">
            <v>15275</v>
          </cell>
          <cell r="L662">
            <v>11924</v>
          </cell>
          <cell r="M662">
            <v>27199</v>
          </cell>
          <cell r="Z662">
            <v>10241029</v>
          </cell>
          <cell r="AA662">
            <v>980215</v>
          </cell>
          <cell r="AC662">
            <v>11221244</v>
          </cell>
          <cell r="AL662">
            <v>56516</v>
          </cell>
          <cell r="AM662">
            <v>241188</v>
          </cell>
          <cell r="AO662">
            <v>297704</v>
          </cell>
          <cell r="BF662">
            <v>33074046</v>
          </cell>
          <cell r="BI662">
            <v>33074046</v>
          </cell>
          <cell r="BJ662">
            <v>0.50315656751977811</v>
          </cell>
          <cell r="BK662">
            <v>25005</v>
          </cell>
          <cell r="BL662">
            <v>26758</v>
          </cell>
          <cell r="BN662">
            <v>51763</v>
          </cell>
          <cell r="BP662">
            <v>253870</v>
          </cell>
          <cell r="BR662">
            <v>253870</v>
          </cell>
          <cell r="CV662">
            <v>246772</v>
          </cell>
          <cell r="CX662">
            <v>246772</v>
          </cell>
          <cell r="CZ662">
            <v>167496</v>
          </cell>
          <cell r="DB662">
            <v>167496</v>
          </cell>
          <cell r="DH662">
            <v>268128</v>
          </cell>
          <cell r="DJ662">
            <v>268128</v>
          </cell>
          <cell r="EB662">
            <v>56468</v>
          </cell>
          <cell r="ED662">
            <v>56468</v>
          </cell>
          <cell r="ER662">
            <v>236645</v>
          </cell>
          <cell r="ET662">
            <v>236645</v>
          </cell>
          <cell r="FC662">
            <v>126559</v>
          </cell>
          <cell r="FF662">
            <v>126559</v>
          </cell>
          <cell r="FK662">
            <v>43523155</v>
          </cell>
          <cell r="FL662">
            <v>2477540</v>
          </cell>
          <cell r="FN662">
            <v>19732415</v>
          </cell>
          <cell r="FO662">
            <v>65733110</v>
          </cell>
        </row>
        <row r="663">
          <cell r="E663" t="str">
            <v>Kansas State2014</v>
          </cell>
          <cell r="F663" t="str">
            <v>KS</v>
          </cell>
          <cell r="G663" t="str">
            <v>NCAA Division I-A</v>
          </cell>
          <cell r="I663">
            <v>1</v>
          </cell>
          <cell r="J663" t="str">
            <v>NCAA</v>
          </cell>
          <cell r="K663">
            <v>9387</v>
          </cell>
          <cell r="L663">
            <v>8569</v>
          </cell>
          <cell r="M663">
            <v>17956</v>
          </cell>
          <cell r="V663">
            <v>194003</v>
          </cell>
          <cell r="Y663">
            <v>194003</v>
          </cell>
          <cell r="Z663">
            <v>8873516</v>
          </cell>
          <cell r="AA663">
            <v>288014</v>
          </cell>
          <cell r="AC663">
            <v>9161530</v>
          </cell>
          <cell r="AL663">
            <v>41002</v>
          </cell>
          <cell r="AM663">
            <v>30220</v>
          </cell>
          <cell r="AO663">
            <v>71222</v>
          </cell>
          <cell r="AU663">
            <v>21608</v>
          </cell>
          <cell r="AW663">
            <v>21608</v>
          </cell>
          <cell r="BF663">
            <v>34725916</v>
          </cell>
          <cell r="BI663">
            <v>34725916</v>
          </cell>
          <cell r="BJ663">
            <v>0.45545059184587494</v>
          </cell>
          <cell r="BK663">
            <v>6933</v>
          </cell>
          <cell r="BL663">
            <v>8643</v>
          </cell>
          <cell r="BN663">
            <v>15576</v>
          </cell>
          <cell r="CJ663">
            <v>28811</v>
          </cell>
          <cell r="CL663">
            <v>28811</v>
          </cell>
          <cell r="EB663">
            <v>11524</v>
          </cell>
          <cell r="ED663">
            <v>11524</v>
          </cell>
          <cell r="ER663">
            <v>75622</v>
          </cell>
          <cell r="ET663">
            <v>75622</v>
          </cell>
          <cell r="FK663">
            <v>43841370</v>
          </cell>
          <cell r="FL663">
            <v>464442</v>
          </cell>
          <cell r="FN663">
            <v>31939376</v>
          </cell>
          <cell r="FO663">
            <v>76245188</v>
          </cell>
        </row>
        <row r="664">
          <cell r="E664" t="str">
            <v>Kent State2014</v>
          </cell>
          <cell r="F664" t="str">
            <v>OH</v>
          </cell>
          <cell r="G664" t="str">
            <v>NCAA Division I-A</v>
          </cell>
          <cell r="I664">
            <v>1</v>
          </cell>
          <cell r="J664" t="str">
            <v>NCAA</v>
          </cell>
          <cell r="K664">
            <v>7555</v>
          </cell>
          <cell r="L664">
            <v>10984</v>
          </cell>
          <cell r="M664">
            <v>18539</v>
          </cell>
          <cell r="V664">
            <v>1303530</v>
          </cell>
          <cell r="Y664">
            <v>1303530</v>
          </cell>
          <cell r="Z664">
            <v>912047</v>
          </cell>
          <cell r="AA664">
            <v>593259</v>
          </cell>
          <cell r="AC664">
            <v>1505306</v>
          </cell>
          <cell r="AL664">
            <v>1588215</v>
          </cell>
          <cell r="AM664">
            <v>1714360</v>
          </cell>
          <cell r="AO664">
            <v>3302575</v>
          </cell>
          <cell r="BC664">
            <v>883118</v>
          </cell>
          <cell r="BE664">
            <v>883118</v>
          </cell>
          <cell r="BF664">
            <v>5652301</v>
          </cell>
          <cell r="BI664">
            <v>5652301</v>
          </cell>
          <cell r="BJ664">
            <v>0.22009899098631261</v>
          </cell>
          <cell r="BK664">
            <v>400586</v>
          </cell>
          <cell r="BL664">
            <v>302115</v>
          </cell>
          <cell r="BN664">
            <v>702701</v>
          </cell>
          <cell r="BP664">
            <v>714059</v>
          </cell>
          <cell r="BR664">
            <v>714059</v>
          </cell>
          <cell r="CV664">
            <v>754095</v>
          </cell>
          <cell r="CX664">
            <v>754095</v>
          </cell>
          <cell r="CZ664">
            <v>842343</v>
          </cell>
          <cell r="DB664">
            <v>842343</v>
          </cell>
          <cell r="ER664">
            <v>623917</v>
          </cell>
          <cell r="ET664">
            <v>623917</v>
          </cell>
          <cell r="FC664">
            <v>1079285</v>
          </cell>
          <cell r="FF664">
            <v>1079285</v>
          </cell>
          <cell r="FK664">
            <v>10935964</v>
          </cell>
          <cell r="FL664">
            <v>6427266</v>
          </cell>
          <cell r="FN664">
            <v>8317492</v>
          </cell>
          <cell r="FO664">
            <v>25680722</v>
          </cell>
        </row>
        <row r="665">
          <cell r="E665" t="str">
            <v>Liberty2014</v>
          </cell>
          <cell r="F665" t="str">
            <v>VA</v>
          </cell>
          <cell r="G665" t="str">
            <v>NCAA Division I-AA</v>
          </cell>
          <cell r="I665">
            <v>1</v>
          </cell>
          <cell r="J665" t="str">
            <v>NCAA</v>
          </cell>
          <cell r="K665">
            <v>11642</v>
          </cell>
          <cell r="L665">
            <v>15700</v>
          </cell>
          <cell r="M665">
            <v>27342</v>
          </cell>
          <cell r="V665">
            <v>1884304</v>
          </cell>
          <cell r="Y665">
            <v>1884304</v>
          </cell>
          <cell r="Z665">
            <v>2761599</v>
          </cell>
          <cell r="AA665">
            <v>2043188</v>
          </cell>
          <cell r="AC665">
            <v>4804787</v>
          </cell>
          <cell r="AL665">
            <v>1324863</v>
          </cell>
          <cell r="AM665">
            <v>1494322</v>
          </cell>
          <cell r="AO665">
            <v>2819185</v>
          </cell>
          <cell r="BC665">
            <v>1160408</v>
          </cell>
          <cell r="BE665">
            <v>1160408</v>
          </cell>
          <cell r="BF665">
            <v>9855128</v>
          </cell>
          <cell r="BI665">
            <v>9855128</v>
          </cell>
          <cell r="BJ665">
            <v>0.2534401514192014</v>
          </cell>
          <cell r="BK665">
            <v>620850</v>
          </cell>
          <cell r="BN665">
            <v>620850</v>
          </cell>
          <cell r="BX665">
            <v>1155489</v>
          </cell>
          <cell r="BZ665">
            <v>1155489</v>
          </cell>
          <cell r="CU665">
            <v>861260</v>
          </cell>
          <cell r="CV665">
            <v>1069815</v>
          </cell>
          <cell r="CX665">
            <v>1931075</v>
          </cell>
          <cell r="CZ665">
            <v>1604909</v>
          </cell>
          <cell r="DB665">
            <v>1604909</v>
          </cell>
          <cell r="DH665">
            <v>1013811</v>
          </cell>
          <cell r="DJ665">
            <v>1013811</v>
          </cell>
          <cell r="EA665">
            <v>536472</v>
          </cell>
          <cell r="EB665">
            <v>708267</v>
          </cell>
          <cell r="ED665">
            <v>1244739</v>
          </cell>
          <cell r="ER665">
            <v>1089236</v>
          </cell>
          <cell r="ET665">
            <v>1089236</v>
          </cell>
          <cell r="FK665">
            <v>17844476</v>
          </cell>
          <cell r="FL665">
            <v>11339445</v>
          </cell>
          <cell r="FN665">
            <v>9701504</v>
          </cell>
          <cell r="FO665">
            <v>38885425</v>
          </cell>
        </row>
        <row r="666">
          <cell r="E666" t="str">
            <v>LSU2014</v>
          </cell>
          <cell r="F666" t="str">
            <v>LA</v>
          </cell>
          <cell r="G666" t="str">
            <v>NCAA Division I-A</v>
          </cell>
          <cell r="I666">
            <v>1</v>
          </cell>
          <cell r="J666" t="str">
            <v>NCAA</v>
          </cell>
          <cell r="K666">
            <v>11164</v>
          </cell>
          <cell r="L666">
            <v>11925</v>
          </cell>
          <cell r="M666">
            <v>23089</v>
          </cell>
          <cell r="V666">
            <v>7141948</v>
          </cell>
          <cell r="Y666">
            <v>7141948</v>
          </cell>
          <cell r="Z666">
            <v>7995454</v>
          </cell>
          <cell r="AA666">
            <v>363803</v>
          </cell>
          <cell r="AC666">
            <v>8359257</v>
          </cell>
          <cell r="AE666">
            <v>10000</v>
          </cell>
          <cell r="AG666">
            <v>10000</v>
          </cell>
          <cell r="AL666">
            <v>137919</v>
          </cell>
          <cell r="AM666">
            <v>137919</v>
          </cell>
          <cell r="AO666">
            <v>275838</v>
          </cell>
          <cell r="BF666">
            <v>86312831</v>
          </cell>
          <cell r="BI666">
            <v>86312831</v>
          </cell>
          <cell r="BJ666">
            <v>0.62133720020689542</v>
          </cell>
          <cell r="BK666">
            <v>196803</v>
          </cell>
          <cell r="BL666">
            <v>213389</v>
          </cell>
          <cell r="BN666">
            <v>410192</v>
          </cell>
          <cell r="BP666">
            <v>343387</v>
          </cell>
          <cell r="BR666">
            <v>343387</v>
          </cell>
          <cell r="CV666">
            <v>45501</v>
          </cell>
          <cell r="CX666">
            <v>45501</v>
          </cell>
          <cell r="CZ666">
            <v>374562</v>
          </cell>
          <cell r="DB666">
            <v>374562</v>
          </cell>
          <cell r="DG666">
            <v>32948</v>
          </cell>
          <cell r="DH666">
            <v>32948</v>
          </cell>
          <cell r="DJ666">
            <v>65896</v>
          </cell>
          <cell r="EA666">
            <v>72130</v>
          </cell>
          <cell r="EB666">
            <v>33895</v>
          </cell>
          <cell r="ED666">
            <v>106025</v>
          </cell>
          <cell r="ER666">
            <v>57661</v>
          </cell>
          <cell r="ET666">
            <v>57661</v>
          </cell>
          <cell r="FK666">
            <v>101890033</v>
          </cell>
          <cell r="FL666">
            <v>1613065</v>
          </cell>
          <cell r="FN666">
            <v>35411538</v>
          </cell>
          <cell r="FO666">
            <v>138914636</v>
          </cell>
        </row>
        <row r="667">
          <cell r="E667" t="str">
            <v>Louisiana Tech2014</v>
          </cell>
          <cell r="F667" t="str">
            <v>LA</v>
          </cell>
          <cell r="G667" t="str">
            <v>NCAA Division I-A</v>
          </cell>
          <cell r="I667">
            <v>1</v>
          </cell>
          <cell r="J667" t="str">
            <v>NCAA</v>
          </cell>
          <cell r="K667">
            <v>3753</v>
          </cell>
          <cell r="L667">
            <v>2803</v>
          </cell>
          <cell r="M667">
            <v>6556</v>
          </cell>
          <cell r="V667">
            <v>1034312</v>
          </cell>
          <cell r="Y667">
            <v>1034312</v>
          </cell>
          <cell r="Z667">
            <v>2860400</v>
          </cell>
          <cell r="AA667">
            <v>2171685</v>
          </cell>
          <cell r="AC667">
            <v>5032085</v>
          </cell>
          <cell r="AI667">
            <v>105244</v>
          </cell>
          <cell r="AK667">
            <v>105244</v>
          </cell>
          <cell r="AL667">
            <v>618652</v>
          </cell>
          <cell r="AM667">
            <v>760825</v>
          </cell>
          <cell r="AO667">
            <v>1379477</v>
          </cell>
          <cell r="BF667">
            <v>7473142</v>
          </cell>
          <cell r="BI667">
            <v>7473142</v>
          </cell>
          <cell r="BJ667">
            <v>0.34758547798443878</v>
          </cell>
          <cell r="BK667">
            <v>321728</v>
          </cell>
          <cell r="BN667">
            <v>321728</v>
          </cell>
          <cell r="CV667">
            <v>769076</v>
          </cell>
          <cell r="CX667">
            <v>769076</v>
          </cell>
          <cell r="CZ667">
            <v>680236</v>
          </cell>
          <cell r="DB667">
            <v>680236</v>
          </cell>
          <cell r="EB667">
            <v>377329</v>
          </cell>
          <cell r="ED667">
            <v>377329</v>
          </cell>
          <cell r="ER667">
            <v>708884</v>
          </cell>
          <cell r="ET667">
            <v>708884</v>
          </cell>
          <cell r="FK667">
            <v>12308234</v>
          </cell>
          <cell r="FL667">
            <v>5573279</v>
          </cell>
          <cell r="FN667">
            <v>3618643</v>
          </cell>
          <cell r="FO667">
            <v>21500156</v>
          </cell>
        </row>
        <row r="668">
          <cell r="E668" t="str">
            <v>Marshall2014</v>
          </cell>
          <cell r="F668" t="str">
            <v>WV</v>
          </cell>
          <cell r="G668" t="str">
            <v>NCAA Division I-A</v>
          </cell>
          <cell r="I668">
            <v>1</v>
          </cell>
          <cell r="J668" t="str">
            <v>NCAA</v>
          </cell>
          <cell r="K668">
            <v>3535</v>
          </cell>
          <cell r="L668">
            <v>4517</v>
          </cell>
          <cell r="M668">
            <v>8052</v>
          </cell>
          <cell r="V668">
            <v>938409</v>
          </cell>
          <cell r="Y668">
            <v>938409</v>
          </cell>
          <cell r="Z668">
            <v>2465256</v>
          </cell>
          <cell r="AA668">
            <v>1297332</v>
          </cell>
          <cell r="AC668">
            <v>3762588</v>
          </cell>
          <cell r="AM668">
            <v>874678</v>
          </cell>
          <cell r="AO668">
            <v>874678</v>
          </cell>
          <cell r="BF668">
            <v>9038549</v>
          </cell>
          <cell r="BI668">
            <v>9038549</v>
          </cell>
          <cell r="BJ668">
            <v>0.33987062612828184</v>
          </cell>
          <cell r="BK668">
            <v>292208</v>
          </cell>
          <cell r="BL668">
            <v>359741</v>
          </cell>
          <cell r="BN668">
            <v>651949</v>
          </cell>
          <cell r="CU668">
            <v>563812</v>
          </cell>
          <cell r="CV668">
            <v>646499</v>
          </cell>
          <cell r="CX668">
            <v>1210311</v>
          </cell>
          <cell r="CZ668">
            <v>802305</v>
          </cell>
          <cell r="DB668">
            <v>802305</v>
          </cell>
          <cell r="DH668">
            <v>571346</v>
          </cell>
          <cell r="DJ668">
            <v>571346</v>
          </cell>
          <cell r="EB668">
            <v>469493</v>
          </cell>
          <cell r="ED668">
            <v>469493</v>
          </cell>
          <cell r="EM668">
            <v>131461</v>
          </cell>
          <cell r="EP668">
            <v>131461</v>
          </cell>
          <cell r="ER668">
            <v>735968</v>
          </cell>
          <cell r="ET668">
            <v>735968</v>
          </cell>
          <cell r="FK668">
            <v>13429695</v>
          </cell>
          <cell r="FL668">
            <v>5757362</v>
          </cell>
          <cell r="FN668">
            <v>7407030</v>
          </cell>
          <cell r="FO668">
            <v>26594087</v>
          </cell>
        </row>
        <row r="669">
          <cell r="E669" t="str">
            <v>Miami (OH)2014</v>
          </cell>
          <cell r="F669" t="str">
            <v>OH</v>
          </cell>
          <cell r="G669" t="str">
            <v>NCAA Division I-A</v>
          </cell>
          <cell r="I669">
            <v>1</v>
          </cell>
          <cell r="J669" t="str">
            <v>NCAA</v>
          </cell>
          <cell r="K669">
            <v>7367</v>
          </cell>
          <cell r="L669">
            <v>7662</v>
          </cell>
          <cell r="M669">
            <v>15029</v>
          </cell>
          <cell r="V669">
            <v>1402157</v>
          </cell>
          <cell r="Y669">
            <v>1402157</v>
          </cell>
          <cell r="Z669">
            <v>2235364</v>
          </cell>
          <cell r="AA669">
            <v>1382891</v>
          </cell>
          <cell r="AC669">
            <v>3618255</v>
          </cell>
          <cell r="AL669">
            <v>723240</v>
          </cell>
          <cell r="AM669">
            <v>1006289</v>
          </cell>
          <cell r="AO669">
            <v>1729529</v>
          </cell>
          <cell r="BC669">
            <v>856639</v>
          </cell>
          <cell r="BE669">
            <v>856639</v>
          </cell>
          <cell r="BF669">
            <v>8172656</v>
          </cell>
          <cell r="BI669">
            <v>8172656</v>
          </cell>
          <cell r="BJ669">
            <v>0.26429292973881113</v>
          </cell>
          <cell r="BK669">
            <v>373736</v>
          </cell>
          <cell r="BN669">
            <v>373736</v>
          </cell>
          <cell r="BS669">
            <v>2702660</v>
          </cell>
          <cell r="BV669">
            <v>2702660</v>
          </cell>
          <cell r="CV669">
            <v>821590</v>
          </cell>
          <cell r="CX669">
            <v>821590</v>
          </cell>
          <cell r="CZ669">
            <v>842236</v>
          </cell>
          <cell r="DB669">
            <v>842236</v>
          </cell>
          <cell r="DG669">
            <v>565300</v>
          </cell>
          <cell r="DH669">
            <v>927998</v>
          </cell>
          <cell r="DJ669">
            <v>1493298</v>
          </cell>
          <cell r="EB669">
            <v>615193</v>
          </cell>
          <cell r="ED669">
            <v>615193</v>
          </cell>
          <cell r="ER669">
            <v>888946</v>
          </cell>
          <cell r="ET669">
            <v>888946</v>
          </cell>
          <cell r="FH669">
            <v>547067</v>
          </cell>
          <cell r="FJ669">
            <v>547067</v>
          </cell>
          <cell r="FK669">
            <v>16175113</v>
          </cell>
          <cell r="FL669">
            <v>7888849</v>
          </cell>
          <cell r="FN669">
            <v>6858757</v>
          </cell>
          <cell r="FO669">
            <v>30922719</v>
          </cell>
        </row>
        <row r="670">
          <cell r="E670" t="str">
            <v>Michigan State2014</v>
          </cell>
          <cell r="F670" t="str">
            <v>MI</v>
          </cell>
          <cell r="G670" t="str">
            <v>NCAA Division I-A</v>
          </cell>
          <cell r="I670">
            <v>1</v>
          </cell>
          <cell r="J670" t="str">
            <v>NCAA</v>
          </cell>
          <cell r="K670">
            <v>17257</v>
          </cell>
          <cell r="L670">
            <v>17781</v>
          </cell>
          <cell r="M670">
            <v>35038</v>
          </cell>
          <cell r="V670">
            <v>493410</v>
          </cell>
          <cell r="Y670">
            <v>493410</v>
          </cell>
          <cell r="Z670">
            <v>17836717</v>
          </cell>
          <cell r="AA670">
            <v>716605</v>
          </cell>
          <cell r="AC670">
            <v>18553322</v>
          </cell>
          <cell r="AL670">
            <v>148634</v>
          </cell>
          <cell r="AM670">
            <v>137103</v>
          </cell>
          <cell r="AO670">
            <v>285737</v>
          </cell>
          <cell r="BC670">
            <v>131203</v>
          </cell>
          <cell r="BE670">
            <v>131203</v>
          </cell>
          <cell r="BF670">
            <v>59227831</v>
          </cell>
          <cell r="BI670">
            <v>59227831</v>
          </cell>
          <cell r="BJ670">
            <v>0.63090018330222908</v>
          </cell>
          <cell r="BK670">
            <v>312787</v>
          </cell>
          <cell r="BL670">
            <v>450295</v>
          </cell>
          <cell r="BN670">
            <v>763082</v>
          </cell>
          <cell r="BP670">
            <v>106273</v>
          </cell>
          <cell r="BR670">
            <v>106273</v>
          </cell>
          <cell r="BS670">
            <v>1759464</v>
          </cell>
          <cell r="BV670">
            <v>1759464</v>
          </cell>
          <cell r="CJ670">
            <v>89835</v>
          </cell>
          <cell r="CL670">
            <v>89835</v>
          </cell>
          <cell r="CU670">
            <v>453697</v>
          </cell>
          <cell r="CV670">
            <v>329469</v>
          </cell>
          <cell r="CX670">
            <v>783166</v>
          </cell>
          <cell r="CZ670">
            <v>171637</v>
          </cell>
          <cell r="DB670">
            <v>171637</v>
          </cell>
          <cell r="DG670">
            <v>124676</v>
          </cell>
          <cell r="DH670">
            <v>81752</v>
          </cell>
          <cell r="DJ670">
            <v>206428</v>
          </cell>
          <cell r="EA670">
            <v>175305</v>
          </cell>
          <cell r="EB670">
            <v>42538</v>
          </cell>
          <cell r="ED670">
            <v>217843</v>
          </cell>
          <cell r="ER670">
            <v>516806</v>
          </cell>
          <cell r="ET670">
            <v>516806</v>
          </cell>
          <cell r="FC670">
            <v>143203</v>
          </cell>
          <cell r="FF670">
            <v>143203</v>
          </cell>
          <cell r="FK670">
            <v>80675724</v>
          </cell>
          <cell r="FL670">
            <v>2773516</v>
          </cell>
          <cell r="FN670">
            <v>10429051</v>
          </cell>
          <cell r="FO670">
            <v>93878291</v>
          </cell>
        </row>
        <row r="671">
          <cell r="E671" t="str">
            <v>Middle Tennessee2014</v>
          </cell>
          <cell r="F671" t="str">
            <v>TN</v>
          </cell>
          <cell r="G671" t="str">
            <v>NCAA Division I-A</v>
          </cell>
          <cell r="I671">
            <v>1</v>
          </cell>
          <cell r="J671" t="str">
            <v>NCAA</v>
          </cell>
          <cell r="K671">
            <v>7662</v>
          </cell>
          <cell r="L671">
            <v>8909</v>
          </cell>
          <cell r="M671">
            <v>16571</v>
          </cell>
          <cell r="V671">
            <v>998316</v>
          </cell>
          <cell r="Y671">
            <v>998316</v>
          </cell>
          <cell r="Z671">
            <v>2500195</v>
          </cell>
          <cell r="AA671">
            <v>1715424</v>
          </cell>
          <cell r="AC671">
            <v>4215619</v>
          </cell>
          <cell r="AL671">
            <v>870673</v>
          </cell>
          <cell r="AM671">
            <v>932258</v>
          </cell>
          <cell r="AO671">
            <v>1802931</v>
          </cell>
          <cell r="BF671">
            <v>9054880</v>
          </cell>
          <cell r="BI671">
            <v>9054880</v>
          </cell>
          <cell r="BJ671">
            <v>0.31973875355672143</v>
          </cell>
          <cell r="BK671">
            <v>453835</v>
          </cell>
          <cell r="BL671">
            <v>343849</v>
          </cell>
          <cell r="BN671">
            <v>797684</v>
          </cell>
          <cell r="CV671">
            <v>931590</v>
          </cell>
          <cell r="CX671">
            <v>931590</v>
          </cell>
          <cell r="CZ671">
            <v>750607</v>
          </cell>
          <cell r="DB671">
            <v>750607</v>
          </cell>
          <cell r="EA671">
            <v>1138527</v>
          </cell>
          <cell r="EB671">
            <v>1246237</v>
          </cell>
          <cell r="ED671">
            <v>2384764</v>
          </cell>
          <cell r="ER671">
            <v>983276</v>
          </cell>
          <cell r="ET671">
            <v>983276</v>
          </cell>
          <cell r="FK671">
            <v>15016426</v>
          </cell>
          <cell r="FL671">
            <v>6903241</v>
          </cell>
          <cell r="FN671">
            <v>6399953</v>
          </cell>
          <cell r="FO671">
            <v>28319620</v>
          </cell>
        </row>
        <row r="672">
          <cell r="E672" t="str">
            <v>Mississippi State2014</v>
          </cell>
          <cell r="F672" t="str">
            <v>MS</v>
          </cell>
          <cell r="G672" t="str">
            <v>NCAA Division I-A</v>
          </cell>
          <cell r="I672">
            <v>1</v>
          </cell>
          <cell r="J672" t="str">
            <v>NCAA</v>
          </cell>
          <cell r="K672">
            <v>7477</v>
          </cell>
          <cell r="L672">
            <v>7084</v>
          </cell>
          <cell r="M672">
            <v>14561</v>
          </cell>
          <cell r="V672">
            <v>2004407</v>
          </cell>
          <cell r="Y672">
            <v>2004407</v>
          </cell>
          <cell r="Z672">
            <v>6322580</v>
          </cell>
          <cell r="AA672">
            <v>337209</v>
          </cell>
          <cell r="AC672">
            <v>6659789</v>
          </cell>
          <cell r="AL672">
            <v>100405</v>
          </cell>
          <cell r="AM672">
            <v>120230</v>
          </cell>
          <cell r="AO672">
            <v>220635</v>
          </cell>
          <cell r="BF672">
            <v>31308423</v>
          </cell>
          <cell r="BI672">
            <v>31308423</v>
          </cell>
          <cell r="BJ672">
            <v>0.45940447147057245</v>
          </cell>
          <cell r="BK672">
            <v>34700</v>
          </cell>
          <cell r="BL672">
            <v>34700</v>
          </cell>
          <cell r="BN672">
            <v>69400</v>
          </cell>
          <cell r="CV672">
            <v>104618</v>
          </cell>
          <cell r="CX672">
            <v>104618</v>
          </cell>
          <cell r="CZ672">
            <v>266880</v>
          </cell>
          <cell r="DB672">
            <v>266880</v>
          </cell>
          <cell r="EA672">
            <v>63493</v>
          </cell>
          <cell r="EB672">
            <v>63493</v>
          </cell>
          <cell r="ED672">
            <v>126986</v>
          </cell>
          <cell r="ER672">
            <v>95859</v>
          </cell>
          <cell r="ET672">
            <v>95859</v>
          </cell>
          <cell r="FK672">
            <v>39834008</v>
          </cell>
          <cell r="FL672">
            <v>1022989</v>
          </cell>
          <cell r="FN672">
            <v>27293021</v>
          </cell>
          <cell r="FO672">
            <v>68150018</v>
          </cell>
        </row>
        <row r="673">
          <cell r="E673" t="str">
            <v>New Mexico State2014</v>
          </cell>
          <cell r="F673" t="str">
            <v>NM</v>
          </cell>
          <cell r="G673" t="str">
            <v>NCAA Division I-A</v>
          </cell>
          <cell r="I673">
            <v>1</v>
          </cell>
          <cell r="J673" t="str">
            <v>NCAA</v>
          </cell>
          <cell r="K673">
            <v>4989</v>
          </cell>
          <cell r="L673">
            <v>5581</v>
          </cell>
          <cell r="M673">
            <v>10570</v>
          </cell>
          <cell r="V673">
            <v>942496</v>
          </cell>
          <cell r="Y673">
            <v>942496</v>
          </cell>
          <cell r="Z673">
            <v>2937179</v>
          </cell>
          <cell r="AA673">
            <v>1533397</v>
          </cell>
          <cell r="AC673">
            <v>4470576</v>
          </cell>
          <cell r="AM673">
            <v>911613</v>
          </cell>
          <cell r="AO673">
            <v>911613</v>
          </cell>
          <cell r="AU673">
            <v>811942</v>
          </cell>
          <cell r="AW673">
            <v>811942</v>
          </cell>
          <cell r="BF673">
            <v>6375298</v>
          </cell>
          <cell r="BI673">
            <v>6375298</v>
          </cell>
          <cell r="BJ673">
            <v>0.25057437806317773</v>
          </cell>
          <cell r="BK673">
            <v>354871</v>
          </cell>
          <cell r="BL673">
            <v>337061</v>
          </cell>
          <cell r="BN673">
            <v>691932</v>
          </cell>
          <cell r="CV673">
            <v>544844</v>
          </cell>
          <cell r="CX673">
            <v>544844</v>
          </cell>
          <cell r="CZ673">
            <v>982384</v>
          </cell>
          <cell r="DB673">
            <v>982384</v>
          </cell>
          <cell r="DH673">
            <v>705822</v>
          </cell>
          <cell r="DJ673">
            <v>705822</v>
          </cell>
          <cell r="EA673">
            <v>358397</v>
          </cell>
          <cell r="EB673">
            <v>416719</v>
          </cell>
          <cell r="ED673">
            <v>775116</v>
          </cell>
          <cell r="EM673">
            <v>177237</v>
          </cell>
          <cell r="EP673">
            <v>177237</v>
          </cell>
          <cell r="ER673">
            <v>1027432</v>
          </cell>
          <cell r="ET673">
            <v>1027432</v>
          </cell>
          <cell r="FK673">
            <v>11145478</v>
          </cell>
          <cell r="FL673">
            <v>7271214</v>
          </cell>
          <cell r="FN673">
            <v>7026045</v>
          </cell>
          <cell r="FO673">
            <v>25442737</v>
          </cell>
        </row>
        <row r="674">
          <cell r="E674" t="str">
            <v>NC State2014</v>
          </cell>
          <cell r="F674" t="str">
            <v>NC</v>
          </cell>
          <cell r="G674" t="str">
            <v>NCAA Division I-A</v>
          </cell>
          <cell r="I674">
            <v>1</v>
          </cell>
          <cell r="J674" t="str">
            <v>NCAA</v>
          </cell>
          <cell r="K674">
            <v>11825</v>
          </cell>
          <cell r="L674">
            <v>9458</v>
          </cell>
          <cell r="M674">
            <v>21283</v>
          </cell>
          <cell r="V674">
            <v>1086966</v>
          </cell>
          <cell r="Y674">
            <v>1086966</v>
          </cell>
          <cell r="Z674">
            <v>13503773</v>
          </cell>
          <cell r="AA674">
            <v>753631</v>
          </cell>
          <cell r="AC674">
            <v>14257404</v>
          </cell>
          <cell r="AL674">
            <v>913288</v>
          </cell>
          <cell r="AM674">
            <v>1224447</v>
          </cell>
          <cell r="AO674">
            <v>2137735</v>
          </cell>
          <cell r="BF674">
            <v>39999142</v>
          </cell>
          <cell r="BI674">
            <v>39999142</v>
          </cell>
          <cell r="BJ674">
            <v>0.52055486873374324</v>
          </cell>
          <cell r="BK674">
            <v>209577</v>
          </cell>
          <cell r="BL674">
            <v>265807</v>
          </cell>
          <cell r="BN674">
            <v>475384</v>
          </cell>
          <cell r="BP674">
            <v>571411</v>
          </cell>
          <cell r="BR674">
            <v>571411</v>
          </cell>
          <cell r="CC674">
            <v>138669</v>
          </cell>
          <cell r="CD674">
            <v>138669</v>
          </cell>
          <cell r="CU674">
            <v>650094</v>
          </cell>
          <cell r="CV674">
            <v>690984</v>
          </cell>
          <cell r="CX674">
            <v>1341078</v>
          </cell>
          <cell r="CZ674">
            <v>573875</v>
          </cell>
          <cell r="DB674">
            <v>573875</v>
          </cell>
          <cell r="DG674">
            <v>572414</v>
          </cell>
          <cell r="DH674">
            <v>736172</v>
          </cell>
          <cell r="DJ674">
            <v>1308586</v>
          </cell>
          <cell r="EA674">
            <v>262801</v>
          </cell>
          <cell r="EB674">
            <v>399057</v>
          </cell>
          <cell r="ED674">
            <v>661858</v>
          </cell>
          <cell r="ER674">
            <v>615428</v>
          </cell>
          <cell r="ET674">
            <v>615428</v>
          </cell>
          <cell r="FC674">
            <v>624026</v>
          </cell>
          <cell r="FF674">
            <v>624026</v>
          </cell>
          <cell r="FK674">
            <v>57822081</v>
          </cell>
          <cell r="FL674">
            <v>5830812</v>
          </cell>
          <cell r="FM674">
            <v>138669</v>
          </cell>
          <cell r="FN674">
            <v>13047873</v>
          </cell>
          <cell r="FO674">
            <v>76839435</v>
          </cell>
        </row>
        <row r="675">
          <cell r="E675" t="str">
            <v>Northern Illinois2014</v>
          </cell>
          <cell r="F675" t="str">
            <v>IL</v>
          </cell>
          <cell r="G675" t="str">
            <v>NCAA Division I-A</v>
          </cell>
          <cell r="I675">
            <v>1</v>
          </cell>
          <cell r="J675" t="str">
            <v>NCAA</v>
          </cell>
          <cell r="K675">
            <v>6837</v>
          </cell>
          <cell r="L675">
            <v>6630</v>
          </cell>
          <cell r="M675">
            <v>13467</v>
          </cell>
          <cell r="V675">
            <v>865245</v>
          </cell>
          <cell r="Y675">
            <v>865245</v>
          </cell>
          <cell r="Z675">
            <v>1917270</v>
          </cell>
          <cell r="AA675">
            <v>1559542</v>
          </cell>
          <cell r="AC675">
            <v>3476812</v>
          </cell>
          <cell r="AM675">
            <v>1008164</v>
          </cell>
          <cell r="AO675">
            <v>1008164</v>
          </cell>
          <cell r="BF675">
            <v>8268043</v>
          </cell>
          <cell r="BI675">
            <v>8268043</v>
          </cell>
          <cell r="BJ675">
            <v>0.3226303445372134</v>
          </cell>
          <cell r="BK675">
            <v>715984</v>
          </cell>
          <cell r="BL675">
            <v>429277</v>
          </cell>
          <cell r="BN675">
            <v>1145261</v>
          </cell>
          <cell r="BP675">
            <v>619398</v>
          </cell>
          <cell r="BR675">
            <v>619398</v>
          </cell>
          <cell r="CU675">
            <v>654428</v>
          </cell>
          <cell r="CV675">
            <v>774645</v>
          </cell>
          <cell r="CX675">
            <v>1429073</v>
          </cell>
          <cell r="CZ675">
            <v>758379</v>
          </cell>
          <cell r="DB675">
            <v>758379</v>
          </cell>
          <cell r="EA675">
            <v>470011</v>
          </cell>
          <cell r="EB675">
            <v>506256</v>
          </cell>
          <cell r="ED675">
            <v>976267</v>
          </cell>
          <cell r="ER675">
            <v>902185</v>
          </cell>
          <cell r="ET675">
            <v>902185</v>
          </cell>
          <cell r="FC675">
            <v>569708</v>
          </cell>
          <cell r="FF675">
            <v>569708</v>
          </cell>
          <cell r="FK675">
            <v>13460689</v>
          </cell>
          <cell r="FL675">
            <v>6557846</v>
          </cell>
          <cell r="FN675">
            <v>5608450</v>
          </cell>
          <cell r="FO675">
            <v>25626985</v>
          </cell>
        </row>
        <row r="676">
          <cell r="E676" t="str">
            <v>Northwestern2014</v>
          </cell>
          <cell r="F676" t="str">
            <v>IL</v>
          </cell>
          <cell r="G676" t="str">
            <v>NCAA Division I-A</v>
          </cell>
          <cell r="I676">
            <v>1</v>
          </cell>
          <cell r="J676" t="str">
            <v>NCAA</v>
          </cell>
          <cell r="K676">
            <v>4136</v>
          </cell>
          <cell r="L676">
            <v>4221</v>
          </cell>
          <cell r="M676">
            <v>8357</v>
          </cell>
          <cell r="V676">
            <v>99917</v>
          </cell>
          <cell r="Y676">
            <v>99917</v>
          </cell>
          <cell r="Z676">
            <v>15053433</v>
          </cell>
          <cell r="AA676">
            <v>122759</v>
          </cell>
          <cell r="AC676">
            <v>15176192</v>
          </cell>
          <cell r="AY676">
            <v>100715</v>
          </cell>
          <cell r="BA676">
            <v>100715</v>
          </cell>
          <cell r="BC676">
            <v>28330</v>
          </cell>
          <cell r="BE676">
            <v>28330</v>
          </cell>
          <cell r="BF676">
            <v>31664655</v>
          </cell>
          <cell r="BI676">
            <v>31664655</v>
          </cell>
          <cell r="BJ676">
            <v>0.4521708679293393</v>
          </cell>
          <cell r="BK676">
            <v>490644</v>
          </cell>
          <cell r="BL676">
            <v>483864</v>
          </cell>
          <cell r="BN676">
            <v>974508</v>
          </cell>
          <cell r="BX676">
            <v>172185</v>
          </cell>
          <cell r="BZ676">
            <v>172185</v>
          </cell>
          <cell r="CU676">
            <v>70239</v>
          </cell>
          <cell r="CV676">
            <v>44833</v>
          </cell>
          <cell r="CX676">
            <v>115072</v>
          </cell>
          <cell r="CZ676">
            <v>41775</v>
          </cell>
          <cell r="DB676">
            <v>41775</v>
          </cell>
          <cell r="DG676">
            <v>82198</v>
          </cell>
          <cell r="DH676">
            <v>86788</v>
          </cell>
          <cell r="DJ676">
            <v>168986</v>
          </cell>
          <cell r="EA676">
            <v>164573</v>
          </cell>
          <cell r="EB676">
            <v>104207</v>
          </cell>
          <cell r="ED676">
            <v>268780</v>
          </cell>
          <cell r="EN676">
            <v>8660</v>
          </cell>
          <cell r="EP676">
            <v>8660</v>
          </cell>
          <cell r="ER676">
            <v>49671</v>
          </cell>
          <cell r="ET676">
            <v>49671</v>
          </cell>
          <cell r="FC676">
            <v>208160</v>
          </cell>
          <cell r="FF676">
            <v>208160</v>
          </cell>
          <cell r="FK676">
            <v>47833819</v>
          </cell>
          <cell r="FL676">
            <v>1243787</v>
          </cell>
          <cell r="FN676">
            <v>20950468</v>
          </cell>
          <cell r="FO676">
            <v>70028074</v>
          </cell>
        </row>
        <row r="677">
          <cell r="E677" t="str">
            <v>Ohio State2014</v>
          </cell>
          <cell r="F677" t="str">
            <v>OH</v>
          </cell>
          <cell r="G677" t="str">
            <v>NCAA Division I-A</v>
          </cell>
          <cell r="I677">
            <v>1</v>
          </cell>
          <cell r="J677" t="str">
            <v>NCAA</v>
          </cell>
          <cell r="K677">
            <v>21128</v>
          </cell>
          <cell r="L677">
            <v>19324</v>
          </cell>
          <cell r="M677">
            <v>40452</v>
          </cell>
          <cell r="V677">
            <v>337752</v>
          </cell>
          <cell r="Y677">
            <v>337752</v>
          </cell>
          <cell r="Z677">
            <v>24060718</v>
          </cell>
          <cell r="AA677">
            <v>1003869</v>
          </cell>
          <cell r="AC677">
            <v>25064587</v>
          </cell>
          <cell r="AL677">
            <v>99741</v>
          </cell>
          <cell r="AM677">
            <v>86092</v>
          </cell>
          <cell r="AO677">
            <v>185833</v>
          </cell>
          <cell r="AP677">
            <v>29100</v>
          </cell>
          <cell r="AQ677">
            <v>29100</v>
          </cell>
          <cell r="AS677">
            <v>58200</v>
          </cell>
          <cell r="AX677">
            <v>43224</v>
          </cell>
          <cell r="AY677">
            <v>36873</v>
          </cell>
          <cell r="BA677">
            <v>80097</v>
          </cell>
          <cell r="BC677">
            <v>101463</v>
          </cell>
          <cell r="BE677">
            <v>101463</v>
          </cell>
          <cell r="BF677">
            <v>83547428</v>
          </cell>
          <cell r="BI677">
            <v>83547428</v>
          </cell>
          <cell r="BJ677">
            <v>0.48885836997665372</v>
          </cell>
          <cell r="BK677">
            <v>402389</v>
          </cell>
          <cell r="BL677">
            <v>397262</v>
          </cell>
          <cell r="BN677">
            <v>799651</v>
          </cell>
          <cell r="BO677">
            <v>93144</v>
          </cell>
          <cell r="BP677">
            <v>179159</v>
          </cell>
          <cell r="BR677">
            <v>272303</v>
          </cell>
          <cell r="BS677">
            <v>844141</v>
          </cell>
          <cell r="BT677">
            <v>49877</v>
          </cell>
          <cell r="BV677">
            <v>894018</v>
          </cell>
          <cell r="BW677">
            <v>780266</v>
          </cell>
          <cell r="BX677">
            <v>201772</v>
          </cell>
          <cell r="BZ677">
            <v>982038</v>
          </cell>
          <cell r="CC677">
            <v>30183</v>
          </cell>
          <cell r="CD677">
            <v>30183</v>
          </cell>
          <cell r="CJ677">
            <v>88065</v>
          </cell>
          <cell r="CL677">
            <v>88065</v>
          </cell>
          <cell r="CU677">
            <v>242907</v>
          </cell>
          <cell r="CV677">
            <v>135344</v>
          </cell>
          <cell r="CX677">
            <v>378251</v>
          </cell>
          <cell r="CZ677">
            <v>155849</v>
          </cell>
          <cell r="DB677">
            <v>155849</v>
          </cell>
          <cell r="DK677">
            <v>256571</v>
          </cell>
          <cell r="DL677">
            <v>100522</v>
          </cell>
          <cell r="DN677">
            <v>357093</v>
          </cell>
          <cell r="DP677">
            <v>33409</v>
          </cell>
          <cell r="DR677">
            <v>33409</v>
          </cell>
          <cell r="EA677">
            <v>83043</v>
          </cell>
          <cell r="EB677">
            <v>38171</v>
          </cell>
          <cell r="ED677">
            <v>121214</v>
          </cell>
          <cell r="EQ677">
            <v>61848</v>
          </cell>
          <cell r="ER677">
            <v>283939</v>
          </cell>
          <cell r="ET677">
            <v>345787</v>
          </cell>
          <cell r="FC677">
            <v>910421</v>
          </cell>
          <cell r="FF677">
            <v>910421</v>
          </cell>
          <cell r="FI677">
            <v>25390</v>
          </cell>
          <cell r="FJ677">
            <v>25390</v>
          </cell>
          <cell r="FK677">
            <v>111792693</v>
          </cell>
          <cell r="FL677">
            <v>2920766</v>
          </cell>
          <cell r="FM677">
            <v>55573</v>
          </cell>
          <cell r="FN677">
            <v>56134103</v>
          </cell>
          <cell r="FO677">
            <v>170903135</v>
          </cell>
        </row>
        <row r="678">
          <cell r="E678" t="str">
            <v>Ohio2014</v>
          </cell>
          <cell r="F678" t="str">
            <v>OH</v>
          </cell>
          <cell r="G678" t="str">
            <v>NCAA Division I-A</v>
          </cell>
          <cell r="I678">
            <v>1</v>
          </cell>
          <cell r="J678" t="str">
            <v>NCAA</v>
          </cell>
          <cell r="K678">
            <v>8145</v>
          </cell>
          <cell r="L678">
            <v>8841</v>
          </cell>
          <cell r="M678">
            <v>16986</v>
          </cell>
          <cell r="V678">
            <v>1057709</v>
          </cell>
          <cell r="Y678">
            <v>1057709</v>
          </cell>
          <cell r="Z678">
            <v>2561849</v>
          </cell>
          <cell r="AA678">
            <v>1447121</v>
          </cell>
          <cell r="AC678">
            <v>4008970</v>
          </cell>
          <cell r="AM678">
            <v>839487</v>
          </cell>
          <cell r="AO678">
            <v>839487</v>
          </cell>
          <cell r="BC678">
            <v>824497</v>
          </cell>
          <cell r="BE678">
            <v>824497</v>
          </cell>
          <cell r="BF678">
            <v>8011239</v>
          </cell>
          <cell r="BI678">
            <v>8011239</v>
          </cell>
          <cell r="BJ678">
            <v>0.27904572622226725</v>
          </cell>
          <cell r="BK678">
            <v>328768</v>
          </cell>
          <cell r="BL678">
            <v>314278</v>
          </cell>
          <cell r="BN678">
            <v>643046</v>
          </cell>
          <cell r="CV678">
            <v>830127</v>
          </cell>
          <cell r="CX678">
            <v>830127</v>
          </cell>
          <cell r="CZ678">
            <v>814491</v>
          </cell>
          <cell r="DB678">
            <v>814491</v>
          </cell>
          <cell r="DH678">
            <v>801872</v>
          </cell>
          <cell r="DJ678">
            <v>801872</v>
          </cell>
          <cell r="EM678">
            <v>166680</v>
          </cell>
          <cell r="EP678">
            <v>166680</v>
          </cell>
          <cell r="ER678">
            <v>1055111</v>
          </cell>
          <cell r="ET678">
            <v>1055111</v>
          </cell>
          <cell r="FC678">
            <v>687747</v>
          </cell>
          <cell r="FF678">
            <v>687747</v>
          </cell>
          <cell r="FK678">
            <v>12813992</v>
          </cell>
          <cell r="FL678">
            <v>6926984</v>
          </cell>
          <cell r="FN678">
            <v>8968437</v>
          </cell>
          <cell r="FO678">
            <v>28709413</v>
          </cell>
        </row>
        <row r="679">
          <cell r="E679" t="str">
            <v>Oklahoma State2014</v>
          </cell>
          <cell r="F679" t="str">
            <v>OK</v>
          </cell>
          <cell r="G679" t="str">
            <v>NCAA Division I-A</v>
          </cell>
          <cell r="I679">
            <v>1</v>
          </cell>
          <cell r="J679" t="str">
            <v>NCAA</v>
          </cell>
          <cell r="K679">
            <v>9190</v>
          </cell>
          <cell r="L679">
            <v>8931</v>
          </cell>
          <cell r="M679">
            <v>18121</v>
          </cell>
          <cell r="V679">
            <v>1649936</v>
          </cell>
          <cell r="Y679">
            <v>1649936</v>
          </cell>
          <cell r="Z679">
            <v>11730649</v>
          </cell>
          <cell r="AA679">
            <v>664812</v>
          </cell>
          <cell r="AC679">
            <v>12395461</v>
          </cell>
          <cell r="AL679">
            <v>246244</v>
          </cell>
          <cell r="AM679">
            <v>233820</v>
          </cell>
          <cell r="AO679">
            <v>480064</v>
          </cell>
          <cell r="AU679">
            <v>453701</v>
          </cell>
          <cell r="AW679">
            <v>453701</v>
          </cell>
          <cell r="BF679">
            <v>43778793</v>
          </cell>
          <cell r="BI679">
            <v>43778793</v>
          </cell>
          <cell r="BJ679">
            <v>0.51116453590725119</v>
          </cell>
          <cell r="BK679">
            <v>827025</v>
          </cell>
          <cell r="BL679">
            <v>199490</v>
          </cell>
          <cell r="BN679">
            <v>1026515</v>
          </cell>
          <cell r="CV679">
            <v>236231</v>
          </cell>
          <cell r="CX679">
            <v>236231</v>
          </cell>
          <cell r="CZ679">
            <v>250176</v>
          </cell>
          <cell r="DB679">
            <v>250176</v>
          </cell>
          <cell r="EA679">
            <v>77809</v>
          </cell>
          <cell r="EB679">
            <v>158138</v>
          </cell>
          <cell r="ED679">
            <v>235947</v>
          </cell>
          <cell r="FC679">
            <v>519768</v>
          </cell>
          <cell r="FF679">
            <v>519768</v>
          </cell>
          <cell r="FK679">
            <v>58830224</v>
          </cell>
          <cell r="FL679">
            <v>2196368</v>
          </cell>
          <cell r="FN679">
            <v>24618616</v>
          </cell>
          <cell r="FO679">
            <v>85645208</v>
          </cell>
        </row>
        <row r="680">
          <cell r="E680" t="str">
            <v>Old Dominion2014</v>
          </cell>
          <cell r="F680" t="str">
            <v>VA</v>
          </cell>
          <cell r="G680" t="str">
            <v>NCAA Division I-AA</v>
          </cell>
          <cell r="I680">
            <v>1</v>
          </cell>
          <cell r="J680" t="str">
            <v>NCAA</v>
          </cell>
          <cell r="K680">
            <v>7100</v>
          </cell>
          <cell r="L680">
            <v>8114</v>
          </cell>
          <cell r="M680">
            <v>15214</v>
          </cell>
          <cell r="V680">
            <v>1480345</v>
          </cell>
          <cell r="Y680">
            <v>1480345</v>
          </cell>
          <cell r="Z680">
            <v>3345670</v>
          </cell>
          <cell r="AA680">
            <v>2153923</v>
          </cell>
          <cell r="AC680">
            <v>5499593</v>
          </cell>
          <cell r="BC680">
            <v>959952</v>
          </cell>
          <cell r="BE680">
            <v>959952</v>
          </cell>
          <cell r="BF680">
            <v>8709737</v>
          </cell>
          <cell r="BI680">
            <v>8709737</v>
          </cell>
          <cell r="BJ680">
            <v>0.22028277321775297</v>
          </cell>
          <cell r="BK680">
            <v>312058</v>
          </cell>
          <cell r="BL680">
            <v>384034</v>
          </cell>
          <cell r="BN680">
            <v>696092</v>
          </cell>
          <cell r="BX680">
            <v>741507</v>
          </cell>
          <cell r="BZ680">
            <v>741507</v>
          </cell>
          <cell r="CJ680">
            <v>1342098</v>
          </cell>
          <cell r="CL680">
            <v>1342098</v>
          </cell>
          <cell r="CM680">
            <v>167869</v>
          </cell>
          <cell r="CN680">
            <v>167873</v>
          </cell>
          <cell r="CP680">
            <v>335742</v>
          </cell>
          <cell r="CU680">
            <v>1042440</v>
          </cell>
          <cell r="CV680">
            <v>855251</v>
          </cell>
          <cell r="CX680">
            <v>1897691</v>
          </cell>
          <cell r="DG680">
            <v>459860</v>
          </cell>
          <cell r="DH680">
            <v>724649</v>
          </cell>
          <cell r="DJ680">
            <v>1184509</v>
          </cell>
          <cell r="EA680">
            <v>483973</v>
          </cell>
          <cell r="EB680">
            <v>547524</v>
          </cell>
          <cell r="ED680">
            <v>1031497</v>
          </cell>
          <cell r="FC680">
            <v>934475</v>
          </cell>
          <cell r="FF680">
            <v>934475</v>
          </cell>
          <cell r="FK680">
            <v>16936427</v>
          </cell>
          <cell r="FL680">
            <v>7876811</v>
          </cell>
          <cell r="FN680">
            <v>14725655</v>
          </cell>
          <cell r="FO680">
            <v>39538893</v>
          </cell>
        </row>
        <row r="681">
          <cell r="E681" t="str">
            <v>Oregon State2014</v>
          </cell>
          <cell r="F681" t="str">
            <v>OR</v>
          </cell>
          <cell r="G681" t="str">
            <v>NCAA Division I-A</v>
          </cell>
          <cell r="I681">
            <v>1</v>
          </cell>
          <cell r="J681" t="str">
            <v>NCAA</v>
          </cell>
          <cell r="K681">
            <v>9694</v>
          </cell>
          <cell r="L681">
            <v>8308</v>
          </cell>
          <cell r="M681">
            <v>18002</v>
          </cell>
          <cell r="V681">
            <v>1368660</v>
          </cell>
          <cell r="Y681">
            <v>1368660</v>
          </cell>
          <cell r="Z681">
            <v>5365948</v>
          </cell>
          <cell r="AA681">
            <v>2651986</v>
          </cell>
          <cell r="AC681">
            <v>8017934</v>
          </cell>
          <cell r="AM681">
            <v>1064370</v>
          </cell>
          <cell r="AO681">
            <v>1064370</v>
          </cell>
          <cell r="BF681">
            <v>30916950</v>
          </cell>
          <cell r="BI681">
            <v>30916950</v>
          </cell>
          <cell r="BJ681">
            <v>0.42860581706524609</v>
          </cell>
          <cell r="BK681">
            <v>56846</v>
          </cell>
          <cell r="BL681">
            <v>539050</v>
          </cell>
          <cell r="BN681">
            <v>595896</v>
          </cell>
          <cell r="BP681">
            <v>1508029</v>
          </cell>
          <cell r="BR681">
            <v>1508029</v>
          </cell>
          <cell r="CI681">
            <v>109251</v>
          </cell>
          <cell r="CJ681">
            <v>1185439</v>
          </cell>
          <cell r="CL681">
            <v>1294690</v>
          </cell>
          <cell r="CU681">
            <v>115536</v>
          </cell>
          <cell r="CV681">
            <v>1101260</v>
          </cell>
          <cell r="CX681">
            <v>1216796</v>
          </cell>
          <cell r="CZ681">
            <v>1250674</v>
          </cell>
          <cell r="DB681">
            <v>1250674</v>
          </cell>
          <cell r="DL681">
            <v>949486</v>
          </cell>
          <cell r="DN681">
            <v>949486</v>
          </cell>
          <cell r="ER681">
            <v>1745508</v>
          </cell>
          <cell r="ET681">
            <v>1745508</v>
          </cell>
          <cell r="FC681">
            <v>254246</v>
          </cell>
          <cell r="FF681">
            <v>254246</v>
          </cell>
          <cell r="FK681">
            <v>38187437</v>
          </cell>
          <cell r="FL681">
            <v>11995802</v>
          </cell>
          <cell r="FN681">
            <v>21950523</v>
          </cell>
          <cell r="FO681">
            <v>72133762</v>
          </cell>
        </row>
        <row r="682">
          <cell r="E682" t="str">
            <v>Penn State2014</v>
          </cell>
          <cell r="F682" t="str">
            <v>PA</v>
          </cell>
          <cell r="G682" t="str">
            <v>NCAA Division I-A</v>
          </cell>
          <cell r="I682">
            <v>1</v>
          </cell>
          <cell r="J682" t="str">
            <v>NCAA</v>
          </cell>
          <cell r="K682">
            <v>20898</v>
          </cell>
          <cell r="L682">
            <v>18179</v>
          </cell>
          <cell r="M682">
            <v>39077</v>
          </cell>
          <cell r="V682">
            <v>608610</v>
          </cell>
          <cell r="Y682">
            <v>608610</v>
          </cell>
          <cell r="Z682">
            <v>11326195</v>
          </cell>
          <cell r="AA682">
            <v>857786</v>
          </cell>
          <cell r="AC682">
            <v>12183981</v>
          </cell>
          <cell r="AL682">
            <v>570918</v>
          </cell>
          <cell r="AM682">
            <v>729242</v>
          </cell>
          <cell r="AO682">
            <v>1300160</v>
          </cell>
          <cell r="AX682">
            <v>205643</v>
          </cell>
          <cell r="AY682">
            <v>230139</v>
          </cell>
          <cell r="BA682">
            <v>435782</v>
          </cell>
          <cell r="BC682">
            <v>469501</v>
          </cell>
          <cell r="BE682">
            <v>469501</v>
          </cell>
          <cell r="BF682">
            <v>71305219</v>
          </cell>
          <cell r="BI682">
            <v>71305219</v>
          </cell>
          <cell r="BJ682">
            <v>0.55737622021868782</v>
          </cell>
          <cell r="BK682">
            <v>209922</v>
          </cell>
          <cell r="BL682">
            <v>282372</v>
          </cell>
          <cell r="BN682">
            <v>492294</v>
          </cell>
          <cell r="BO682">
            <v>417554</v>
          </cell>
          <cell r="BP682">
            <v>643358</v>
          </cell>
          <cell r="BR682">
            <v>1060912</v>
          </cell>
          <cell r="BS682">
            <v>3684366</v>
          </cell>
          <cell r="BT682">
            <v>899854</v>
          </cell>
          <cell r="BV682">
            <v>4584220</v>
          </cell>
          <cell r="BW682">
            <v>671711</v>
          </cell>
          <cell r="BX682">
            <v>595565</v>
          </cell>
          <cell r="BZ682">
            <v>1267276</v>
          </cell>
          <cell r="CU682">
            <v>442911</v>
          </cell>
          <cell r="CV682">
            <v>643564</v>
          </cell>
          <cell r="CX682">
            <v>1086475</v>
          </cell>
          <cell r="CZ682">
            <v>590095</v>
          </cell>
          <cell r="DB682">
            <v>590095</v>
          </cell>
          <cell r="DG682">
            <v>426165</v>
          </cell>
          <cell r="DH682">
            <v>581732</v>
          </cell>
          <cell r="DJ682">
            <v>1007897</v>
          </cell>
          <cell r="EA682">
            <v>240308</v>
          </cell>
          <cell r="EB682">
            <v>409697</v>
          </cell>
          <cell r="ED682">
            <v>650005</v>
          </cell>
          <cell r="EQ682">
            <v>223694</v>
          </cell>
          <cell r="ER682">
            <v>995548</v>
          </cell>
          <cell r="ET682">
            <v>1219242</v>
          </cell>
          <cell r="FC682">
            <v>1216299</v>
          </cell>
          <cell r="FF682">
            <v>1216299</v>
          </cell>
          <cell r="FK682">
            <v>91549515</v>
          </cell>
          <cell r="FL682">
            <v>7928453</v>
          </cell>
          <cell r="FN682">
            <v>28452174</v>
          </cell>
          <cell r="FO682">
            <v>127930142</v>
          </cell>
        </row>
        <row r="683">
          <cell r="E683" t="str">
            <v>Purdue2014</v>
          </cell>
          <cell r="F683" t="str">
            <v>IN</v>
          </cell>
          <cell r="G683" t="str">
            <v>NCAA Division I-A</v>
          </cell>
          <cell r="I683">
            <v>1</v>
          </cell>
          <cell r="J683" t="str">
            <v>NCAA</v>
          </cell>
          <cell r="K683">
            <v>16449</v>
          </cell>
          <cell r="L683">
            <v>11933</v>
          </cell>
          <cell r="M683">
            <v>28382</v>
          </cell>
          <cell r="V683">
            <v>240331</v>
          </cell>
          <cell r="Y683">
            <v>240331</v>
          </cell>
          <cell r="Z683">
            <v>9869091</v>
          </cell>
          <cell r="AA683">
            <v>666974</v>
          </cell>
          <cell r="AC683">
            <v>10536065</v>
          </cell>
          <cell r="AL683">
            <v>247974</v>
          </cell>
          <cell r="AM683">
            <v>660773</v>
          </cell>
          <cell r="AO683">
            <v>908747</v>
          </cell>
          <cell r="BF683">
            <v>17073335</v>
          </cell>
          <cell r="BI683">
            <v>17073335</v>
          </cell>
          <cell r="BJ683">
            <v>0.22621368022018601</v>
          </cell>
          <cell r="BK683">
            <v>139861</v>
          </cell>
          <cell r="BL683">
            <v>286314</v>
          </cell>
          <cell r="BN683">
            <v>426175</v>
          </cell>
          <cell r="CV683">
            <v>373150</v>
          </cell>
          <cell r="CX683">
            <v>373150</v>
          </cell>
          <cell r="CZ683">
            <v>471643</v>
          </cell>
          <cell r="DB683">
            <v>471643</v>
          </cell>
          <cell r="DK683">
            <v>223292</v>
          </cell>
          <cell r="DL683">
            <v>533697</v>
          </cell>
          <cell r="DN683">
            <v>756989</v>
          </cell>
          <cell r="EA683">
            <v>62110</v>
          </cell>
          <cell r="EB683">
            <v>366026</v>
          </cell>
          <cell r="ED683">
            <v>428136</v>
          </cell>
          <cell r="ER683">
            <v>588669</v>
          </cell>
          <cell r="ET683">
            <v>588669</v>
          </cell>
          <cell r="FC683">
            <v>164384</v>
          </cell>
          <cell r="FF683">
            <v>164384</v>
          </cell>
          <cell r="FK683">
            <v>28020378</v>
          </cell>
          <cell r="FL683">
            <v>3947246</v>
          </cell>
          <cell r="FN683">
            <v>43506746</v>
          </cell>
          <cell r="FO683">
            <v>75474370</v>
          </cell>
        </row>
        <row r="684">
          <cell r="E684" t="str">
            <v>Rice2014</v>
          </cell>
          <cell r="F684" t="str">
            <v>TX</v>
          </cell>
          <cell r="G684" t="str">
            <v>NCAA Division I-A</v>
          </cell>
          <cell r="I684">
            <v>1</v>
          </cell>
          <cell r="J684" t="str">
            <v>NCAA</v>
          </cell>
          <cell r="K684">
            <v>1997</v>
          </cell>
          <cell r="L684">
            <v>1846</v>
          </cell>
          <cell r="M684">
            <v>3843</v>
          </cell>
          <cell r="V684">
            <v>3012666</v>
          </cell>
          <cell r="Y684">
            <v>3012666</v>
          </cell>
          <cell r="Z684">
            <v>3251857</v>
          </cell>
          <cell r="AA684">
            <v>2050226</v>
          </cell>
          <cell r="AC684">
            <v>5302083</v>
          </cell>
          <cell r="AL684">
            <v>1307638</v>
          </cell>
          <cell r="AM684">
            <v>1586252</v>
          </cell>
          <cell r="AO684">
            <v>2893890</v>
          </cell>
          <cell r="BF684">
            <v>13010450</v>
          </cell>
          <cell r="BI684">
            <v>13010450</v>
          </cell>
          <cell r="BJ684">
            <v>0.34516849795081533</v>
          </cell>
          <cell r="BK684">
            <v>680899</v>
          </cell>
          <cell r="BN684">
            <v>680899</v>
          </cell>
          <cell r="CV684">
            <v>1989911</v>
          </cell>
          <cell r="CX684">
            <v>1989911</v>
          </cell>
          <cell r="DL684">
            <v>1620644</v>
          </cell>
          <cell r="DN684">
            <v>1620644</v>
          </cell>
          <cell r="EA684">
            <v>572898</v>
          </cell>
          <cell r="EB684">
            <v>941205</v>
          </cell>
          <cell r="ED684">
            <v>1514103</v>
          </cell>
          <cell r="ER684">
            <v>1244254</v>
          </cell>
          <cell r="ET684">
            <v>1244254</v>
          </cell>
          <cell r="FK684">
            <v>21836408</v>
          </cell>
          <cell r="FL684">
            <v>9432492</v>
          </cell>
          <cell r="FN684">
            <v>6424140</v>
          </cell>
          <cell r="FO684">
            <v>37693040</v>
          </cell>
        </row>
        <row r="685">
          <cell r="E685" t="str">
            <v>Rutgers2014</v>
          </cell>
          <cell r="F685" t="str">
            <v>NJ</v>
          </cell>
          <cell r="G685" t="str">
            <v>NCAA Division I-A</v>
          </cell>
          <cell r="I685">
            <v>1</v>
          </cell>
          <cell r="J685" t="str">
            <v>NCAA</v>
          </cell>
          <cell r="K685">
            <v>16176</v>
          </cell>
          <cell r="L685">
            <v>16096</v>
          </cell>
          <cell r="M685">
            <v>32272</v>
          </cell>
          <cell r="V685">
            <v>1187488</v>
          </cell>
          <cell r="Y685">
            <v>1187488</v>
          </cell>
          <cell r="Z685">
            <v>5790981</v>
          </cell>
          <cell r="AA685">
            <v>4166123</v>
          </cell>
          <cell r="AC685">
            <v>9957104</v>
          </cell>
          <cell r="AL685">
            <v>1090490</v>
          </cell>
          <cell r="AM685">
            <v>1039153</v>
          </cell>
          <cell r="AO685">
            <v>2129643</v>
          </cell>
          <cell r="BC685">
            <v>855835</v>
          </cell>
          <cell r="BE685">
            <v>855835</v>
          </cell>
          <cell r="BF685">
            <v>26903695</v>
          </cell>
          <cell r="BI685">
            <v>26903695</v>
          </cell>
          <cell r="BJ685">
            <v>0.41310327654465473</v>
          </cell>
          <cell r="BK685">
            <v>341678</v>
          </cell>
          <cell r="BL685">
            <v>380325</v>
          </cell>
          <cell r="BN685">
            <v>722003</v>
          </cell>
          <cell r="BP685">
            <v>953861</v>
          </cell>
          <cell r="BR685">
            <v>953861</v>
          </cell>
          <cell r="BW685">
            <v>1070119</v>
          </cell>
          <cell r="BX685">
            <v>992995</v>
          </cell>
          <cell r="BZ685">
            <v>2063114</v>
          </cell>
          <cell r="CJ685">
            <v>895535</v>
          </cell>
          <cell r="CL685">
            <v>895535</v>
          </cell>
          <cell r="CU685">
            <v>908875</v>
          </cell>
          <cell r="CV685">
            <v>1295788</v>
          </cell>
          <cell r="CX685">
            <v>2204663</v>
          </cell>
          <cell r="CZ685">
            <v>1051268</v>
          </cell>
          <cell r="DB685">
            <v>1051268</v>
          </cell>
          <cell r="DH685">
            <v>1121321</v>
          </cell>
          <cell r="DJ685">
            <v>1121321</v>
          </cell>
          <cell r="EB685">
            <v>520737</v>
          </cell>
          <cell r="ED685">
            <v>520737</v>
          </cell>
          <cell r="ER685">
            <v>1320241</v>
          </cell>
          <cell r="ET685">
            <v>1320241</v>
          </cell>
          <cell r="FC685">
            <v>935469</v>
          </cell>
          <cell r="FF685">
            <v>935469</v>
          </cell>
          <cell r="FK685">
            <v>38228795</v>
          </cell>
          <cell r="FL685">
            <v>14593182</v>
          </cell>
          <cell r="FN685">
            <v>12303856</v>
          </cell>
          <cell r="FO685">
            <v>65125833</v>
          </cell>
        </row>
        <row r="686">
          <cell r="E686" t="str">
            <v>San Diego State2014</v>
          </cell>
          <cell r="F686" t="str">
            <v>CA</v>
          </cell>
          <cell r="G686" t="str">
            <v>NCAA Division I-A</v>
          </cell>
          <cell r="I686">
            <v>1</v>
          </cell>
          <cell r="J686" t="str">
            <v>NCAA</v>
          </cell>
          <cell r="K686">
            <v>11184</v>
          </cell>
          <cell r="L686">
            <v>13688</v>
          </cell>
          <cell r="M686">
            <v>24872</v>
          </cell>
          <cell r="V686">
            <v>1643243</v>
          </cell>
          <cell r="Y686">
            <v>1643243</v>
          </cell>
          <cell r="Z686">
            <v>5523058</v>
          </cell>
          <cell r="AA686">
            <v>1418307</v>
          </cell>
          <cell r="AC686">
            <v>6941365</v>
          </cell>
          <cell r="AM686">
            <v>1189344</v>
          </cell>
          <cell r="AO686">
            <v>1189344</v>
          </cell>
          <cell r="BF686">
            <v>12459848</v>
          </cell>
          <cell r="BI686">
            <v>12459848</v>
          </cell>
          <cell r="BJ686">
            <v>0.27791059359928855</v>
          </cell>
          <cell r="BK686">
            <v>610274</v>
          </cell>
          <cell r="BL686">
            <v>392974</v>
          </cell>
          <cell r="BN686">
            <v>1003248</v>
          </cell>
          <cell r="BX686">
            <v>894697</v>
          </cell>
          <cell r="BZ686">
            <v>894697</v>
          </cell>
          <cell r="CJ686">
            <v>1373216</v>
          </cell>
          <cell r="CL686">
            <v>1373216</v>
          </cell>
          <cell r="CU686">
            <v>986314</v>
          </cell>
          <cell r="CV686">
            <v>835241</v>
          </cell>
          <cell r="CX686">
            <v>1821555</v>
          </cell>
          <cell r="CZ686">
            <v>990559</v>
          </cell>
          <cell r="DB686">
            <v>990559</v>
          </cell>
          <cell r="DH686">
            <v>928960</v>
          </cell>
          <cell r="DJ686">
            <v>928960</v>
          </cell>
          <cell r="EA686">
            <v>370586</v>
          </cell>
          <cell r="EB686">
            <v>386740</v>
          </cell>
          <cell r="ED686">
            <v>757326</v>
          </cell>
          <cell r="ER686">
            <v>897319</v>
          </cell>
          <cell r="ET686">
            <v>897319</v>
          </cell>
          <cell r="EV686">
            <v>817644</v>
          </cell>
          <cell r="EX686">
            <v>817644</v>
          </cell>
          <cell r="FK686">
            <v>21593323</v>
          </cell>
          <cell r="FL686">
            <v>10125001</v>
          </cell>
          <cell r="FN686">
            <v>13115692</v>
          </cell>
          <cell r="FO686">
            <v>44834016</v>
          </cell>
        </row>
        <row r="687">
          <cell r="E687" t="str">
            <v>San Jose State2014</v>
          </cell>
          <cell r="F687" t="str">
            <v>CA</v>
          </cell>
          <cell r="G687" t="str">
            <v>NCAA Division I-A</v>
          </cell>
          <cell r="I687">
            <v>1</v>
          </cell>
          <cell r="J687" t="str">
            <v>NCAA</v>
          </cell>
          <cell r="K687">
            <v>10908</v>
          </cell>
          <cell r="L687">
            <v>10370</v>
          </cell>
          <cell r="M687">
            <v>21278</v>
          </cell>
          <cell r="V687">
            <v>914141</v>
          </cell>
          <cell r="Y687">
            <v>914141</v>
          </cell>
          <cell r="Z687">
            <v>2008072</v>
          </cell>
          <cell r="AA687">
            <v>1331640</v>
          </cell>
          <cell r="AC687">
            <v>3339712</v>
          </cell>
          <cell r="AE687">
            <v>15119</v>
          </cell>
          <cell r="AG687">
            <v>15119</v>
          </cell>
          <cell r="BF687">
            <v>6490966</v>
          </cell>
          <cell r="BI687">
            <v>6490966</v>
          </cell>
          <cell r="BJ687">
            <v>0.24586994286893507</v>
          </cell>
          <cell r="BK687">
            <v>390236</v>
          </cell>
          <cell r="BL687">
            <v>400084</v>
          </cell>
          <cell r="BN687">
            <v>790320</v>
          </cell>
          <cell r="BP687">
            <v>693288</v>
          </cell>
          <cell r="BR687">
            <v>693288</v>
          </cell>
          <cell r="CU687">
            <v>623632</v>
          </cell>
          <cell r="CV687">
            <v>757693</v>
          </cell>
          <cell r="CX687">
            <v>1381325</v>
          </cell>
          <cell r="CZ687">
            <v>756352</v>
          </cell>
          <cell r="DB687">
            <v>756352</v>
          </cell>
          <cell r="DH687">
            <v>701008</v>
          </cell>
          <cell r="DJ687">
            <v>701008</v>
          </cell>
          <cell r="EB687">
            <v>469399</v>
          </cell>
          <cell r="ED687">
            <v>469399</v>
          </cell>
          <cell r="EF687">
            <v>189152</v>
          </cell>
          <cell r="EH687">
            <v>189152</v>
          </cell>
          <cell r="EJ687">
            <v>189152</v>
          </cell>
          <cell r="EL687">
            <v>189152</v>
          </cell>
          <cell r="EM687">
            <v>167955</v>
          </cell>
          <cell r="EN687">
            <v>225842</v>
          </cell>
          <cell r="EP687">
            <v>393797</v>
          </cell>
          <cell r="ER687">
            <v>720573</v>
          </cell>
          <cell r="ET687">
            <v>720573</v>
          </cell>
          <cell r="EV687">
            <v>524478</v>
          </cell>
          <cell r="EX687">
            <v>524478</v>
          </cell>
          <cell r="FK687">
            <v>10595002</v>
          </cell>
          <cell r="FL687">
            <v>6973780</v>
          </cell>
          <cell r="FN687">
            <v>8831216</v>
          </cell>
          <cell r="FO687">
            <v>26399998</v>
          </cell>
        </row>
        <row r="688">
          <cell r="E688" t="str">
            <v>SMU2014</v>
          </cell>
          <cell r="F688" t="str">
            <v>TX</v>
          </cell>
          <cell r="G688" t="str">
            <v>NCAA Division I-A</v>
          </cell>
          <cell r="I688">
            <v>1</v>
          </cell>
          <cell r="J688" t="str">
            <v>NCAA</v>
          </cell>
          <cell r="K688">
            <v>3055</v>
          </cell>
          <cell r="L688">
            <v>3134</v>
          </cell>
          <cell r="M688">
            <v>6189</v>
          </cell>
          <cell r="Z688">
            <v>6416266</v>
          </cell>
          <cell r="AA688">
            <v>2860007</v>
          </cell>
          <cell r="AC688">
            <v>9276273</v>
          </cell>
          <cell r="AM688">
            <v>1674006</v>
          </cell>
          <cell r="AO688">
            <v>1674006</v>
          </cell>
          <cell r="AU688">
            <v>2291736</v>
          </cell>
          <cell r="AW688">
            <v>2291736</v>
          </cell>
          <cell r="BF688">
            <v>16448366</v>
          </cell>
          <cell r="BI688">
            <v>16448366</v>
          </cell>
          <cell r="BJ688">
            <v>0.29717543276745151</v>
          </cell>
          <cell r="BK688">
            <v>954767</v>
          </cell>
          <cell r="BL688">
            <v>759534</v>
          </cell>
          <cell r="BN688">
            <v>1714301</v>
          </cell>
          <cell r="CJ688">
            <v>1557774</v>
          </cell>
          <cell r="CL688">
            <v>1557774</v>
          </cell>
          <cell r="CU688">
            <v>1420742</v>
          </cell>
          <cell r="CV688">
            <v>1645422</v>
          </cell>
          <cell r="CX688">
            <v>3066164</v>
          </cell>
          <cell r="DG688">
            <v>1383478</v>
          </cell>
          <cell r="DH688">
            <v>1512880</v>
          </cell>
          <cell r="DJ688">
            <v>2896358</v>
          </cell>
          <cell r="EA688">
            <v>802720</v>
          </cell>
          <cell r="EB688">
            <v>884775</v>
          </cell>
          <cell r="ED688">
            <v>1687495</v>
          </cell>
          <cell r="ER688">
            <v>1510118</v>
          </cell>
          <cell r="ET688">
            <v>1510118</v>
          </cell>
          <cell r="FK688">
            <v>27426339</v>
          </cell>
          <cell r="FL688">
            <v>14696252</v>
          </cell>
          <cell r="FN688">
            <v>13226419</v>
          </cell>
          <cell r="FO688">
            <v>55349010</v>
          </cell>
        </row>
        <row r="689">
          <cell r="E689" t="str">
            <v>Stanford2014</v>
          </cell>
          <cell r="F689" t="str">
            <v>CA</v>
          </cell>
          <cell r="G689" t="str">
            <v>NCAA Division I-A</v>
          </cell>
          <cell r="I689">
            <v>1</v>
          </cell>
          <cell r="J689" t="str">
            <v>NCAA</v>
          </cell>
          <cell r="K689">
            <v>3704</v>
          </cell>
          <cell r="L689">
            <v>3314</v>
          </cell>
          <cell r="M689">
            <v>7018</v>
          </cell>
          <cell r="V689">
            <v>833471</v>
          </cell>
          <cell r="Y689">
            <v>833471</v>
          </cell>
          <cell r="Z689">
            <v>6932561</v>
          </cell>
          <cell r="AA689">
            <v>18070314</v>
          </cell>
          <cell r="AC689">
            <v>25002875</v>
          </cell>
          <cell r="AE689">
            <v>10000</v>
          </cell>
          <cell r="AG689">
            <v>10000</v>
          </cell>
          <cell r="AL689">
            <v>500183</v>
          </cell>
          <cell r="AM689">
            <v>378158</v>
          </cell>
          <cell r="AO689">
            <v>878341</v>
          </cell>
          <cell r="AX689">
            <v>15239</v>
          </cell>
          <cell r="AY689">
            <v>15565</v>
          </cell>
          <cell r="BA689">
            <v>30804</v>
          </cell>
          <cell r="BC689">
            <v>200730</v>
          </cell>
          <cell r="BE689">
            <v>200730</v>
          </cell>
          <cell r="BF689">
            <v>37519312</v>
          </cell>
          <cell r="BI689">
            <v>37519312</v>
          </cell>
          <cell r="BJ689">
            <v>0.34210871031860551</v>
          </cell>
          <cell r="BK689">
            <v>414892</v>
          </cell>
          <cell r="BL689">
            <v>307714</v>
          </cell>
          <cell r="BN689">
            <v>722606</v>
          </cell>
          <cell r="BO689">
            <v>248045</v>
          </cell>
          <cell r="BP689">
            <v>117912</v>
          </cell>
          <cell r="BR689">
            <v>365957</v>
          </cell>
          <cell r="BX689">
            <v>126867</v>
          </cell>
          <cell r="BZ689">
            <v>126867</v>
          </cell>
          <cell r="CI689">
            <v>354909</v>
          </cell>
          <cell r="CJ689">
            <v>234606</v>
          </cell>
          <cell r="CL689">
            <v>589515</v>
          </cell>
          <cell r="CN689">
            <v>139880</v>
          </cell>
          <cell r="CO689">
            <v>288122</v>
          </cell>
          <cell r="CP689">
            <v>428002</v>
          </cell>
          <cell r="CU689">
            <v>359162</v>
          </cell>
          <cell r="CV689">
            <v>346832</v>
          </cell>
          <cell r="CX689">
            <v>705994</v>
          </cell>
          <cell r="CZ689">
            <v>201321</v>
          </cell>
          <cell r="DB689">
            <v>201321</v>
          </cell>
          <cell r="DD689">
            <v>328840</v>
          </cell>
          <cell r="DF689">
            <v>328840</v>
          </cell>
          <cell r="DG689">
            <v>231441</v>
          </cell>
          <cell r="DH689">
            <v>103821</v>
          </cell>
          <cell r="DJ689">
            <v>335262</v>
          </cell>
          <cell r="DP689">
            <v>100870</v>
          </cell>
          <cell r="DR689">
            <v>100870</v>
          </cell>
          <cell r="EA689">
            <v>274807</v>
          </cell>
          <cell r="EB689">
            <v>51198</v>
          </cell>
          <cell r="ED689">
            <v>326005</v>
          </cell>
          <cell r="EQ689">
            <v>131504</v>
          </cell>
          <cell r="ER689">
            <v>465127</v>
          </cell>
          <cell r="ET689">
            <v>596631</v>
          </cell>
          <cell r="EU689">
            <v>299426</v>
          </cell>
          <cell r="EV689">
            <v>232687</v>
          </cell>
          <cell r="EX689">
            <v>532113</v>
          </cell>
          <cell r="FC689">
            <v>162929</v>
          </cell>
          <cell r="FF689">
            <v>162929</v>
          </cell>
          <cell r="FH689">
            <v>107102</v>
          </cell>
          <cell r="FJ689">
            <v>107102</v>
          </cell>
          <cell r="FK689">
            <v>48277881</v>
          </cell>
          <cell r="FL689">
            <v>21539544</v>
          </cell>
          <cell r="FM689">
            <v>288122</v>
          </cell>
          <cell r="FN689">
            <v>39565183</v>
          </cell>
          <cell r="FO689">
            <v>109670730</v>
          </cell>
        </row>
        <row r="690">
          <cell r="E690" t="str">
            <v>Syracuse2014</v>
          </cell>
          <cell r="F690" t="str">
            <v>NY</v>
          </cell>
          <cell r="G690" t="str">
            <v>NCAA Division I-A</v>
          </cell>
          <cell r="I690">
            <v>1</v>
          </cell>
          <cell r="J690" t="str">
            <v>NCAA</v>
          </cell>
          <cell r="K690">
            <v>6394</v>
          </cell>
          <cell r="L690">
            <v>7835</v>
          </cell>
          <cell r="M690">
            <v>14229</v>
          </cell>
          <cell r="Z690">
            <v>29354167</v>
          </cell>
          <cell r="AA690">
            <v>1143764</v>
          </cell>
          <cell r="AC690">
            <v>30497931</v>
          </cell>
          <cell r="AL690">
            <v>956584</v>
          </cell>
          <cell r="AM690">
            <v>1393549</v>
          </cell>
          <cell r="AO690">
            <v>2350133</v>
          </cell>
          <cell r="BC690">
            <v>905282</v>
          </cell>
          <cell r="BE690">
            <v>905282</v>
          </cell>
          <cell r="BF690">
            <v>41877234</v>
          </cell>
          <cell r="BI690">
            <v>41877234</v>
          </cell>
          <cell r="BJ690">
            <v>0.48037703966817108</v>
          </cell>
          <cell r="BT690">
            <v>1201996</v>
          </cell>
          <cell r="BV690">
            <v>1201996</v>
          </cell>
          <cell r="BW690">
            <v>1942905</v>
          </cell>
          <cell r="BX690">
            <v>1144563</v>
          </cell>
          <cell r="BZ690">
            <v>3087468</v>
          </cell>
          <cell r="CI690">
            <v>898817</v>
          </cell>
          <cell r="CJ690">
            <v>1486977</v>
          </cell>
          <cell r="CL690">
            <v>2385794</v>
          </cell>
          <cell r="CU690">
            <v>815111</v>
          </cell>
          <cell r="CV690">
            <v>941509</v>
          </cell>
          <cell r="CX690">
            <v>1756620</v>
          </cell>
          <cell r="CZ690">
            <v>843551</v>
          </cell>
          <cell r="DB690">
            <v>843551</v>
          </cell>
          <cell r="EB690">
            <v>527876</v>
          </cell>
          <cell r="ED690">
            <v>527876</v>
          </cell>
          <cell r="ER690">
            <v>729682</v>
          </cell>
          <cell r="ET690">
            <v>729682</v>
          </cell>
          <cell r="FK690">
            <v>75844818</v>
          </cell>
          <cell r="FL690">
            <v>10318749</v>
          </cell>
          <cell r="FN690">
            <v>1012194</v>
          </cell>
          <cell r="FO690">
            <v>87175761</v>
          </cell>
        </row>
        <row r="691">
          <cell r="E691" t="str">
            <v>Temple2014</v>
          </cell>
          <cell r="F691" t="str">
            <v>PA</v>
          </cell>
          <cell r="G691" t="str">
            <v>NCAA Division I-A</v>
          </cell>
          <cell r="I691">
            <v>1</v>
          </cell>
          <cell r="J691" t="str">
            <v>NCAA</v>
          </cell>
          <cell r="K691">
            <v>12041</v>
          </cell>
          <cell r="L691">
            <v>12746</v>
          </cell>
          <cell r="M691">
            <v>24787</v>
          </cell>
          <cell r="Z691">
            <v>4934506</v>
          </cell>
          <cell r="AA691">
            <v>2358753</v>
          </cell>
          <cell r="AC691">
            <v>7293259</v>
          </cell>
          <cell r="AM691">
            <v>827301</v>
          </cell>
          <cell r="AO691">
            <v>827301</v>
          </cell>
          <cell r="AY691">
            <v>431923</v>
          </cell>
          <cell r="BA691">
            <v>431923</v>
          </cell>
          <cell r="BC691">
            <v>733420</v>
          </cell>
          <cell r="BE691">
            <v>733420</v>
          </cell>
          <cell r="BF691">
            <v>14247503</v>
          </cell>
          <cell r="BI691">
            <v>14247503</v>
          </cell>
          <cell r="BJ691">
            <v>0.35717980263272359</v>
          </cell>
          <cell r="BK691">
            <v>335253</v>
          </cell>
          <cell r="BN691">
            <v>335253</v>
          </cell>
          <cell r="BP691">
            <v>696418</v>
          </cell>
          <cell r="BR691">
            <v>696418</v>
          </cell>
          <cell r="BX691">
            <v>804593</v>
          </cell>
          <cell r="BZ691">
            <v>804593</v>
          </cell>
          <cell r="CI691">
            <v>394991</v>
          </cell>
          <cell r="CJ691">
            <v>800242</v>
          </cell>
          <cell r="CL691">
            <v>1195233</v>
          </cell>
          <cell r="CU691">
            <v>659275</v>
          </cell>
          <cell r="CV691">
            <v>790777</v>
          </cell>
          <cell r="CX691">
            <v>1450052</v>
          </cell>
          <cell r="EA691">
            <v>244764</v>
          </cell>
          <cell r="EB691">
            <v>505872</v>
          </cell>
          <cell r="ED691">
            <v>750636</v>
          </cell>
          <cell r="EM691">
            <v>201812</v>
          </cell>
          <cell r="EP691">
            <v>201812</v>
          </cell>
          <cell r="ER691">
            <v>906221</v>
          </cell>
          <cell r="ET691">
            <v>906221</v>
          </cell>
          <cell r="FK691">
            <v>21018104</v>
          </cell>
          <cell r="FL691">
            <v>8855520</v>
          </cell>
          <cell r="FN691">
            <v>10015258</v>
          </cell>
          <cell r="FO691">
            <v>39888882</v>
          </cell>
        </row>
        <row r="692">
          <cell r="E692" t="str">
            <v>Texas A&amp;M2014</v>
          </cell>
          <cell r="F692" t="str">
            <v>TX</v>
          </cell>
          <cell r="G692" t="str">
            <v>NCAA Division I-A</v>
          </cell>
          <cell r="I692">
            <v>1</v>
          </cell>
          <cell r="J692" t="str">
            <v>NCAA</v>
          </cell>
          <cell r="K692">
            <v>21510</v>
          </cell>
          <cell r="L692">
            <v>20507</v>
          </cell>
          <cell r="M692">
            <v>42017</v>
          </cell>
          <cell r="V692">
            <v>3201670</v>
          </cell>
          <cell r="Y692">
            <v>3201670</v>
          </cell>
          <cell r="Z692">
            <v>8134514</v>
          </cell>
          <cell r="AA692">
            <v>1592671</v>
          </cell>
          <cell r="AC692">
            <v>9727185</v>
          </cell>
          <cell r="AL692">
            <v>280620</v>
          </cell>
          <cell r="AM692">
            <v>276235</v>
          </cell>
          <cell r="AO692">
            <v>556855</v>
          </cell>
          <cell r="AU692">
            <v>182976</v>
          </cell>
          <cell r="AW692">
            <v>182976</v>
          </cell>
          <cell r="BF692">
            <v>62199166</v>
          </cell>
          <cell r="BI692">
            <v>62199166</v>
          </cell>
          <cell r="BJ692">
            <v>0.56542194628534026</v>
          </cell>
          <cell r="BK692">
            <v>165039</v>
          </cell>
          <cell r="BL692">
            <v>123558</v>
          </cell>
          <cell r="BN692">
            <v>288597</v>
          </cell>
          <cell r="CV692">
            <v>2996055</v>
          </cell>
          <cell r="CX692">
            <v>2996055</v>
          </cell>
          <cell r="CZ692">
            <v>601778</v>
          </cell>
          <cell r="DB692">
            <v>601778</v>
          </cell>
          <cell r="DG692">
            <v>370865</v>
          </cell>
          <cell r="DH692">
            <v>370394</v>
          </cell>
          <cell r="DJ692">
            <v>741259</v>
          </cell>
          <cell r="EA692">
            <v>718678</v>
          </cell>
          <cell r="EB692">
            <v>250056</v>
          </cell>
          <cell r="ED692">
            <v>968734</v>
          </cell>
          <cell r="ER692">
            <v>615751</v>
          </cell>
          <cell r="ET692">
            <v>615751</v>
          </cell>
          <cell r="FK692">
            <v>75070552</v>
          </cell>
          <cell r="FL692">
            <v>7009474</v>
          </cell>
          <cell r="FN692">
            <v>27924841</v>
          </cell>
          <cell r="FO692">
            <v>110004867</v>
          </cell>
        </row>
        <row r="693">
          <cell r="E693" t="str">
            <v>TCU2014</v>
          </cell>
          <cell r="F693" t="str">
            <v>TX</v>
          </cell>
          <cell r="G693" t="str">
            <v>NCAA Division I-A</v>
          </cell>
          <cell r="I693">
            <v>1</v>
          </cell>
          <cell r="J693" t="str">
            <v>NCAA</v>
          </cell>
          <cell r="K693">
            <v>3317</v>
          </cell>
          <cell r="L693">
            <v>5009</v>
          </cell>
          <cell r="M693">
            <v>8326</v>
          </cell>
          <cell r="V693">
            <v>4268468</v>
          </cell>
          <cell r="Y693">
            <v>4268468</v>
          </cell>
          <cell r="Z693">
            <v>7564141</v>
          </cell>
          <cell r="AA693">
            <v>3921334</v>
          </cell>
          <cell r="AC693">
            <v>11485475</v>
          </cell>
          <cell r="AE693">
            <v>215938</v>
          </cell>
          <cell r="AG693">
            <v>215938</v>
          </cell>
          <cell r="AL693">
            <v>1248575</v>
          </cell>
          <cell r="AM693">
            <v>1612418</v>
          </cell>
          <cell r="AO693">
            <v>2860993</v>
          </cell>
          <cell r="AU693">
            <v>2224757</v>
          </cell>
          <cell r="AW693">
            <v>2224757</v>
          </cell>
          <cell r="BF693">
            <v>41259536</v>
          </cell>
          <cell r="BI693">
            <v>41259536</v>
          </cell>
          <cell r="BJ693">
            <v>0.51185054014485454</v>
          </cell>
          <cell r="BK693">
            <v>787682</v>
          </cell>
          <cell r="BL693">
            <v>753184</v>
          </cell>
          <cell r="BN693">
            <v>1540866</v>
          </cell>
          <cell r="CB693">
            <v>546032</v>
          </cell>
          <cell r="CD693">
            <v>546032</v>
          </cell>
          <cell r="CV693">
            <v>1523611</v>
          </cell>
          <cell r="CX693">
            <v>1523611</v>
          </cell>
          <cell r="DG693">
            <v>931712</v>
          </cell>
          <cell r="DH693">
            <v>1216396</v>
          </cell>
          <cell r="DJ693">
            <v>2148108</v>
          </cell>
          <cell r="EA693">
            <v>894012</v>
          </cell>
          <cell r="EB693">
            <v>1111873</v>
          </cell>
          <cell r="ED693">
            <v>2005885</v>
          </cell>
          <cell r="ER693">
            <v>1856032</v>
          </cell>
          <cell r="ET693">
            <v>1856032</v>
          </cell>
          <cell r="FK693">
            <v>56954126</v>
          </cell>
          <cell r="FL693">
            <v>14981575</v>
          </cell>
          <cell r="FN693">
            <v>8672861</v>
          </cell>
          <cell r="FO693">
            <v>80608562</v>
          </cell>
        </row>
        <row r="694">
          <cell r="E694" t="str">
            <v>Texas State2014</v>
          </cell>
          <cell r="F694" t="str">
            <v>TX</v>
          </cell>
          <cell r="G694" t="str">
            <v>NCAA Division I-A</v>
          </cell>
          <cell r="I694">
            <v>1</v>
          </cell>
          <cell r="J694" t="str">
            <v>NCAA</v>
          </cell>
          <cell r="K694">
            <v>11340</v>
          </cell>
          <cell r="L694">
            <v>14894</v>
          </cell>
          <cell r="M694">
            <v>26234</v>
          </cell>
          <cell r="V694">
            <v>1140839</v>
          </cell>
          <cell r="Y694">
            <v>1140839</v>
          </cell>
          <cell r="Z694">
            <v>1751884</v>
          </cell>
          <cell r="AA694">
            <v>1274318</v>
          </cell>
          <cell r="AC694">
            <v>3026202</v>
          </cell>
          <cell r="AL694">
            <v>623895</v>
          </cell>
          <cell r="AM694">
            <v>675887</v>
          </cell>
          <cell r="AO694">
            <v>1299782</v>
          </cell>
          <cell r="BF694">
            <v>6320336</v>
          </cell>
          <cell r="BI694">
            <v>6320336</v>
          </cell>
          <cell r="BJ694">
            <v>0.18598654688396549</v>
          </cell>
          <cell r="BK694">
            <v>279895</v>
          </cell>
          <cell r="BL694">
            <v>469139</v>
          </cell>
          <cell r="BN694">
            <v>749034</v>
          </cell>
          <cell r="CV694">
            <v>664408</v>
          </cell>
          <cell r="CX694">
            <v>664408</v>
          </cell>
          <cell r="CZ694">
            <v>746691</v>
          </cell>
          <cell r="DB694">
            <v>746691</v>
          </cell>
          <cell r="EB694">
            <v>375618</v>
          </cell>
          <cell r="ED694">
            <v>375618</v>
          </cell>
          <cell r="ER694">
            <v>796160</v>
          </cell>
          <cell r="ET694">
            <v>796160</v>
          </cell>
          <cell r="FK694">
            <v>10116849</v>
          </cell>
          <cell r="FL694">
            <v>5002221</v>
          </cell>
          <cell r="FN694">
            <v>18863689</v>
          </cell>
          <cell r="FO694">
            <v>33982759</v>
          </cell>
        </row>
        <row r="695">
          <cell r="E695" t="str">
            <v>Texas Tech2014</v>
          </cell>
          <cell r="F695" t="str">
            <v>TX</v>
          </cell>
          <cell r="G695" t="str">
            <v>NCAA Division I-A</v>
          </cell>
          <cell r="I695">
            <v>1</v>
          </cell>
          <cell r="J695" t="str">
            <v>NCAA</v>
          </cell>
          <cell r="K695">
            <v>14035</v>
          </cell>
          <cell r="L695">
            <v>11496</v>
          </cell>
          <cell r="M695">
            <v>25531</v>
          </cell>
          <cell r="V695">
            <v>1141032</v>
          </cell>
          <cell r="Y695">
            <v>1141032</v>
          </cell>
          <cell r="Z695">
            <v>7241685</v>
          </cell>
          <cell r="AA695">
            <v>1139135</v>
          </cell>
          <cell r="AC695">
            <v>8380820</v>
          </cell>
          <cell r="AL695">
            <v>186033</v>
          </cell>
          <cell r="AM695">
            <v>197324</v>
          </cell>
          <cell r="AO695">
            <v>383357</v>
          </cell>
          <cell r="BF695">
            <v>39266665</v>
          </cell>
          <cell r="BI695">
            <v>39266665</v>
          </cell>
          <cell r="BJ695">
            <v>0.56209054231184929</v>
          </cell>
          <cell r="BK695">
            <v>244449</v>
          </cell>
          <cell r="BL695">
            <v>105933</v>
          </cell>
          <cell r="BN695">
            <v>350382</v>
          </cell>
          <cell r="CV695">
            <v>189706</v>
          </cell>
          <cell r="CX695">
            <v>189706</v>
          </cell>
          <cell r="CZ695">
            <v>169889</v>
          </cell>
          <cell r="DB695">
            <v>169889</v>
          </cell>
          <cell r="EA695">
            <v>57383</v>
          </cell>
          <cell r="EB695">
            <v>107660</v>
          </cell>
          <cell r="ED695">
            <v>165043</v>
          </cell>
          <cell r="ER695">
            <v>149012</v>
          </cell>
          <cell r="ET695">
            <v>149012</v>
          </cell>
          <cell r="FK695">
            <v>48137247</v>
          </cell>
          <cell r="FL695">
            <v>2058659</v>
          </cell>
          <cell r="FN695">
            <v>19662350</v>
          </cell>
          <cell r="FO695">
            <v>69858256</v>
          </cell>
        </row>
        <row r="696">
          <cell r="E696" t="str">
            <v>Alabama2014</v>
          </cell>
          <cell r="F696" t="str">
            <v>AL</v>
          </cell>
          <cell r="G696" t="str">
            <v>NCAA Division I-A</v>
          </cell>
          <cell r="I696">
            <v>1</v>
          </cell>
          <cell r="J696" t="str">
            <v>NCAA</v>
          </cell>
          <cell r="K696">
            <v>12590</v>
          </cell>
          <cell r="L696">
            <v>14741</v>
          </cell>
          <cell r="M696">
            <v>27331</v>
          </cell>
          <cell r="V696">
            <v>556783</v>
          </cell>
          <cell r="Y696">
            <v>556783</v>
          </cell>
          <cell r="Z696">
            <v>12780576</v>
          </cell>
          <cell r="AA696">
            <v>1109795</v>
          </cell>
          <cell r="AC696">
            <v>13890371</v>
          </cell>
          <cell r="AL696">
            <v>133144</v>
          </cell>
          <cell r="AM696">
            <v>982533</v>
          </cell>
          <cell r="AO696">
            <v>1115677</v>
          </cell>
          <cell r="BF696">
            <v>97023963</v>
          </cell>
          <cell r="BI696">
            <v>97023963</v>
          </cell>
          <cell r="BJ696">
            <v>0.64416302490743627</v>
          </cell>
          <cell r="BK696">
            <v>386240</v>
          </cell>
          <cell r="BL696">
            <v>359085</v>
          </cell>
          <cell r="BN696">
            <v>745325</v>
          </cell>
          <cell r="BP696">
            <v>1016058</v>
          </cell>
          <cell r="BR696">
            <v>1016058</v>
          </cell>
          <cell r="CJ696">
            <v>997706</v>
          </cell>
          <cell r="CL696">
            <v>997706</v>
          </cell>
          <cell r="CV696">
            <v>753720</v>
          </cell>
          <cell r="CX696">
            <v>753720</v>
          </cell>
          <cell r="CZ696">
            <v>1045125</v>
          </cell>
          <cell r="DB696">
            <v>1045125</v>
          </cell>
          <cell r="DG696">
            <v>68368</v>
          </cell>
          <cell r="DH696">
            <v>726136</v>
          </cell>
          <cell r="DJ696">
            <v>794504</v>
          </cell>
          <cell r="EA696">
            <v>54723</v>
          </cell>
          <cell r="EB696">
            <v>450385</v>
          </cell>
          <cell r="ED696">
            <v>505108</v>
          </cell>
          <cell r="ER696">
            <v>666424</v>
          </cell>
          <cell r="ET696">
            <v>666424</v>
          </cell>
          <cell r="FK696">
            <v>111003797</v>
          </cell>
          <cell r="FL696">
            <v>8106967</v>
          </cell>
          <cell r="FN696">
            <v>31509435</v>
          </cell>
          <cell r="FO696">
            <v>150620199</v>
          </cell>
        </row>
        <row r="697">
          <cell r="E697" t="str">
            <v>Tennessee2014</v>
          </cell>
          <cell r="F697" t="str">
            <v>TN</v>
          </cell>
          <cell r="G697" t="str">
            <v>NCAA Division I-A</v>
          </cell>
          <cell r="I697">
            <v>1</v>
          </cell>
          <cell r="J697" t="str">
            <v>NCAA</v>
          </cell>
          <cell r="K697">
            <v>10136</v>
          </cell>
          <cell r="L697">
            <v>10042</v>
          </cell>
          <cell r="M697">
            <v>20178</v>
          </cell>
          <cell r="V697">
            <v>608854</v>
          </cell>
          <cell r="Y697">
            <v>608854</v>
          </cell>
          <cell r="Z697">
            <v>16927676</v>
          </cell>
          <cell r="AA697">
            <v>4837245</v>
          </cell>
          <cell r="AC697">
            <v>21764921</v>
          </cell>
          <cell r="AL697">
            <v>83982</v>
          </cell>
          <cell r="AM697">
            <v>71474</v>
          </cell>
          <cell r="AO697">
            <v>155456</v>
          </cell>
          <cell r="BF697">
            <v>94377857</v>
          </cell>
          <cell r="BI697">
            <v>94377857</v>
          </cell>
          <cell r="BJ697">
            <v>0.7746215051254014</v>
          </cell>
          <cell r="BK697">
            <v>37631</v>
          </cell>
          <cell r="BL697">
            <v>92358</v>
          </cell>
          <cell r="BN697">
            <v>129989</v>
          </cell>
          <cell r="CJ697">
            <v>153538</v>
          </cell>
          <cell r="CL697">
            <v>153538</v>
          </cell>
          <cell r="CV697">
            <v>153486</v>
          </cell>
          <cell r="CX697">
            <v>153486</v>
          </cell>
          <cell r="CZ697">
            <v>683411</v>
          </cell>
          <cell r="DB697">
            <v>683411</v>
          </cell>
          <cell r="DG697">
            <v>209290</v>
          </cell>
          <cell r="DH697">
            <v>211983</v>
          </cell>
          <cell r="DJ697">
            <v>421273</v>
          </cell>
          <cell r="EA697">
            <v>26183</v>
          </cell>
          <cell r="EB697">
            <v>42995</v>
          </cell>
          <cell r="ED697">
            <v>69178</v>
          </cell>
          <cell r="ER697">
            <v>266701</v>
          </cell>
          <cell r="ET697">
            <v>266701</v>
          </cell>
          <cell r="FK697">
            <v>112271473</v>
          </cell>
          <cell r="FL697">
            <v>6513191</v>
          </cell>
          <cell r="FN697">
            <v>3052719</v>
          </cell>
          <cell r="FO697">
            <v>121837383</v>
          </cell>
        </row>
        <row r="698">
          <cell r="E698" t="str">
            <v>Texas2014</v>
          </cell>
          <cell r="F698" t="str">
            <v>TX</v>
          </cell>
          <cell r="G698" t="str">
            <v>NCAA Division I-A</v>
          </cell>
          <cell r="I698">
            <v>1</v>
          </cell>
          <cell r="J698" t="str">
            <v>NCAA</v>
          </cell>
          <cell r="K698">
            <v>17167</v>
          </cell>
          <cell r="L698">
            <v>18905</v>
          </cell>
          <cell r="M698">
            <v>36072</v>
          </cell>
          <cell r="V698">
            <v>5546029</v>
          </cell>
          <cell r="Y698">
            <v>5546029</v>
          </cell>
          <cell r="Z698">
            <v>16679102</v>
          </cell>
          <cell r="AA698">
            <v>1751385</v>
          </cell>
          <cell r="AC698">
            <v>18430487</v>
          </cell>
          <cell r="AL698">
            <v>552934</v>
          </cell>
          <cell r="AM698">
            <v>528066</v>
          </cell>
          <cell r="AO698">
            <v>1081000</v>
          </cell>
          <cell r="BF698">
            <v>121382436</v>
          </cell>
          <cell r="BI698">
            <v>121382436</v>
          </cell>
          <cell r="BJ698">
            <v>0.67601696281765788</v>
          </cell>
          <cell r="BK698">
            <v>446387</v>
          </cell>
          <cell r="BL698">
            <v>337371</v>
          </cell>
          <cell r="BN698">
            <v>783758</v>
          </cell>
          <cell r="CJ698">
            <v>259171</v>
          </cell>
          <cell r="CL698">
            <v>259171</v>
          </cell>
          <cell r="CV698">
            <v>684316</v>
          </cell>
          <cell r="CX698">
            <v>684316</v>
          </cell>
          <cell r="CZ698">
            <v>738851</v>
          </cell>
          <cell r="DB698">
            <v>738851</v>
          </cell>
          <cell r="DG698">
            <v>781825</v>
          </cell>
          <cell r="DH698">
            <v>795150</v>
          </cell>
          <cell r="DJ698">
            <v>1576975</v>
          </cell>
          <cell r="EA698">
            <v>248756</v>
          </cell>
          <cell r="EB698">
            <v>239274</v>
          </cell>
          <cell r="ED698">
            <v>488030</v>
          </cell>
          <cell r="ER698">
            <v>1652385</v>
          </cell>
          <cell r="ET698">
            <v>1652385</v>
          </cell>
          <cell r="FK698">
            <v>145637469</v>
          </cell>
          <cell r="FL698">
            <v>6985969</v>
          </cell>
          <cell r="FN698">
            <v>26931873</v>
          </cell>
          <cell r="FO698">
            <v>179555311</v>
          </cell>
        </row>
        <row r="699">
          <cell r="E699" t="str">
            <v>UTEP2014</v>
          </cell>
          <cell r="F699" t="str">
            <v>TX</v>
          </cell>
          <cell r="G699" t="str">
            <v>NCAA Division I-A</v>
          </cell>
          <cell r="I699">
            <v>1</v>
          </cell>
          <cell r="J699" t="str">
            <v>NCAA</v>
          </cell>
          <cell r="K699">
            <v>6156</v>
          </cell>
          <cell r="L699">
            <v>6846</v>
          </cell>
          <cell r="M699">
            <v>13002</v>
          </cell>
          <cell r="Z699">
            <v>4736010</v>
          </cell>
          <cell r="AA699">
            <v>1469013</v>
          </cell>
          <cell r="AC699">
            <v>6205023</v>
          </cell>
          <cell r="AL699">
            <v>1196321</v>
          </cell>
          <cell r="AM699">
            <v>1735312</v>
          </cell>
          <cell r="AO699">
            <v>2931633</v>
          </cell>
          <cell r="BF699">
            <v>11636472</v>
          </cell>
          <cell r="BI699">
            <v>11636472</v>
          </cell>
          <cell r="BJ699">
            <v>0.41382178397394692</v>
          </cell>
          <cell r="BK699">
            <v>697184</v>
          </cell>
          <cell r="BL699">
            <v>543171</v>
          </cell>
          <cell r="BN699">
            <v>1240355</v>
          </cell>
          <cell r="CB699">
            <v>323123</v>
          </cell>
          <cell r="CD699">
            <v>323123</v>
          </cell>
          <cell r="CV699">
            <v>1314547</v>
          </cell>
          <cell r="CX699">
            <v>1314547</v>
          </cell>
          <cell r="CZ699">
            <v>1155380</v>
          </cell>
          <cell r="DB699">
            <v>1155380</v>
          </cell>
          <cell r="EB699">
            <v>790521</v>
          </cell>
          <cell r="ED699">
            <v>790521</v>
          </cell>
          <cell r="ER699">
            <v>1141318</v>
          </cell>
          <cell r="ET699">
            <v>1141318</v>
          </cell>
          <cell r="FK699">
            <v>18265987</v>
          </cell>
          <cell r="FL699">
            <v>8472385</v>
          </cell>
          <cell r="FN699">
            <v>1381153</v>
          </cell>
          <cell r="FO699">
            <v>28119525</v>
          </cell>
        </row>
        <row r="700">
          <cell r="E700" t="str">
            <v>UTSA2014</v>
          </cell>
          <cell r="F700" t="str">
            <v>TX</v>
          </cell>
          <cell r="G700" t="str">
            <v>NCAA Division I-A</v>
          </cell>
          <cell r="I700">
            <v>1</v>
          </cell>
          <cell r="J700" t="str">
            <v>NCAA</v>
          </cell>
          <cell r="K700">
            <v>10222</v>
          </cell>
          <cell r="L700">
            <v>9864</v>
          </cell>
          <cell r="M700">
            <v>20086</v>
          </cell>
          <cell r="V700">
            <v>978008</v>
          </cell>
          <cell r="Y700">
            <v>978008</v>
          </cell>
          <cell r="Z700">
            <v>1399636</v>
          </cell>
          <cell r="AA700">
            <v>1173989</v>
          </cell>
          <cell r="AC700">
            <v>2573625</v>
          </cell>
          <cell r="AL700">
            <v>933687</v>
          </cell>
          <cell r="AM700">
            <v>595285</v>
          </cell>
          <cell r="AO700">
            <v>1528972</v>
          </cell>
          <cell r="BF700">
            <v>8564222</v>
          </cell>
          <cell r="BI700">
            <v>8564222</v>
          </cell>
          <cell r="BJ700">
            <v>0.31579675532038659</v>
          </cell>
          <cell r="BK700">
            <v>287833</v>
          </cell>
          <cell r="BL700">
            <v>280027</v>
          </cell>
          <cell r="BN700">
            <v>567860</v>
          </cell>
          <cell r="CV700">
            <v>861807</v>
          </cell>
          <cell r="CX700">
            <v>861807</v>
          </cell>
          <cell r="CZ700">
            <v>693314</v>
          </cell>
          <cell r="DB700">
            <v>693314</v>
          </cell>
          <cell r="EA700">
            <v>293621</v>
          </cell>
          <cell r="EB700">
            <v>272231</v>
          </cell>
          <cell r="ED700">
            <v>565852</v>
          </cell>
          <cell r="ER700">
            <v>671675</v>
          </cell>
          <cell r="ET700">
            <v>671675</v>
          </cell>
          <cell r="FK700">
            <v>12457007</v>
          </cell>
          <cell r="FL700">
            <v>4548328</v>
          </cell>
          <cell r="FN700">
            <v>10114076</v>
          </cell>
          <cell r="FO700">
            <v>27119411</v>
          </cell>
        </row>
        <row r="701">
          <cell r="E701" t="str">
            <v>Troy2014</v>
          </cell>
          <cell r="F701" t="str">
            <v>AL</v>
          </cell>
          <cell r="G701" t="str">
            <v>NCAA Division I-A</v>
          </cell>
          <cell r="I701">
            <v>1</v>
          </cell>
          <cell r="J701" t="str">
            <v>NCAA</v>
          </cell>
          <cell r="K701">
            <v>3463</v>
          </cell>
          <cell r="L701">
            <v>5551</v>
          </cell>
          <cell r="M701">
            <v>9014</v>
          </cell>
          <cell r="V701">
            <v>919629</v>
          </cell>
          <cell r="Y701">
            <v>919629</v>
          </cell>
          <cell r="Z701">
            <v>2290724</v>
          </cell>
          <cell r="AA701">
            <v>1959909</v>
          </cell>
          <cell r="AC701">
            <v>4250633</v>
          </cell>
          <cell r="AL701">
            <v>433554</v>
          </cell>
          <cell r="AM701">
            <v>639381</v>
          </cell>
          <cell r="AO701">
            <v>1072935</v>
          </cell>
          <cell r="BF701">
            <v>6962876</v>
          </cell>
          <cell r="BI701">
            <v>6962876</v>
          </cell>
          <cell r="BJ701">
            <v>0.31497066441356625</v>
          </cell>
          <cell r="BK701">
            <v>246088</v>
          </cell>
          <cell r="BL701">
            <v>228634</v>
          </cell>
          <cell r="BN701">
            <v>474722</v>
          </cell>
          <cell r="CV701">
            <v>632825</v>
          </cell>
          <cell r="CX701">
            <v>632825</v>
          </cell>
          <cell r="CZ701">
            <v>1419360</v>
          </cell>
          <cell r="DB701">
            <v>1419360</v>
          </cell>
          <cell r="EA701">
            <v>302900</v>
          </cell>
          <cell r="EB701">
            <v>291843</v>
          </cell>
          <cell r="ED701">
            <v>594743</v>
          </cell>
          <cell r="ER701">
            <v>575015</v>
          </cell>
          <cell r="ET701">
            <v>575015</v>
          </cell>
          <cell r="FK701">
            <v>11155771</v>
          </cell>
          <cell r="FL701">
            <v>5746967</v>
          </cell>
          <cell r="FN701">
            <v>5203689</v>
          </cell>
          <cell r="FO701">
            <v>22106427</v>
          </cell>
        </row>
        <row r="702">
          <cell r="E702" t="str">
            <v>Tulane2014</v>
          </cell>
          <cell r="F702" t="str">
            <v>LA</v>
          </cell>
          <cell r="G702" t="str">
            <v>NCAA Division I-A</v>
          </cell>
          <cell r="I702">
            <v>1</v>
          </cell>
          <cell r="J702" t="str">
            <v>NCAA</v>
          </cell>
          <cell r="K702">
            <v>2648</v>
          </cell>
          <cell r="L702">
            <v>3566</v>
          </cell>
          <cell r="M702">
            <v>6214</v>
          </cell>
          <cell r="V702">
            <v>1138185</v>
          </cell>
          <cell r="Y702">
            <v>1138185</v>
          </cell>
          <cell r="Z702">
            <v>1013314</v>
          </cell>
          <cell r="AA702">
            <v>730625</v>
          </cell>
          <cell r="AC702">
            <v>1743939</v>
          </cell>
          <cell r="AE702">
            <v>126512</v>
          </cell>
          <cell r="AG702">
            <v>126512</v>
          </cell>
          <cell r="AI702">
            <v>223959</v>
          </cell>
          <cell r="AK702">
            <v>223959</v>
          </cell>
          <cell r="AL702">
            <v>189054</v>
          </cell>
          <cell r="AM702">
            <v>970506</v>
          </cell>
          <cell r="AO702">
            <v>1159560</v>
          </cell>
          <cell r="BF702">
            <v>8980759</v>
          </cell>
          <cell r="BI702">
            <v>8980759</v>
          </cell>
          <cell r="BJ702">
            <v>0.21901672726918003</v>
          </cell>
          <cell r="BL702">
            <v>355338</v>
          </cell>
          <cell r="BN702">
            <v>355338</v>
          </cell>
          <cell r="DH702">
            <v>608895</v>
          </cell>
          <cell r="DJ702">
            <v>608895</v>
          </cell>
          <cell r="EA702">
            <v>240986</v>
          </cell>
          <cell r="EB702">
            <v>474205</v>
          </cell>
          <cell r="ED702">
            <v>715191</v>
          </cell>
          <cell r="ER702">
            <v>695952</v>
          </cell>
          <cell r="ET702">
            <v>695952</v>
          </cell>
          <cell r="FK702">
            <v>11562298</v>
          </cell>
          <cell r="FL702">
            <v>4185992</v>
          </cell>
          <cell r="FN702">
            <v>25256610</v>
          </cell>
          <cell r="FO702">
            <v>41004900</v>
          </cell>
        </row>
        <row r="703">
          <cell r="E703" t="str">
            <v>Buffalo2014</v>
          </cell>
          <cell r="F703" t="str">
            <v>NY</v>
          </cell>
          <cell r="G703" t="str">
            <v>NCAA Division I-A</v>
          </cell>
          <cell r="I703">
            <v>1</v>
          </cell>
          <cell r="J703" t="str">
            <v>NCAA</v>
          </cell>
          <cell r="K703">
            <v>9949</v>
          </cell>
          <cell r="L703">
            <v>8042</v>
          </cell>
          <cell r="M703">
            <v>17991</v>
          </cell>
          <cell r="V703">
            <v>613663</v>
          </cell>
          <cell r="Y703">
            <v>613663</v>
          </cell>
          <cell r="Z703">
            <v>2100440</v>
          </cell>
          <cell r="AA703">
            <v>1345535</v>
          </cell>
          <cell r="AC703">
            <v>3445975</v>
          </cell>
          <cell r="AL703">
            <v>494527</v>
          </cell>
          <cell r="AM703">
            <v>863160</v>
          </cell>
          <cell r="AO703">
            <v>1357687</v>
          </cell>
          <cell r="BF703">
            <v>7259746</v>
          </cell>
          <cell r="BI703">
            <v>7259746</v>
          </cell>
          <cell r="BJ703">
            <v>0.24312249867676117</v>
          </cell>
          <cell r="CJ703">
            <v>914335</v>
          </cell>
          <cell r="CL703">
            <v>914335</v>
          </cell>
          <cell r="CU703">
            <v>565432</v>
          </cell>
          <cell r="CV703">
            <v>748772</v>
          </cell>
          <cell r="CX703">
            <v>1314204</v>
          </cell>
          <cell r="CZ703">
            <v>777282</v>
          </cell>
          <cell r="DB703">
            <v>777282</v>
          </cell>
          <cell r="DG703">
            <v>513220</v>
          </cell>
          <cell r="DH703">
            <v>732848</v>
          </cell>
          <cell r="DJ703">
            <v>1246068</v>
          </cell>
          <cell r="EA703">
            <v>341013</v>
          </cell>
          <cell r="EB703">
            <v>416229</v>
          </cell>
          <cell r="ED703">
            <v>757242</v>
          </cell>
          <cell r="ER703">
            <v>886153</v>
          </cell>
          <cell r="ET703">
            <v>886153</v>
          </cell>
          <cell r="FC703">
            <v>558333</v>
          </cell>
          <cell r="FF703">
            <v>558333</v>
          </cell>
          <cell r="FK703">
            <v>12446374</v>
          </cell>
          <cell r="FL703">
            <v>6684314</v>
          </cell>
          <cell r="FN703">
            <v>10729757</v>
          </cell>
          <cell r="FO703">
            <v>29860445</v>
          </cell>
        </row>
        <row r="704">
          <cell r="E704" t="str">
            <v>Akron2014</v>
          </cell>
          <cell r="F704" t="str">
            <v>OH</v>
          </cell>
          <cell r="G704" t="str">
            <v>NCAA Division I-A</v>
          </cell>
          <cell r="I704">
            <v>1</v>
          </cell>
          <cell r="J704" t="str">
            <v>NCAA</v>
          </cell>
          <cell r="K704">
            <v>8056</v>
          </cell>
          <cell r="L704">
            <v>7022</v>
          </cell>
          <cell r="M704">
            <v>15078</v>
          </cell>
          <cell r="V704">
            <v>662076</v>
          </cell>
          <cell r="Y704">
            <v>662076</v>
          </cell>
          <cell r="Z704">
            <v>2515053</v>
          </cell>
          <cell r="AA704">
            <v>1417528</v>
          </cell>
          <cell r="AC704">
            <v>3932581</v>
          </cell>
          <cell r="AL704">
            <v>600641</v>
          </cell>
          <cell r="AM704">
            <v>900494</v>
          </cell>
          <cell r="AO704">
            <v>1501135</v>
          </cell>
          <cell r="BF704">
            <v>7155103</v>
          </cell>
          <cell r="BI704">
            <v>7155103</v>
          </cell>
          <cell r="BJ704">
            <v>0.21846892949383967</v>
          </cell>
          <cell r="BK704">
            <v>337996</v>
          </cell>
          <cell r="BL704">
            <v>296748</v>
          </cell>
          <cell r="BN704">
            <v>634744</v>
          </cell>
          <cell r="CC704">
            <v>177863</v>
          </cell>
          <cell r="CD704">
            <v>177863</v>
          </cell>
          <cell r="CU704">
            <v>975172</v>
          </cell>
          <cell r="CV704">
            <v>821406</v>
          </cell>
          <cell r="CX704">
            <v>1796578</v>
          </cell>
          <cell r="CZ704">
            <v>646593</v>
          </cell>
          <cell r="DB704">
            <v>646593</v>
          </cell>
          <cell r="DH704">
            <v>747337</v>
          </cell>
          <cell r="DJ704">
            <v>747337</v>
          </cell>
          <cell r="EB704">
            <v>466254</v>
          </cell>
          <cell r="ED704">
            <v>466254</v>
          </cell>
          <cell r="ER704">
            <v>705847</v>
          </cell>
          <cell r="ET704">
            <v>705847</v>
          </cell>
          <cell r="FK704">
            <v>12246041</v>
          </cell>
          <cell r="FL704">
            <v>6002207</v>
          </cell>
          <cell r="FM704">
            <v>177863</v>
          </cell>
          <cell r="FN704">
            <v>14325013</v>
          </cell>
          <cell r="FO704">
            <v>32751124</v>
          </cell>
        </row>
        <row r="705">
          <cell r="E705" t="str">
            <v>UAB2014</v>
          </cell>
          <cell r="F705" t="str">
            <v>AL</v>
          </cell>
          <cell r="G705" t="str">
            <v>NCAA Division I-A</v>
          </cell>
          <cell r="I705">
            <v>1</v>
          </cell>
          <cell r="J705" t="str">
            <v>NCAA</v>
          </cell>
          <cell r="K705">
            <v>3541</v>
          </cell>
          <cell r="L705">
            <v>4875</v>
          </cell>
          <cell r="M705">
            <v>8416</v>
          </cell>
          <cell r="V705">
            <v>1189050</v>
          </cell>
          <cell r="Y705">
            <v>1189050</v>
          </cell>
          <cell r="Z705">
            <v>3952661</v>
          </cell>
          <cell r="AA705">
            <v>1878460</v>
          </cell>
          <cell r="AC705">
            <v>5831121</v>
          </cell>
          <cell r="AE705">
            <v>286161</v>
          </cell>
          <cell r="AG705">
            <v>286161</v>
          </cell>
          <cell r="AI705">
            <v>244082</v>
          </cell>
          <cell r="AK705">
            <v>244082</v>
          </cell>
          <cell r="AM705">
            <v>1044453</v>
          </cell>
          <cell r="AO705">
            <v>1044453</v>
          </cell>
          <cell r="BF705">
            <v>6933407</v>
          </cell>
          <cell r="BI705">
            <v>6933407</v>
          </cell>
          <cell r="BJ705">
            <v>0.20138957914111008</v>
          </cell>
          <cell r="BK705">
            <v>407261</v>
          </cell>
          <cell r="BL705">
            <v>297144</v>
          </cell>
          <cell r="BN705">
            <v>704405</v>
          </cell>
          <cell r="CB705">
            <v>109200</v>
          </cell>
          <cell r="CD705">
            <v>109200</v>
          </cell>
          <cell r="CU705">
            <v>1090012</v>
          </cell>
          <cell r="CV705">
            <v>929450</v>
          </cell>
          <cell r="CX705">
            <v>2019462</v>
          </cell>
          <cell r="CZ705">
            <v>1104893</v>
          </cell>
          <cell r="DB705">
            <v>1104893</v>
          </cell>
          <cell r="EA705">
            <v>366701</v>
          </cell>
          <cell r="EB705">
            <v>444776</v>
          </cell>
          <cell r="ED705">
            <v>811477</v>
          </cell>
          <cell r="ER705">
            <v>951521</v>
          </cell>
          <cell r="ET705">
            <v>951521</v>
          </cell>
          <cell r="FK705">
            <v>13939092</v>
          </cell>
          <cell r="FL705">
            <v>7290140</v>
          </cell>
          <cell r="FN705">
            <v>13198602</v>
          </cell>
          <cell r="FO705">
            <v>34427834</v>
          </cell>
        </row>
        <row r="706">
          <cell r="E706" t="str">
            <v>Arizona2014</v>
          </cell>
          <cell r="F706" t="str">
            <v>AZ</v>
          </cell>
          <cell r="G706" t="str">
            <v>NCAA Division I-A</v>
          </cell>
          <cell r="I706">
            <v>1</v>
          </cell>
          <cell r="J706" t="str">
            <v>NCAA</v>
          </cell>
          <cell r="K706">
            <v>13949</v>
          </cell>
          <cell r="L706">
            <v>15393</v>
          </cell>
          <cell r="M706">
            <v>29342</v>
          </cell>
          <cell r="V706">
            <v>895826</v>
          </cell>
          <cell r="Y706">
            <v>895826</v>
          </cell>
          <cell r="Z706">
            <v>19221755</v>
          </cell>
          <cell r="AA706">
            <v>485486</v>
          </cell>
          <cell r="AC706">
            <v>19707241</v>
          </cell>
          <cell r="AE706">
            <v>139832</v>
          </cell>
          <cell r="AG706">
            <v>139832</v>
          </cell>
          <cell r="AL706">
            <v>393127</v>
          </cell>
          <cell r="AM706">
            <v>552043</v>
          </cell>
          <cell r="AO706">
            <v>945170</v>
          </cell>
          <cell r="BF706">
            <v>23115960</v>
          </cell>
          <cell r="BI706">
            <v>23115960</v>
          </cell>
          <cell r="BJ706">
            <v>0.27077311351397609</v>
          </cell>
          <cell r="BK706">
            <v>162972</v>
          </cell>
          <cell r="BL706">
            <v>208560</v>
          </cell>
          <cell r="BN706">
            <v>371532</v>
          </cell>
          <cell r="BP706">
            <v>397100</v>
          </cell>
          <cell r="BR706">
            <v>397100</v>
          </cell>
          <cell r="CV706">
            <v>419511</v>
          </cell>
          <cell r="CX706">
            <v>419511</v>
          </cell>
          <cell r="CZ706">
            <v>770695</v>
          </cell>
          <cell r="DB706">
            <v>770695</v>
          </cell>
          <cell r="DG706">
            <v>470959</v>
          </cell>
          <cell r="DH706">
            <v>443802</v>
          </cell>
          <cell r="DJ706">
            <v>914761</v>
          </cell>
          <cell r="EA706">
            <v>256077</v>
          </cell>
          <cell r="EB706">
            <v>314042</v>
          </cell>
          <cell r="ED706">
            <v>570119</v>
          </cell>
          <cell r="ER706">
            <v>452391</v>
          </cell>
          <cell r="ET706">
            <v>452391</v>
          </cell>
          <cell r="FK706">
            <v>44516676</v>
          </cell>
          <cell r="FL706">
            <v>4183462</v>
          </cell>
          <cell r="FN706">
            <v>36670081</v>
          </cell>
          <cell r="FO706">
            <v>85370219</v>
          </cell>
        </row>
        <row r="707">
          <cell r="E707" t="str">
            <v>Arkansas2014</v>
          </cell>
          <cell r="F707" t="str">
            <v>AR</v>
          </cell>
          <cell r="G707" t="str">
            <v>NCAA Division I-A</v>
          </cell>
          <cell r="I707">
            <v>1</v>
          </cell>
          <cell r="J707" t="str">
            <v>NCAA</v>
          </cell>
          <cell r="K707">
            <v>9078</v>
          </cell>
          <cell r="L707">
            <v>9951</v>
          </cell>
          <cell r="M707">
            <v>19029</v>
          </cell>
          <cell r="V707">
            <v>3360975</v>
          </cell>
          <cell r="Y707">
            <v>3360975</v>
          </cell>
          <cell r="Z707">
            <v>16314973</v>
          </cell>
          <cell r="AA707">
            <v>259489</v>
          </cell>
          <cell r="AC707">
            <v>16574462</v>
          </cell>
          <cell r="AL707">
            <v>217190</v>
          </cell>
          <cell r="AM707">
            <v>268127</v>
          </cell>
          <cell r="AO707">
            <v>485317</v>
          </cell>
          <cell r="BF707">
            <v>66179978</v>
          </cell>
          <cell r="BI707">
            <v>66179978</v>
          </cell>
          <cell r="BJ707">
            <v>0.56969968982777019</v>
          </cell>
          <cell r="BK707">
            <v>88302</v>
          </cell>
          <cell r="BL707">
            <v>100552</v>
          </cell>
          <cell r="BN707">
            <v>188854</v>
          </cell>
          <cell r="BP707">
            <v>209799</v>
          </cell>
          <cell r="BR707">
            <v>209799</v>
          </cell>
          <cell r="CV707">
            <v>137486</v>
          </cell>
          <cell r="CX707">
            <v>137486</v>
          </cell>
          <cell r="CZ707">
            <v>63395</v>
          </cell>
          <cell r="DB707">
            <v>63395</v>
          </cell>
          <cell r="DH707">
            <v>114854</v>
          </cell>
          <cell r="DJ707">
            <v>114854</v>
          </cell>
          <cell r="EA707">
            <v>41188</v>
          </cell>
          <cell r="EB707">
            <v>84053</v>
          </cell>
          <cell r="ED707">
            <v>125241</v>
          </cell>
          <cell r="ER707">
            <v>185689</v>
          </cell>
          <cell r="ET707">
            <v>185689</v>
          </cell>
          <cell r="FK707">
            <v>86202606</v>
          </cell>
          <cell r="FL707">
            <v>1423444</v>
          </cell>
          <cell r="FN707">
            <v>28540378</v>
          </cell>
          <cell r="FO707">
            <v>116166428</v>
          </cell>
        </row>
        <row r="708">
          <cell r="E708" t="str">
            <v>California2014</v>
          </cell>
          <cell r="F708" t="str">
            <v>CA</v>
          </cell>
          <cell r="G708" t="str">
            <v>NCAA Division I-A</v>
          </cell>
          <cell r="I708">
            <v>1</v>
          </cell>
          <cell r="J708" t="str">
            <v>NCAA</v>
          </cell>
          <cell r="K708">
            <v>12598</v>
          </cell>
          <cell r="L708">
            <v>13722</v>
          </cell>
          <cell r="M708">
            <v>26320</v>
          </cell>
          <cell r="V708">
            <v>1464647</v>
          </cell>
          <cell r="Y708">
            <v>1464647</v>
          </cell>
          <cell r="Z708">
            <v>9003605</v>
          </cell>
          <cell r="AA708">
            <v>967414</v>
          </cell>
          <cell r="AC708">
            <v>9971019</v>
          </cell>
          <cell r="AE708">
            <v>25400</v>
          </cell>
          <cell r="AG708">
            <v>25400</v>
          </cell>
          <cell r="AL708">
            <v>179739</v>
          </cell>
          <cell r="AM708">
            <v>158999</v>
          </cell>
          <cell r="AO708">
            <v>338738</v>
          </cell>
          <cell r="BC708">
            <v>42658</v>
          </cell>
          <cell r="BE708">
            <v>42658</v>
          </cell>
          <cell r="BF708">
            <v>43651316</v>
          </cell>
          <cell r="BI708">
            <v>43651316</v>
          </cell>
          <cell r="BJ708">
            <v>0.51030354207552064</v>
          </cell>
          <cell r="BK708">
            <v>793228</v>
          </cell>
          <cell r="BL708">
            <v>268072</v>
          </cell>
          <cell r="BN708">
            <v>1061300</v>
          </cell>
          <cell r="BO708">
            <v>289237</v>
          </cell>
          <cell r="BP708">
            <v>113393</v>
          </cell>
          <cell r="BR708">
            <v>402630</v>
          </cell>
          <cell r="BX708">
            <v>128016</v>
          </cell>
          <cell r="BZ708">
            <v>128016</v>
          </cell>
          <cell r="CI708">
            <v>1178885</v>
          </cell>
          <cell r="CJ708">
            <v>123659</v>
          </cell>
          <cell r="CL708">
            <v>1302544</v>
          </cell>
          <cell r="CU708">
            <v>211299</v>
          </cell>
          <cell r="CV708">
            <v>117142</v>
          </cell>
          <cell r="CX708">
            <v>328441</v>
          </cell>
          <cell r="CZ708">
            <v>227004</v>
          </cell>
          <cell r="DB708">
            <v>227004</v>
          </cell>
          <cell r="DG708">
            <v>503810</v>
          </cell>
          <cell r="DH708">
            <v>286656</v>
          </cell>
          <cell r="DJ708">
            <v>790466</v>
          </cell>
          <cell r="EA708">
            <v>463875</v>
          </cell>
          <cell r="EB708">
            <v>321335</v>
          </cell>
          <cell r="ED708">
            <v>785210</v>
          </cell>
          <cell r="ER708">
            <v>603825</v>
          </cell>
          <cell r="ET708">
            <v>603825</v>
          </cell>
          <cell r="EU708">
            <v>403426</v>
          </cell>
          <cell r="EV708">
            <v>206198</v>
          </cell>
          <cell r="EX708">
            <v>609624</v>
          </cell>
          <cell r="FG708">
            <v>826164</v>
          </cell>
          <cell r="FJ708">
            <v>826164</v>
          </cell>
          <cell r="FK708">
            <v>58969231</v>
          </cell>
          <cell r="FL708">
            <v>3589771</v>
          </cell>
          <cell r="FN708">
            <v>22980902</v>
          </cell>
          <cell r="FO708">
            <v>85539904</v>
          </cell>
        </row>
        <row r="709">
          <cell r="E709" t="str">
            <v>UCLA2014</v>
          </cell>
          <cell r="F709" t="str">
            <v>CA</v>
          </cell>
          <cell r="G709" t="str">
            <v>NCAA Division I-A</v>
          </cell>
          <cell r="I709">
            <v>1</v>
          </cell>
          <cell r="J709" t="str">
            <v>NCAA</v>
          </cell>
          <cell r="K709">
            <v>12793</v>
          </cell>
          <cell r="L709">
            <v>16234</v>
          </cell>
          <cell r="M709">
            <v>29027</v>
          </cell>
          <cell r="V709">
            <v>825666</v>
          </cell>
          <cell r="Y709">
            <v>825666</v>
          </cell>
          <cell r="Z709">
            <v>12228209</v>
          </cell>
          <cell r="AA709">
            <v>1380513</v>
          </cell>
          <cell r="AC709">
            <v>13608722</v>
          </cell>
          <cell r="AE709">
            <v>22661</v>
          </cell>
          <cell r="AG709">
            <v>22661</v>
          </cell>
          <cell r="AL709">
            <v>427975</v>
          </cell>
          <cell r="AM709">
            <v>259891</v>
          </cell>
          <cell r="AO709">
            <v>687866</v>
          </cell>
          <cell r="BF709">
            <v>44727001</v>
          </cell>
          <cell r="BI709">
            <v>44727001</v>
          </cell>
          <cell r="BJ709">
            <v>0.46151815064778823</v>
          </cell>
          <cell r="BK709">
            <v>247025</v>
          </cell>
          <cell r="BL709">
            <v>521582</v>
          </cell>
          <cell r="BN709">
            <v>768607</v>
          </cell>
          <cell r="BP709">
            <v>709612</v>
          </cell>
          <cell r="BR709">
            <v>709612</v>
          </cell>
          <cell r="CJ709">
            <v>170169</v>
          </cell>
          <cell r="CL709">
            <v>170169</v>
          </cell>
          <cell r="CU709">
            <v>460471</v>
          </cell>
          <cell r="CV709">
            <v>747766</v>
          </cell>
          <cell r="CX709">
            <v>1208237</v>
          </cell>
          <cell r="CZ709">
            <v>764412</v>
          </cell>
          <cell r="DB709">
            <v>764412</v>
          </cell>
          <cell r="DH709">
            <v>423675</v>
          </cell>
          <cell r="DJ709">
            <v>423675</v>
          </cell>
          <cell r="EA709">
            <v>616037</v>
          </cell>
          <cell r="EB709">
            <v>391771</v>
          </cell>
          <cell r="ED709">
            <v>1007808</v>
          </cell>
          <cell r="EQ709">
            <v>136098</v>
          </cell>
          <cell r="ER709">
            <v>630256</v>
          </cell>
          <cell r="ET709">
            <v>766354</v>
          </cell>
          <cell r="EU709">
            <v>212108</v>
          </cell>
          <cell r="EV709">
            <v>170368</v>
          </cell>
          <cell r="EX709">
            <v>382476</v>
          </cell>
          <cell r="FK709">
            <v>59880590</v>
          </cell>
          <cell r="FL709">
            <v>6192676</v>
          </cell>
          <cell r="FN709">
            <v>30839501</v>
          </cell>
          <cell r="FO709">
            <v>96912767</v>
          </cell>
        </row>
        <row r="710">
          <cell r="E710" t="str">
            <v>UCF2014</v>
          </cell>
          <cell r="F710" t="str">
            <v>FL</v>
          </cell>
          <cell r="G710" t="str">
            <v>NCAA Division I-A</v>
          </cell>
          <cell r="I710">
            <v>1</v>
          </cell>
          <cell r="J710" t="str">
            <v>NCAA</v>
          </cell>
          <cell r="K710">
            <v>16542</v>
          </cell>
          <cell r="L710">
            <v>19831</v>
          </cell>
          <cell r="M710">
            <v>36373</v>
          </cell>
          <cell r="V710">
            <v>738398</v>
          </cell>
          <cell r="Y710">
            <v>738398</v>
          </cell>
          <cell r="Z710">
            <v>3417726</v>
          </cell>
          <cell r="AA710">
            <v>685048</v>
          </cell>
          <cell r="AC710">
            <v>4102774</v>
          </cell>
          <cell r="AM710">
            <v>309068</v>
          </cell>
          <cell r="AO710">
            <v>309068</v>
          </cell>
          <cell r="BF710">
            <v>23626498</v>
          </cell>
          <cell r="BI710">
            <v>23626498</v>
          </cell>
          <cell r="BJ710">
            <v>0.45548549245858316</v>
          </cell>
          <cell r="BK710">
            <v>209751</v>
          </cell>
          <cell r="BL710">
            <v>274831</v>
          </cell>
          <cell r="BN710">
            <v>484582</v>
          </cell>
          <cell r="CJ710">
            <v>382207</v>
          </cell>
          <cell r="CL710">
            <v>382207</v>
          </cell>
          <cell r="CU710">
            <v>279416</v>
          </cell>
          <cell r="CV710">
            <v>278191</v>
          </cell>
          <cell r="CX710">
            <v>557607</v>
          </cell>
          <cell r="CZ710">
            <v>483774</v>
          </cell>
          <cell r="DB710">
            <v>483774</v>
          </cell>
          <cell r="EA710">
            <v>141074</v>
          </cell>
          <cell r="EB710">
            <v>219583</v>
          </cell>
          <cell r="ED710">
            <v>360657</v>
          </cell>
          <cell r="ER710">
            <v>315472</v>
          </cell>
          <cell r="ET710">
            <v>315472</v>
          </cell>
          <cell r="FK710">
            <v>28412863</v>
          </cell>
          <cell r="FL710">
            <v>2948174</v>
          </cell>
          <cell r="FN710">
            <v>20509985</v>
          </cell>
          <cell r="FO710">
            <v>51871022</v>
          </cell>
        </row>
        <row r="711">
          <cell r="E711" t="str">
            <v>Cincinnati2014</v>
          </cell>
          <cell r="F711" t="str">
            <v>OH</v>
          </cell>
          <cell r="G711" t="str">
            <v>NCAA Division I-A</v>
          </cell>
          <cell r="I711">
            <v>1</v>
          </cell>
          <cell r="J711" t="str">
            <v>NCAA</v>
          </cell>
          <cell r="K711">
            <v>10824</v>
          </cell>
          <cell r="L711">
            <v>9754</v>
          </cell>
          <cell r="M711">
            <v>20578</v>
          </cell>
          <cell r="V711">
            <v>1211297</v>
          </cell>
          <cell r="Y711">
            <v>1211297</v>
          </cell>
          <cell r="Z711">
            <v>7594044</v>
          </cell>
          <cell r="AA711">
            <v>2201068</v>
          </cell>
          <cell r="AC711">
            <v>9795112</v>
          </cell>
          <cell r="AL711">
            <v>502158</v>
          </cell>
          <cell r="AM711">
            <v>1142165</v>
          </cell>
          <cell r="AO711">
            <v>1644323</v>
          </cell>
          <cell r="BF711">
            <v>13821277</v>
          </cell>
          <cell r="BI711">
            <v>13821277</v>
          </cell>
          <cell r="BJ711">
            <v>0.32246343877768996</v>
          </cell>
          <cell r="BK711">
            <v>340456</v>
          </cell>
          <cell r="BL711">
            <v>505077</v>
          </cell>
          <cell r="BN711">
            <v>845533</v>
          </cell>
          <cell r="BX711">
            <v>618238</v>
          </cell>
          <cell r="BZ711">
            <v>618238</v>
          </cell>
          <cell r="CU711">
            <v>677838</v>
          </cell>
          <cell r="CV711">
            <v>884088</v>
          </cell>
          <cell r="CX711">
            <v>1561926</v>
          </cell>
          <cell r="DG711">
            <v>309765</v>
          </cell>
          <cell r="DH711">
            <v>531968</v>
          </cell>
          <cell r="DJ711">
            <v>841733</v>
          </cell>
          <cell r="EB711">
            <v>399302</v>
          </cell>
          <cell r="ED711">
            <v>399302</v>
          </cell>
          <cell r="ER711">
            <v>925415</v>
          </cell>
          <cell r="ET711">
            <v>925415</v>
          </cell>
          <cell r="FK711">
            <v>24456835</v>
          </cell>
          <cell r="FL711">
            <v>7207321</v>
          </cell>
          <cell r="FN711">
            <v>11197376</v>
          </cell>
          <cell r="FO711">
            <v>42861532</v>
          </cell>
        </row>
        <row r="712">
          <cell r="E712" t="str">
            <v>Colorado2014</v>
          </cell>
          <cell r="F712" t="str">
            <v>CO</v>
          </cell>
          <cell r="G712" t="str">
            <v>NCAA Division I-A</v>
          </cell>
          <cell r="I712">
            <v>1</v>
          </cell>
          <cell r="J712" t="str">
            <v>NCAA</v>
          </cell>
          <cell r="K712">
            <v>13399</v>
          </cell>
          <cell r="L712">
            <v>10749</v>
          </cell>
          <cell r="M712">
            <v>24148</v>
          </cell>
          <cell r="Z712">
            <v>6024905</v>
          </cell>
          <cell r="AA712">
            <v>437314</v>
          </cell>
          <cell r="AC712">
            <v>6462219</v>
          </cell>
          <cell r="AL712">
            <v>136913</v>
          </cell>
          <cell r="AM712">
            <v>189522</v>
          </cell>
          <cell r="AO712">
            <v>326435</v>
          </cell>
          <cell r="BF712">
            <v>28313259</v>
          </cell>
          <cell r="BI712">
            <v>28313259</v>
          </cell>
          <cell r="BJ712">
            <v>0.41727820141402561</v>
          </cell>
          <cell r="BK712">
            <v>152760</v>
          </cell>
          <cell r="BL712">
            <v>197890</v>
          </cell>
          <cell r="BN712">
            <v>350650</v>
          </cell>
          <cell r="BX712">
            <v>366335</v>
          </cell>
          <cell r="BZ712">
            <v>366335</v>
          </cell>
          <cell r="CQ712">
            <v>95037</v>
          </cell>
          <cell r="CR712">
            <v>190783</v>
          </cell>
          <cell r="CT712">
            <v>285820</v>
          </cell>
          <cell r="CV712">
            <v>751825</v>
          </cell>
          <cell r="CX712">
            <v>751825</v>
          </cell>
          <cell r="EB712">
            <v>163338</v>
          </cell>
          <cell r="ED712">
            <v>163338</v>
          </cell>
          <cell r="ER712">
            <v>485792</v>
          </cell>
          <cell r="ET712">
            <v>485792</v>
          </cell>
          <cell r="FK712">
            <v>34722874</v>
          </cell>
          <cell r="FL712">
            <v>2782799</v>
          </cell>
          <cell r="FN712">
            <v>30346563</v>
          </cell>
          <cell r="FO712">
            <v>67852236</v>
          </cell>
        </row>
        <row r="713">
          <cell r="E713" t="str">
            <v>UConn2014</v>
          </cell>
          <cell r="F713" t="str">
            <v>CT</v>
          </cell>
          <cell r="G713" t="str">
            <v>NCAA Division I-A</v>
          </cell>
          <cell r="I713">
            <v>1</v>
          </cell>
          <cell r="J713" t="str">
            <v>NCAA</v>
          </cell>
          <cell r="K713">
            <v>8785</v>
          </cell>
          <cell r="L713">
            <v>8739</v>
          </cell>
          <cell r="M713">
            <v>17524</v>
          </cell>
          <cell r="V713">
            <v>142518</v>
          </cell>
          <cell r="Y713">
            <v>142518</v>
          </cell>
          <cell r="Z713">
            <v>9572964</v>
          </cell>
          <cell r="AA713">
            <v>3991215</v>
          </cell>
          <cell r="AC713">
            <v>13564179</v>
          </cell>
          <cell r="AL713">
            <v>24053</v>
          </cell>
          <cell r="AM713">
            <v>9810</v>
          </cell>
          <cell r="AO713">
            <v>33863</v>
          </cell>
          <cell r="BC713">
            <v>51672</v>
          </cell>
          <cell r="BE713">
            <v>51672</v>
          </cell>
          <cell r="BF713">
            <v>8308332</v>
          </cell>
          <cell r="BI713">
            <v>8308332</v>
          </cell>
          <cell r="BJ713">
            <v>0.11514435799461634</v>
          </cell>
          <cell r="BK713">
            <v>97022</v>
          </cell>
          <cell r="BN713">
            <v>97022</v>
          </cell>
          <cell r="BS713">
            <v>800310</v>
          </cell>
          <cell r="BT713">
            <v>33912</v>
          </cell>
          <cell r="BV713">
            <v>834222</v>
          </cell>
          <cell r="BX713">
            <v>11851</v>
          </cell>
          <cell r="BZ713">
            <v>11851</v>
          </cell>
          <cell r="CJ713">
            <v>10000</v>
          </cell>
          <cell r="CL713">
            <v>10000</v>
          </cell>
          <cell r="CU713">
            <v>202830</v>
          </cell>
          <cell r="CV713">
            <v>61759</v>
          </cell>
          <cell r="CX713">
            <v>264589</v>
          </cell>
          <cell r="CZ713">
            <v>11875</v>
          </cell>
          <cell r="DB713">
            <v>11875</v>
          </cell>
          <cell r="DG713">
            <v>13621</v>
          </cell>
          <cell r="DH713">
            <v>62474</v>
          </cell>
          <cell r="DJ713">
            <v>76095</v>
          </cell>
          <cell r="EA713">
            <v>10097</v>
          </cell>
          <cell r="EB713">
            <v>6897</v>
          </cell>
          <cell r="ED713">
            <v>16994</v>
          </cell>
          <cell r="ER713">
            <v>11691</v>
          </cell>
          <cell r="ET713">
            <v>11691</v>
          </cell>
          <cell r="FK713">
            <v>19171747</v>
          </cell>
          <cell r="FL713">
            <v>4263156</v>
          </cell>
          <cell r="FN713">
            <v>48720886</v>
          </cell>
          <cell r="FO713">
            <v>72155789</v>
          </cell>
        </row>
        <row r="714">
          <cell r="E714" t="str">
            <v>Florida2014</v>
          </cell>
          <cell r="F714" t="str">
            <v>FL</v>
          </cell>
          <cell r="G714" t="str">
            <v>NCAA Division I-A</v>
          </cell>
          <cell r="I714">
            <v>1</v>
          </cell>
          <cell r="J714" t="str">
            <v>NCAA</v>
          </cell>
          <cell r="K714">
            <v>13066</v>
          </cell>
          <cell r="L714">
            <v>16511</v>
          </cell>
          <cell r="M714">
            <v>29577</v>
          </cell>
          <cell r="V714">
            <v>1405452</v>
          </cell>
          <cell r="Y714">
            <v>1405452</v>
          </cell>
          <cell r="Z714">
            <v>10407574</v>
          </cell>
          <cell r="AA714">
            <v>289350</v>
          </cell>
          <cell r="AC714">
            <v>10696924</v>
          </cell>
          <cell r="AL714">
            <v>299668</v>
          </cell>
          <cell r="AM714">
            <v>172442</v>
          </cell>
          <cell r="AO714">
            <v>472110</v>
          </cell>
          <cell r="BF714">
            <v>74720732</v>
          </cell>
          <cell r="BI714">
            <v>74720732</v>
          </cell>
          <cell r="BJ714">
            <v>0.57137991547085898</v>
          </cell>
          <cell r="BK714">
            <v>24084</v>
          </cell>
          <cell r="BL714">
            <v>94872</v>
          </cell>
          <cell r="BN714">
            <v>118956</v>
          </cell>
          <cell r="BP714">
            <v>273168</v>
          </cell>
          <cell r="BR714">
            <v>273168</v>
          </cell>
          <cell r="BX714">
            <v>341732</v>
          </cell>
          <cell r="BZ714">
            <v>341732</v>
          </cell>
          <cell r="CV714">
            <v>341614</v>
          </cell>
          <cell r="CX714">
            <v>341614</v>
          </cell>
          <cell r="CZ714">
            <v>646873</v>
          </cell>
          <cell r="DB714">
            <v>646873</v>
          </cell>
          <cell r="DG714">
            <v>144728</v>
          </cell>
          <cell r="DH714">
            <v>63714</v>
          </cell>
          <cell r="DJ714">
            <v>208442</v>
          </cell>
          <cell r="EA714">
            <v>147162</v>
          </cell>
          <cell r="EB714">
            <v>149780</v>
          </cell>
          <cell r="ED714">
            <v>296942</v>
          </cell>
          <cell r="ER714">
            <v>723232</v>
          </cell>
          <cell r="ET714">
            <v>723232</v>
          </cell>
          <cell r="FK714">
            <v>87149400</v>
          </cell>
          <cell r="FL714">
            <v>3096777</v>
          </cell>
          <cell r="FN714">
            <v>40526239</v>
          </cell>
          <cell r="FO714">
            <v>130772416</v>
          </cell>
        </row>
        <row r="715">
          <cell r="E715" t="str">
            <v>Georgia2014</v>
          </cell>
          <cell r="F715" t="str">
            <v>GA</v>
          </cell>
          <cell r="G715" t="str">
            <v>NCAA Division I-A</v>
          </cell>
          <cell r="I715">
            <v>1</v>
          </cell>
          <cell r="J715" t="str">
            <v>NCAA</v>
          </cell>
          <cell r="K715">
            <v>10664</v>
          </cell>
          <cell r="L715">
            <v>14595</v>
          </cell>
          <cell r="M715">
            <v>25259</v>
          </cell>
          <cell r="V715">
            <v>616515</v>
          </cell>
          <cell r="Y715">
            <v>616515</v>
          </cell>
          <cell r="Z715">
            <v>9029690</v>
          </cell>
          <cell r="AA715">
            <v>1012157</v>
          </cell>
          <cell r="AC715">
            <v>10041847</v>
          </cell>
          <cell r="AL715">
            <v>844315</v>
          </cell>
          <cell r="AM715">
            <v>422244</v>
          </cell>
          <cell r="AO715">
            <v>1266559</v>
          </cell>
          <cell r="AU715">
            <v>218743</v>
          </cell>
          <cell r="AW715">
            <v>218743</v>
          </cell>
          <cell r="BF715">
            <v>86719115</v>
          </cell>
          <cell r="BI715">
            <v>86719115</v>
          </cell>
          <cell r="BJ715">
            <v>0.746604908242121</v>
          </cell>
          <cell r="BK715">
            <v>232838</v>
          </cell>
          <cell r="BL715">
            <v>222032</v>
          </cell>
          <cell r="BN715">
            <v>454870</v>
          </cell>
          <cell r="BP715">
            <v>1256709</v>
          </cell>
          <cell r="BR715">
            <v>1256709</v>
          </cell>
          <cell r="CV715">
            <v>213483</v>
          </cell>
          <cell r="CX715">
            <v>213483</v>
          </cell>
          <cell r="CZ715">
            <v>225428</v>
          </cell>
          <cell r="DB715">
            <v>225428</v>
          </cell>
          <cell r="DG715">
            <v>226307</v>
          </cell>
          <cell r="DH715">
            <v>226306</v>
          </cell>
          <cell r="DJ715">
            <v>452613</v>
          </cell>
          <cell r="EA715">
            <v>220418</v>
          </cell>
          <cell r="EB715">
            <v>220265</v>
          </cell>
          <cell r="ED715">
            <v>440683</v>
          </cell>
          <cell r="ER715">
            <v>214103</v>
          </cell>
          <cell r="ET715">
            <v>214103</v>
          </cell>
          <cell r="FK715">
            <v>97889198</v>
          </cell>
          <cell r="FL715">
            <v>4231470</v>
          </cell>
          <cell r="FN715">
            <v>14030611</v>
          </cell>
          <cell r="FO715">
            <v>116151279</v>
          </cell>
        </row>
        <row r="716">
          <cell r="E716" t="str">
            <v>Hawaii2014</v>
          </cell>
          <cell r="F716" t="str">
            <v>HI</v>
          </cell>
          <cell r="G716" t="str">
            <v>NCAA Division I-A</v>
          </cell>
          <cell r="I716">
            <v>1</v>
          </cell>
          <cell r="J716" t="str">
            <v>NCAA</v>
          </cell>
          <cell r="K716">
            <v>5128</v>
          </cell>
          <cell r="L716">
            <v>6351</v>
          </cell>
          <cell r="M716">
            <v>11479</v>
          </cell>
          <cell r="V716">
            <v>1610372</v>
          </cell>
          <cell r="Y716">
            <v>1610372</v>
          </cell>
          <cell r="Z716">
            <v>2889444</v>
          </cell>
          <cell r="AA716">
            <v>1978207</v>
          </cell>
          <cell r="AC716">
            <v>4867651</v>
          </cell>
          <cell r="AE716">
            <v>468332</v>
          </cell>
          <cell r="AG716">
            <v>468332</v>
          </cell>
          <cell r="AM716">
            <v>1333665</v>
          </cell>
          <cell r="AO716">
            <v>1333665</v>
          </cell>
          <cell r="BF716">
            <v>10716179</v>
          </cell>
          <cell r="BI716">
            <v>10716179</v>
          </cell>
          <cell r="BJ716">
            <v>0.25564002344615938</v>
          </cell>
          <cell r="BK716">
            <v>467295</v>
          </cell>
          <cell r="BL716">
            <v>467850</v>
          </cell>
          <cell r="BN716">
            <v>935145</v>
          </cell>
          <cell r="CN716">
            <v>72214</v>
          </cell>
          <cell r="CO716">
            <v>93033</v>
          </cell>
          <cell r="CP716">
            <v>165247</v>
          </cell>
          <cell r="CV716">
            <v>1071597</v>
          </cell>
          <cell r="CX716">
            <v>1071597</v>
          </cell>
          <cell r="CZ716">
            <v>1059859</v>
          </cell>
          <cell r="DB716">
            <v>1059859</v>
          </cell>
          <cell r="DG716">
            <v>735193</v>
          </cell>
          <cell r="DH716">
            <v>1052997</v>
          </cell>
          <cell r="DJ716">
            <v>1788190</v>
          </cell>
          <cell r="EA716">
            <v>493387</v>
          </cell>
          <cell r="EB716">
            <v>635322</v>
          </cell>
          <cell r="ED716">
            <v>1128709</v>
          </cell>
          <cell r="EQ716">
            <v>898415</v>
          </cell>
          <cell r="ER716">
            <v>1471393</v>
          </cell>
          <cell r="ET716">
            <v>2369808</v>
          </cell>
          <cell r="EV716">
            <v>849121</v>
          </cell>
          <cell r="EX716">
            <v>849121</v>
          </cell>
          <cell r="FK716">
            <v>17810285</v>
          </cell>
          <cell r="FL716">
            <v>10460557</v>
          </cell>
          <cell r="FM716">
            <v>93033</v>
          </cell>
          <cell r="FN716">
            <v>13555144</v>
          </cell>
          <cell r="FO716">
            <v>41919019</v>
          </cell>
        </row>
        <row r="717">
          <cell r="E717" t="str">
            <v>Houston2014</v>
          </cell>
          <cell r="F717" t="str">
            <v>TX</v>
          </cell>
          <cell r="G717" t="str">
            <v>NCAA Division I-A</v>
          </cell>
          <cell r="I717">
            <v>1</v>
          </cell>
          <cell r="J717" t="str">
            <v>NCAA</v>
          </cell>
          <cell r="K717">
            <v>11754</v>
          </cell>
          <cell r="L717">
            <v>11841</v>
          </cell>
          <cell r="M717">
            <v>23595</v>
          </cell>
          <cell r="V717">
            <v>1514114</v>
          </cell>
          <cell r="Y717">
            <v>1514114</v>
          </cell>
          <cell r="Z717">
            <v>3905404</v>
          </cell>
          <cell r="AA717">
            <v>2069571</v>
          </cell>
          <cell r="AC717">
            <v>5974975</v>
          </cell>
          <cell r="AL717">
            <v>959691</v>
          </cell>
          <cell r="AM717">
            <v>1013705</v>
          </cell>
          <cell r="AO717">
            <v>1973396</v>
          </cell>
          <cell r="BF717">
            <v>11306212</v>
          </cell>
          <cell r="BI717">
            <v>11306212</v>
          </cell>
          <cell r="BJ717">
            <v>0.24882754925767656</v>
          </cell>
          <cell r="BK717">
            <v>682588</v>
          </cell>
          <cell r="BL717">
            <v>387438</v>
          </cell>
          <cell r="BN717">
            <v>1070026</v>
          </cell>
          <cell r="CV717">
            <v>752570</v>
          </cell>
          <cell r="CX717">
            <v>752570</v>
          </cell>
          <cell r="CZ717">
            <v>645300</v>
          </cell>
          <cell r="DB717">
            <v>645300</v>
          </cell>
          <cell r="DL717">
            <v>876239</v>
          </cell>
          <cell r="DN717">
            <v>876239</v>
          </cell>
          <cell r="EB717">
            <v>436484</v>
          </cell>
          <cell r="ED717">
            <v>436484</v>
          </cell>
          <cell r="ER717">
            <v>743636</v>
          </cell>
          <cell r="ET717">
            <v>743636</v>
          </cell>
          <cell r="FK717">
            <v>18368009</v>
          </cell>
          <cell r="FL717">
            <v>6924943</v>
          </cell>
          <cell r="FN717">
            <v>20144991</v>
          </cell>
          <cell r="FO717">
            <v>45437943</v>
          </cell>
        </row>
        <row r="718">
          <cell r="E718" t="str">
            <v>Illinois2014</v>
          </cell>
          <cell r="F718" t="str">
            <v>IL</v>
          </cell>
          <cell r="G718" t="str">
            <v>NCAA Division I-A</v>
          </cell>
          <cell r="I718">
            <v>1</v>
          </cell>
          <cell r="J718" t="str">
            <v>NCAA</v>
          </cell>
          <cell r="K718">
            <v>17486</v>
          </cell>
          <cell r="L718">
            <v>13826</v>
          </cell>
          <cell r="M718">
            <v>31312</v>
          </cell>
          <cell r="V718">
            <v>728430</v>
          </cell>
          <cell r="Y718">
            <v>728430</v>
          </cell>
          <cell r="Z718">
            <v>17823570</v>
          </cell>
          <cell r="AA718">
            <v>584398</v>
          </cell>
          <cell r="AC718">
            <v>18407968</v>
          </cell>
          <cell r="AL718">
            <v>158614</v>
          </cell>
          <cell r="AM718">
            <v>277433</v>
          </cell>
          <cell r="AO718">
            <v>436047</v>
          </cell>
          <cell r="BF718">
            <v>30819615</v>
          </cell>
          <cell r="BI718">
            <v>30819615</v>
          </cell>
          <cell r="BJ718">
            <v>0.41385289287591553</v>
          </cell>
          <cell r="BK718">
            <v>819585</v>
          </cell>
          <cell r="BL718">
            <v>127842</v>
          </cell>
          <cell r="BN718">
            <v>947427</v>
          </cell>
          <cell r="BO718">
            <v>175599</v>
          </cell>
          <cell r="BP718">
            <v>137141</v>
          </cell>
          <cell r="BR718">
            <v>312740</v>
          </cell>
          <cell r="CV718">
            <v>263974</v>
          </cell>
          <cell r="CX718">
            <v>263974</v>
          </cell>
          <cell r="CZ718">
            <v>181071</v>
          </cell>
          <cell r="DB718">
            <v>181071</v>
          </cell>
          <cell r="DH718">
            <v>130713</v>
          </cell>
          <cell r="DJ718">
            <v>130713</v>
          </cell>
          <cell r="EA718">
            <v>245186</v>
          </cell>
          <cell r="EB718">
            <v>178332</v>
          </cell>
          <cell r="ED718">
            <v>423518</v>
          </cell>
          <cell r="ER718">
            <v>809830</v>
          </cell>
          <cell r="ET718">
            <v>809830</v>
          </cell>
          <cell r="FC718">
            <v>218344</v>
          </cell>
          <cell r="FF718">
            <v>218344</v>
          </cell>
          <cell r="FK718">
            <v>50988943</v>
          </cell>
          <cell r="FL718">
            <v>2690734</v>
          </cell>
          <cell r="FN718">
            <v>20790299</v>
          </cell>
          <cell r="FO718">
            <v>74469976</v>
          </cell>
        </row>
        <row r="719">
          <cell r="E719" t="str">
            <v>Iowa2014</v>
          </cell>
          <cell r="F719" t="str">
            <v>IA</v>
          </cell>
          <cell r="G719" t="str">
            <v>NCAA Division I-A</v>
          </cell>
          <cell r="I719">
            <v>1</v>
          </cell>
          <cell r="J719" t="str">
            <v>NCAA</v>
          </cell>
          <cell r="K719">
            <v>9301</v>
          </cell>
          <cell r="L719">
            <v>10074</v>
          </cell>
          <cell r="M719">
            <v>19375</v>
          </cell>
          <cell r="V719">
            <v>1074728</v>
          </cell>
          <cell r="Y719">
            <v>1074728</v>
          </cell>
          <cell r="Z719">
            <v>8982803</v>
          </cell>
          <cell r="AA719">
            <v>1388859</v>
          </cell>
          <cell r="AC719">
            <v>10371662</v>
          </cell>
          <cell r="AL719">
            <v>292094</v>
          </cell>
          <cell r="AM719">
            <v>76292</v>
          </cell>
          <cell r="AO719">
            <v>368386</v>
          </cell>
          <cell r="BC719">
            <v>38423</v>
          </cell>
          <cell r="BE719">
            <v>38423</v>
          </cell>
          <cell r="BF719">
            <v>52354781</v>
          </cell>
          <cell r="BI719">
            <v>52354781</v>
          </cell>
          <cell r="BJ719">
            <v>0.48745557553097779</v>
          </cell>
          <cell r="BK719">
            <v>125692</v>
          </cell>
          <cell r="BL719">
            <v>34633</v>
          </cell>
          <cell r="BN719">
            <v>160325</v>
          </cell>
          <cell r="BO719">
            <v>73364</v>
          </cell>
          <cell r="BP719">
            <v>78867</v>
          </cell>
          <cell r="BR719">
            <v>152231</v>
          </cell>
          <cell r="CJ719">
            <v>144011</v>
          </cell>
          <cell r="CL719">
            <v>144011</v>
          </cell>
          <cell r="CV719">
            <v>138143</v>
          </cell>
          <cell r="CX719">
            <v>138143</v>
          </cell>
          <cell r="CZ719">
            <v>108447</v>
          </cell>
          <cell r="DB719">
            <v>108447</v>
          </cell>
          <cell r="DG719">
            <v>95772</v>
          </cell>
          <cell r="DH719">
            <v>81271</v>
          </cell>
          <cell r="DJ719">
            <v>177043</v>
          </cell>
          <cell r="EA719">
            <v>79029</v>
          </cell>
          <cell r="EB719">
            <v>19334</v>
          </cell>
          <cell r="ED719">
            <v>98363</v>
          </cell>
          <cell r="ER719">
            <v>262018</v>
          </cell>
          <cell r="ET719">
            <v>262018</v>
          </cell>
          <cell r="FC719">
            <v>1283096</v>
          </cell>
          <cell r="FF719">
            <v>1283096</v>
          </cell>
          <cell r="FK719">
            <v>64361359</v>
          </cell>
          <cell r="FL719">
            <v>2370298</v>
          </cell>
          <cell r="FN719">
            <v>40672553</v>
          </cell>
          <cell r="FO719">
            <v>107404210</v>
          </cell>
        </row>
        <row r="720">
          <cell r="E720" t="str">
            <v>Kansas2014</v>
          </cell>
          <cell r="F720" t="str">
            <v>KS</v>
          </cell>
          <cell r="G720" t="str">
            <v>NCAA Division I-A</v>
          </cell>
          <cell r="I720">
            <v>1</v>
          </cell>
          <cell r="J720" t="str">
            <v>NCAA</v>
          </cell>
          <cell r="K720">
            <v>8511</v>
          </cell>
          <cell r="L720">
            <v>8484</v>
          </cell>
          <cell r="M720">
            <v>16995</v>
          </cell>
          <cell r="V720">
            <v>100233</v>
          </cell>
          <cell r="Y720">
            <v>100233</v>
          </cell>
          <cell r="Z720">
            <v>19141222</v>
          </cell>
          <cell r="AA720">
            <v>116730</v>
          </cell>
          <cell r="AC720">
            <v>19257952</v>
          </cell>
          <cell r="AL720">
            <v>16672</v>
          </cell>
          <cell r="AM720">
            <v>16583</v>
          </cell>
          <cell r="AO720">
            <v>33255</v>
          </cell>
          <cell r="BF720">
            <v>25986541</v>
          </cell>
          <cell r="BI720">
            <v>25986541</v>
          </cell>
          <cell r="BJ720">
            <v>0.25150008947394448</v>
          </cell>
          <cell r="BK720">
            <v>1001</v>
          </cell>
          <cell r="BL720">
            <v>1001</v>
          </cell>
          <cell r="BN720">
            <v>2002</v>
          </cell>
          <cell r="CJ720">
            <v>1001</v>
          </cell>
          <cell r="CL720">
            <v>1001</v>
          </cell>
          <cell r="CV720">
            <v>27288</v>
          </cell>
          <cell r="CX720">
            <v>27288</v>
          </cell>
          <cell r="CZ720">
            <v>35519</v>
          </cell>
          <cell r="DB720">
            <v>35519</v>
          </cell>
          <cell r="DH720">
            <v>3818</v>
          </cell>
          <cell r="DJ720">
            <v>3818</v>
          </cell>
          <cell r="EB720">
            <v>1001</v>
          </cell>
          <cell r="ED720">
            <v>1001</v>
          </cell>
          <cell r="ER720">
            <v>78795</v>
          </cell>
          <cell r="ET720">
            <v>78795</v>
          </cell>
          <cell r="FK720">
            <v>45245669</v>
          </cell>
          <cell r="FL720">
            <v>281736</v>
          </cell>
          <cell r="FN720">
            <v>57798765</v>
          </cell>
          <cell r="FO720">
            <v>103326170</v>
          </cell>
        </row>
        <row r="721">
          <cell r="E721" t="str">
            <v>Kentucky2014</v>
          </cell>
          <cell r="F721" t="str">
            <v>KY</v>
          </cell>
          <cell r="G721" t="str">
            <v>NCAA Division I-A</v>
          </cell>
          <cell r="I721">
            <v>1</v>
          </cell>
          <cell r="J721" t="str">
            <v>NCAA</v>
          </cell>
          <cell r="K721">
            <v>9771</v>
          </cell>
          <cell r="L721">
            <v>10742</v>
          </cell>
          <cell r="M721">
            <v>20513</v>
          </cell>
          <cell r="V721">
            <v>358222</v>
          </cell>
          <cell r="Y721">
            <v>358222</v>
          </cell>
          <cell r="Z721">
            <v>24684543</v>
          </cell>
          <cell r="AA721">
            <v>554490</v>
          </cell>
          <cell r="AC721">
            <v>25239033</v>
          </cell>
          <cell r="AL721">
            <v>60223</v>
          </cell>
          <cell r="AM721">
            <v>73376</v>
          </cell>
          <cell r="AO721">
            <v>133599</v>
          </cell>
          <cell r="BF721">
            <v>35495890</v>
          </cell>
          <cell r="BI721">
            <v>35495890</v>
          </cell>
          <cell r="BJ721">
            <v>0.321372477677486</v>
          </cell>
          <cell r="BK721">
            <v>41522</v>
          </cell>
          <cell r="BL721">
            <v>17728</v>
          </cell>
          <cell r="BN721">
            <v>59250</v>
          </cell>
          <cell r="BP721">
            <v>139843</v>
          </cell>
          <cell r="BR721">
            <v>139843</v>
          </cell>
          <cell r="CC721">
            <v>14396</v>
          </cell>
          <cell r="CD721">
            <v>14396</v>
          </cell>
          <cell r="CU721">
            <v>126818</v>
          </cell>
          <cell r="CV721">
            <v>136961</v>
          </cell>
          <cell r="CX721">
            <v>263779</v>
          </cell>
          <cell r="CZ721">
            <v>214630</v>
          </cell>
          <cell r="DB721">
            <v>214630</v>
          </cell>
          <cell r="DG721">
            <v>30497</v>
          </cell>
          <cell r="DH721">
            <v>34023</v>
          </cell>
          <cell r="DJ721">
            <v>64520</v>
          </cell>
          <cell r="EA721">
            <v>99065</v>
          </cell>
          <cell r="EB721">
            <v>20820</v>
          </cell>
          <cell r="ED721">
            <v>119885</v>
          </cell>
          <cell r="ER721">
            <v>266836</v>
          </cell>
          <cell r="ET721">
            <v>266836</v>
          </cell>
          <cell r="FK721">
            <v>60896780</v>
          </cell>
          <cell r="FL721">
            <v>1458707</v>
          </cell>
          <cell r="FM721">
            <v>14396</v>
          </cell>
          <cell r="FN721">
            <v>48081050</v>
          </cell>
          <cell r="FO721">
            <v>110450933</v>
          </cell>
        </row>
        <row r="722">
          <cell r="E722" t="str">
            <v>Louisiana2014</v>
          </cell>
          <cell r="F722" t="str">
            <v>LA</v>
          </cell>
          <cell r="G722" t="str">
            <v>NCAA Division I-A</v>
          </cell>
          <cell r="I722">
            <v>1</v>
          </cell>
          <cell r="J722" t="str">
            <v>NCAA</v>
          </cell>
          <cell r="K722">
            <v>5761</v>
          </cell>
          <cell r="L722">
            <v>6726</v>
          </cell>
          <cell r="M722">
            <v>12487</v>
          </cell>
          <cell r="V722">
            <v>1204730</v>
          </cell>
          <cell r="Y722">
            <v>1204730</v>
          </cell>
          <cell r="Z722">
            <v>2030194</v>
          </cell>
          <cell r="AA722">
            <v>1286801</v>
          </cell>
          <cell r="AC722">
            <v>3316995</v>
          </cell>
          <cell r="AL722">
            <v>460635</v>
          </cell>
          <cell r="AM722">
            <v>582736</v>
          </cell>
          <cell r="AO722">
            <v>1043371</v>
          </cell>
          <cell r="BF722">
            <v>7953169</v>
          </cell>
          <cell r="BI722">
            <v>7953169</v>
          </cell>
          <cell r="BJ722">
            <v>0.37956514870877572</v>
          </cell>
          <cell r="BK722">
            <v>211059</v>
          </cell>
          <cell r="BN722">
            <v>211059</v>
          </cell>
          <cell r="CV722">
            <v>549368</v>
          </cell>
          <cell r="CX722">
            <v>549368</v>
          </cell>
          <cell r="CZ722">
            <v>1128819</v>
          </cell>
          <cell r="DB722">
            <v>1128819</v>
          </cell>
          <cell r="EA722">
            <v>266043</v>
          </cell>
          <cell r="EB722">
            <v>232095</v>
          </cell>
          <cell r="ED722">
            <v>498138</v>
          </cell>
          <cell r="ER722">
            <v>561233</v>
          </cell>
          <cell r="ET722">
            <v>561233</v>
          </cell>
          <cell r="FK722">
            <v>12125830</v>
          </cell>
          <cell r="FL722">
            <v>4341052</v>
          </cell>
          <cell r="FN722">
            <v>4486488</v>
          </cell>
          <cell r="FO722">
            <v>20953370</v>
          </cell>
        </row>
        <row r="723">
          <cell r="E723" t="str">
            <v>Louisiana-Monroe2014</v>
          </cell>
          <cell r="F723" t="str">
            <v>LA</v>
          </cell>
          <cell r="G723" t="str">
            <v>NCAA Division I-A</v>
          </cell>
          <cell r="I723">
            <v>1</v>
          </cell>
          <cell r="J723" t="str">
            <v>NCAA</v>
          </cell>
          <cell r="K723">
            <v>1721</v>
          </cell>
          <cell r="L723">
            <v>3121</v>
          </cell>
          <cell r="M723">
            <v>4842</v>
          </cell>
          <cell r="V723">
            <v>614463</v>
          </cell>
          <cell r="Y723">
            <v>614463</v>
          </cell>
          <cell r="Z723">
            <v>995115</v>
          </cell>
          <cell r="AA723">
            <v>733786</v>
          </cell>
          <cell r="AC723">
            <v>1728901</v>
          </cell>
          <cell r="AE723">
            <v>71545</v>
          </cell>
          <cell r="AG723">
            <v>71545</v>
          </cell>
          <cell r="BF723">
            <v>4071730</v>
          </cell>
          <cell r="BI723">
            <v>4071730</v>
          </cell>
          <cell r="BJ723">
            <v>0.36403467284684515</v>
          </cell>
          <cell r="BK723">
            <v>188041</v>
          </cell>
          <cell r="BL723">
            <v>170349</v>
          </cell>
          <cell r="BN723">
            <v>358390</v>
          </cell>
          <cell r="CV723">
            <v>465496</v>
          </cell>
          <cell r="CX723">
            <v>465496</v>
          </cell>
          <cell r="CZ723">
            <v>445266</v>
          </cell>
          <cell r="DB723">
            <v>445266</v>
          </cell>
          <cell r="EB723">
            <v>217923</v>
          </cell>
          <cell r="ED723">
            <v>217923</v>
          </cell>
          <cell r="EE723">
            <v>137505</v>
          </cell>
          <cell r="EF723">
            <v>181990</v>
          </cell>
          <cell r="EH723">
            <v>319495</v>
          </cell>
          <cell r="EI723">
            <v>167689</v>
          </cell>
          <cell r="EJ723">
            <v>204484</v>
          </cell>
          <cell r="EL723">
            <v>372173</v>
          </cell>
          <cell r="EM723">
            <v>30184</v>
          </cell>
          <cell r="EN723">
            <v>22493</v>
          </cell>
          <cell r="EP723">
            <v>52677</v>
          </cell>
          <cell r="ER723">
            <v>351086</v>
          </cell>
          <cell r="ET723">
            <v>351086</v>
          </cell>
          <cell r="FK723">
            <v>6204727</v>
          </cell>
          <cell r="FL723">
            <v>2864418</v>
          </cell>
          <cell r="FN723">
            <v>2115861</v>
          </cell>
          <cell r="FO723">
            <v>11185006</v>
          </cell>
        </row>
        <row r="724">
          <cell r="E724" t="str">
            <v>Louisville2014</v>
          </cell>
          <cell r="F724" t="str">
            <v>KY</v>
          </cell>
          <cell r="G724" t="str">
            <v>NCAA Division I-A</v>
          </cell>
          <cell r="I724">
            <v>1</v>
          </cell>
          <cell r="J724" t="str">
            <v>NCAA</v>
          </cell>
          <cell r="K724">
            <v>5936</v>
          </cell>
          <cell r="L724">
            <v>6428</v>
          </cell>
          <cell r="M724">
            <v>12364</v>
          </cell>
          <cell r="V724">
            <v>476589</v>
          </cell>
          <cell r="Y724">
            <v>476589</v>
          </cell>
          <cell r="Z724">
            <v>45835799</v>
          </cell>
          <cell r="AA724">
            <v>1224874</v>
          </cell>
          <cell r="AC724">
            <v>47060673</v>
          </cell>
          <cell r="AL724">
            <v>15067</v>
          </cell>
          <cell r="AM724">
            <v>17435</v>
          </cell>
          <cell r="AO724">
            <v>32502</v>
          </cell>
          <cell r="BC724">
            <v>12171</v>
          </cell>
          <cell r="BE724">
            <v>12171</v>
          </cell>
          <cell r="BF724">
            <v>36383759</v>
          </cell>
          <cell r="BI724">
            <v>36383759</v>
          </cell>
          <cell r="BJ724">
            <v>0.34875328501621583</v>
          </cell>
          <cell r="BK724">
            <v>103115</v>
          </cell>
          <cell r="BL724">
            <v>86555</v>
          </cell>
          <cell r="BN724">
            <v>189670</v>
          </cell>
          <cell r="BX724">
            <v>59800</v>
          </cell>
          <cell r="BZ724">
            <v>59800</v>
          </cell>
          <cell r="CJ724">
            <v>20609</v>
          </cell>
          <cell r="CL724">
            <v>20609</v>
          </cell>
          <cell r="CU724">
            <v>167668</v>
          </cell>
          <cell r="CV724">
            <v>62414</v>
          </cell>
          <cell r="CX724">
            <v>230082</v>
          </cell>
          <cell r="CZ724">
            <v>28437</v>
          </cell>
          <cell r="DB724">
            <v>28437</v>
          </cell>
          <cell r="DG724">
            <v>14020</v>
          </cell>
          <cell r="DH724">
            <v>14025</v>
          </cell>
          <cell r="DJ724">
            <v>28045</v>
          </cell>
          <cell r="EA724">
            <v>20345</v>
          </cell>
          <cell r="EB724">
            <v>10425</v>
          </cell>
          <cell r="ED724">
            <v>30770</v>
          </cell>
          <cell r="ER724">
            <v>106416</v>
          </cell>
          <cell r="ET724">
            <v>106416</v>
          </cell>
          <cell r="FK724">
            <v>83016362</v>
          </cell>
          <cell r="FL724">
            <v>1643161</v>
          </cell>
          <cell r="FN724">
            <v>19665685</v>
          </cell>
          <cell r="FO724">
            <v>104325208</v>
          </cell>
        </row>
        <row r="725">
          <cell r="E725" t="str">
            <v>Maryland2014</v>
          </cell>
          <cell r="F725" t="str">
            <v>MD</v>
          </cell>
          <cell r="G725" t="str">
            <v>NCAA Division I-A</v>
          </cell>
          <cell r="I725">
            <v>1</v>
          </cell>
          <cell r="J725" t="str">
            <v>NCAA</v>
          </cell>
          <cell r="K725">
            <v>13210</v>
          </cell>
          <cell r="L725">
            <v>11698</v>
          </cell>
          <cell r="M725">
            <v>24908</v>
          </cell>
          <cell r="V725">
            <v>558570</v>
          </cell>
          <cell r="Y725">
            <v>558570</v>
          </cell>
          <cell r="Z725">
            <v>16720500</v>
          </cell>
          <cell r="AA725">
            <v>1033076</v>
          </cell>
          <cell r="AC725">
            <v>17753576</v>
          </cell>
          <cell r="AM725">
            <v>707181</v>
          </cell>
          <cell r="AO725">
            <v>707181</v>
          </cell>
          <cell r="BC725">
            <v>478244</v>
          </cell>
          <cell r="BE725">
            <v>478244</v>
          </cell>
          <cell r="BF725">
            <v>30891641</v>
          </cell>
          <cell r="BI725">
            <v>30891641</v>
          </cell>
          <cell r="BJ725">
            <v>0.35563310762134104</v>
          </cell>
          <cell r="BK725">
            <v>136916</v>
          </cell>
          <cell r="BL725">
            <v>274485</v>
          </cell>
          <cell r="BN725">
            <v>411401</v>
          </cell>
          <cell r="BP725">
            <v>582643</v>
          </cell>
          <cell r="BR725">
            <v>582643</v>
          </cell>
          <cell r="BW725">
            <v>656357</v>
          </cell>
          <cell r="BX725">
            <v>433051</v>
          </cell>
          <cell r="BZ725">
            <v>1089408</v>
          </cell>
          <cell r="CU725">
            <v>442056</v>
          </cell>
          <cell r="CV725">
            <v>608081</v>
          </cell>
          <cell r="CX725">
            <v>1050137</v>
          </cell>
          <cell r="CZ725">
            <v>527722</v>
          </cell>
          <cell r="DB725">
            <v>527722</v>
          </cell>
          <cell r="EB725">
            <v>313854</v>
          </cell>
          <cell r="ED725">
            <v>313854</v>
          </cell>
          <cell r="EI725">
            <v>413087</v>
          </cell>
          <cell r="EL725">
            <v>413087</v>
          </cell>
          <cell r="ER725">
            <v>474270</v>
          </cell>
          <cell r="ET725">
            <v>474270</v>
          </cell>
          <cell r="FC725">
            <v>446682</v>
          </cell>
          <cell r="FF725">
            <v>446682</v>
          </cell>
          <cell r="FK725">
            <v>50265809</v>
          </cell>
          <cell r="FL725">
            <v>5432607</v>
          </cell>
          <cell r="FN725">
            <v>31165378</v>
          </cell>
          <cell r="FO725">
            <v>86863794</v>
          </cell>
        </row>
        <row r="726">
          <cell r="E726" t="str">
            <v>UMass2014</v>
          </cell>
          <cell r="F726" t="str">
            <v>MA</v>
          </cell>
          <cell r="G726" t="str">
            <v>NCAA Division I-A</v>
          </cell>
          <cell r="I726">
            <v>1</v>
          </cell>
          <cell r="J726" t="str">
            <v>NCAA</v>
          </cell>
          <cell r="K726">
            <v>10661</v>
          </cell>
          <cell r="L726">
            <v>9890</v>
          </cell>
          <cell r="M726">
            <v>20551</v>
          </cell>
          <cell r="V726">
            <v>510761</v>
          </cell>
          <cell r="Y726">
            <v>510761</v>
          </cell>
          <cell r="Z726">
            <v>3822521</v>
          </cell>
          <cell r="AA726">
            <v>1842530</v>
          </cell>
          <cell r="AC726">
            <v>5665051</v>
          </cell>
          <cell r="AL726">
            <v>564747</v>
          </cell>
          <cell r="AM726">
            <v>707736</v>
          </cell>
          <cell r="AO726">
            <v>1272483</v>
          </cell>
          <cell r="BC726">
            <v>822488</v>
          </cell>
          <cell r="BE726">
            <v>822488</v>
          </cell>
          <cell r="BF726">
            <v>7027529</v>
          </cell>
          <cell r="BI726">
            <v>7027529</v>
          </cell>
          <cell r="BJ726">
            <v>0.21217547363091679</v>
          </cell>
          <cell r="BS726">
            <v>1581716</v>
          </cell>
          <cell r="BV726">
            <v>1581716</v>
          </cell>
          <cell r="BW726">
            <v>762232</v>
          </cell>
          <cell r="BX726">
            <v>779170</v>
          </cell>
          <cell r="BZ726">
            <v>1541402</v>
          </cell>
          <cell r="CJ726">
            <v>910074</v>
          </cell>
          <cell r="CL726">
            <v>910074</v>
          </cell>
          <cell r="CU726">
            <v>401677</v>
          </cell>
          <cell r="CV726">
            <v>852429</v>
          </cell>
          <cell r="CX726">
            <v>1254106</v>
          </cell>
          <cell r="CZ726">
            <v>811353</v>
          </cell>
          <cell r="DB726">
            <v>811353</v>
          </cell>
          <cell r="DG726">
            <v>360589</v>
          </cell>
          <cell r="DH726">
            <v>730414</v>
          </cell>
          <cell r="DJ726">
            <v>1091003</v>
          </cell>
          <cell r="EB726">
            <v>469362</v>
          </cell>
          <cell r="ED726">
            <v>469362</v>
          </cell>
          <cell r="FK726">
            <v>15031772</v>
          </cell>
          <cell r="FL726">
            <v>7925556</v>
          </cell>
          <cell r="FN726">
            <v>10163979</v>
          </cell>
          <cell r="FO726">
            <v>33121307</v>
          </cell>
        </row>
        <row r="727">
          <cell r="E727" t="str">
            <v>Memphis2014</v>
          </cell>
          <cell r="F727" t="str">
            <v>TN</v>
          </cell>
          <cell r="G727" t="str">
            <v>NCAA Division I-A</v>
          </cell>
          <cell r="I727">
            <v>1</v>
          </cell>
          <cell r="J727" t="str">
            <v>NCAA</v>
          </cell>
          <cell r="K727">
            <v>5070</v>
          </cell>
          <cell r="L727">
            <v>7253</v>
          </cell>
          <cell r="M727">
            <v>12323</v>
          </cell>
          <cell r="V727">
            <v>1138683</v>
          </cell>
          <cell r="Y727">
            <v>1138683</v>
          </cell>
          <cell r="Z727">
            <v>8370412</v>
          </cell>
          <cell r="AA727">
            <v>2461944</v>
          </cell>
          <cell r="AC727">
            <v>10832356</v>
          </cell>
          <cell r="AL727">
            <v>885174</v>
          </cell>
          <cell r="AM727">
            <v>894699</v>
          </cell>
          <cell r="AO727">
            <v>1779873</v>
          </cell>
          <cell r="BF727">
            <v>13376999</v>
          </cell>
          <cell r="BI727">
            <v>13376999</v>
          </cell>
          <cell r="BJ727">
            <v>0.32295497864337219</v>
          </cell>
          <cell r="BK727">
            <v>371868</v>
          </cell>
          <cell r="BL727">
            <v>429118</v>
          </cell>
          <cell r="BN727">
            <v>800986</v>
          </cell>
          <cell r="CC727">
            <v>150918</v>
          </cell>
          <cell r="CD727">
            <v>150918</v>
          </cell>
          <cell r="CU727">
            <v>639781</v>
          </cell>
          <cell r="CV727">
            <v>1003851</v>
          </cell>
          <cell r="CX727">
            <v>1643632</v>
          </cell>
          <cell r="CZ727">
            <v>1014341</v>
          </cell>
          <cell r="DB727">
            <v>1014341</v>
          </cell>
          <cell r="EA727">
            <v>434213</v>
          </cell>
          <cell r="EB727">
            <v>448724</v>
          </cell>
          <cell r="ED727">
            <v>882937</v>
          </cell>
          <cell r="ER727">
            <v>892002</v>
          </cell>
          <cell r="ET727">
            <v>892002</v>
          </cell>
          <cell r="FK727">
            <v>25217130</v>
          </cell>
          <cell r="FL727">
            <v>7144679</v>
          </cell>
          <cell r="FM727">
            <v>150918</v>
          </cell>
          <cell r="FN727">
            <v>8907904</v>
          </cell>
          <cell r="FO727">
            <v>41420631</v>
          </cell>
        </row>
        <row r="728">
          <cell r="E728" t="str">
            <v>Miami (FL)2014</v>
          </cell>
          <cell r="F728" t="str">
            <v>FL</v>
          </cell>
          <cell r="G728" t="str">
            <v>NCAA Division I-A</v>
          </cell>
          <cell r="I728">
            <v>1</v>
          </cell>
          <cell r="J728" t="str">
            <v>NCAA</v>
          </cell>
          <cell r="K728">
            <v>5058</v>
          </cell>
          <cell r="L728">
            <v>5238</v>
          </cell>
          <cell r="M728">
            <v>10296</v>
          </cell>
          <cell r="V728">
            <v>1818194</v>
          </cell>
          <cell r="Y728">
            <v>1818194</v>
          </cell>
          <cell r="Z728">
            <v>6759936</v>
          </cell>
          <cell r="AA728">
            <v>1227822</v>
          </cell>
          <cell r="AC728">
            <v>7987758</v>
          </cell>
          <cell r="AL728">
            <v>740634</v>
          </cell>
          <cell r="AM728">
            <v>1023646</v>
          </cell>
          <cell r="AO728">
            <v>1764280</v>
          </cell>
          <cell r="AP728">
            <v>141150</v>
          </cell>
          <cell r="AS728">
            <v>141150</v>
          </cell>
          <cell r="BF728">
            <v>38985460</v>
          </cell>
          <cell r="BI728">
            <v>38985460</v>
          </cell>
          <cell r="BJ728">
            <v>0.50158306547921439</v>
          </cell>
          <cell r="BL728">
            <v>390621</v>
          </cell>
          <cell r="BN728">
            <v>390621</v>
          </cell>
          <cell r="CJ728">
            <v>870830</v>
          </cell>
          <cell r="CL728">
            <v>870830</v>
          </cell>
          <cell r="CV728">
            <v>883683</v>
          </cell>
          <cell r="CX728">
            <v>883683</v>
          </cell>
          <cell r="DH728">
            <v>770467</v>
          </cell>
          <cell r="DJ728">
            <v>770467</v>
          </cell>
          <cell r="EA728">
            <v>284375</v>
          </cell>
          <cell r="EB728">
            <v>480128</v>
          </cell>
          <cell r="ED728">
            <v>764503</v>
          </cell>
          <cell r="ER728">
            <v>615988</v>
          </cell>
          <cell r="ET728">
            <v>615988</v>
          </cell>
          <cell r="FK728">
            <v>48729749</v>
          </cell>
          <cell r="FL728">
            <v>6263185</v>
          </cell>
          <cell r="FN728">
            <v>22731899</v>
          </cell>
          <cell r="FO728">
            <v>77724833</v>
          </cell>
        </row>
        <row r="729">
          <cell r="E729" t="str">
            <v>Michigan2014</v>
          </cell>
          <cell r="F729" t="str">
            <v>MI</v>
          </cell>
          <cell r="G729" t="str">
            <v>NCAA Division I-A</v>
          </cell>
          <cell r="I729">
            <v>1</v>
          </cell>
          <cell r="J729" t="str">
            <v>NCAA</v>
          </cell>
          <cell r="K729">
            <v>13789</v>
          </cell>
          <cell r="L729">
            <v>13508</v>
          </cell>
          <cell r="M729">
            <v>27297</v>
          </cell>
          <cell r="V729">
            <v>309585</v>
          </cell>
          <cell r="Y729">
            <v>309585</v>
          </cell>
          <cell r="Z729">
            <v>14192368</v>
          </cell>
          <cell r="AA729">
            <v>287106</v>
          </cell>
          <cell r="AC729">
            <v>14479474</v>
          </cell>
          <cell r="AL729">
            <v>48259</v>
          </cell>
          <cell r="AM729">
            <v>151405</v>
          </cell>
          <cell r="AO729">
            <v>199664</v>
          </cell>
          <cell r="BC729">
            <v>43789</v>
          </cell>
          <cell r="BE729">
            <v>43789</v>
          </cell>
          <cell r="BF729">
            <v>88251525</v>
          </cell>
          <cell r="BI729">
            <v>88251525</v>
          </cell>
          <cell r="BJ729">
            <v>0.66687453397515906</v>
          </cell>
          <cell r="BK729">
            <v>61628</v>
          </cell>
          <cell r="BL729">
            <v>37764</v>
          </cell>
          <cell r="BN729">
            <v>99392</v>
          </cell>
          <cell r="BO729">
            <v>56644</v>
          </cell>
          <cell r="BP729">
            <v>139243</v>
          </cell>
          <cell r="BR729">
            <v>195887</v>
          </cell>
          <cell r="BS729">
            <v>2975157</v>
          </cell>
          <cell r="BV729">
            <v>2975157</v>
          </cell>
          <cell r="BW729">
            <v>199480</v>
          </cell>
          <cell r="BX729">
            <v>51935</v>
          </cell>
          <cell r="BZ729">
            <v>251415</v>
          </cell>
          <cell r="CJ729">
            <v>67881</v>
          </cell>
          <cell r="CL729">
            <v>67881</v>
          </cell>
          <cell r="CU729">
            <v>84178</v>
          </cell>
          <cell r="CV729">
            <v>68624</v>
          </cell>
          <cell r="CX729">
            <v>152802</v>
          </cell>
          <cell r="CZ729">
            <v>322965</v>
          </cell>
          <cell r="DB729">
            <v>322965</v>
          </cell>
          <cell r="DG729">
            <v>93896</v>
          </cell>
          <cell r="DH729">
            <v>67109</v>
          </cell>
          <cell r="DJ729">
            <v>161005</v>
          </cell>
          <cell r="EA729">
            <v>25320</v>
          </cell>
          <cell r="EB729">
            <v>67109</v>
          </cell>
          <cell r="ED729">
            <v>92429</v>
          </cell>
          <cell r="ER729">
            <v>159459</v>
          </cell>
          <cell r="ET729">
            <v>159459</v>
          </cell>
          <cell r="EV729">
            <v>38741</v>
          </cell>
          <cell r="EX729">
            <v>38741</v>
          </cell>
          <cell r="FC729">
            <v>103723</v>
          </cell>
          <cell r="FF729">
            <v>103723</v>
          </cell>
          <cell r="FK729">
            <v>106401763</v>
          </cell>
          <cell r="FL729">
            <v>1503130</v>
          </cell>
          <cell r="FN729">
            <v>24431132</v>
          </cell>
          <cell r="FO729">
            <v>132336025</v>
          </cell>
        </row>
        <row r="730">
          <cell r="E730" t="str">
            <v>Minnesota2014</v>
          </cell>
          <cell r="F730" t="str">
            <v>MN</v>
          </cell>
          <cell r="G730" t="str">
            <v>NCAA Division I-A</v>
          </cell>
          <cell r="I730">
            <v>1</v>
          </cell>
          <cell r="J730" t="str">
            <v>NCAA</v>
          </cell>
          <cell r="K730">
            <v>13661</v>
          </cell>
          <cell r="L730">
            <v>14282</v>
          </cell>
          <cell r="M730">
            <v>27943</v>
          </cell>
          <cell r="V730">
            <v>1215577</v>
          </cell>
          <cell r="Y730">
            <v>1215577</v>
          </cell>
          <cell r="Z730">
            <v>12890066</v>
          </cell>
          <cell r="AA730">
            <v>771931</v>
          </cell>
          <cell r="AC730">
            <v>13661997</v>
          </cell>
          <cell r="AL730">
            <v>271905</v>
          </cell>
          <cell r="AM730">
            <v>254667</v>
          </cell>
          <cell r="AO730">
            <v>526572</v>
          </cell>
          <cell r="BF730">
            <v>35772983</v>
          </cell>
          <cell r="BI730">
            <v>35772983</v>
          </cell>
          <cell r="BJ730">
            <v>0.33888253551592118</v>
          </cell>
          <cell r="BK730">
            <v>181352</v>
          </cell>
          <cell r="BL730">
            <v>126998</v>
          </cell>
          <cell r="BN730">
            <v>308350</v>
          </cell>
          <cell r="BO730">
            <v>22972</v>
          </cell>
          <cell r="BP730">
            <v>70983</v>
          </cell>
          <cell r="BR730">
            <v>93955</v>
          </cell>
          <cell r="BS730">
            <v>5734279</v>
          </cell>
          <cell r="BT730">
            <v>291367</v>
          </cell>
          <cell r="BV730">
            <v>6025646</v>
          </cell>
          <cell r="CJ730">
            <v>90093</v>
          </cell>
          <cell r="CL730">
            <v>90093</v>
          </cell>
          <cell r="CV730">
            <v>92676</v>
          </cell>
          <cell r="CX730">
            <v>92676</v>
          </cell>
          <cell r="CZ730">
            <v>236859</v>
          </cell>
          <cell r="DB730">
            <v>236859</v>
          </cell>
          <cell r="DG730">
            <v>87418</v>
          </cell>
          <cell r="DH730">
            <v>186694</v>
          </cell>
          <cell r="DJ730">
            <v>274112</v>
          </cell>
          <cell r="EA730">
            <v>92889</v>
          </cell>
          <cell r="EB730">
            <v>38172</v>
          </cell>
          <cell r="ED730">
            <v>131061</v>
          </cell>
          <cell r="ER730">
            <v>410740</v>
          </cell>
          <cell r="ET730">
            <v>410740</v>
          </cell>
          <cell r="FC730">
            <v>330488</v>
          </cell>
          <cell r="FF730">
            <v>330488</v>
          </cell>
          <cell r="FK730">
            <v>56599929</v>
          </cell>
          <cell r="FL730">
            <v>2571180</v>
          </cell>
          <cell r="FN730">
            <v>46390492</v>
          </cell>
          <cell r="FO730">
            <v>105561601</v>
          </cell>
        </row>
        <row r="731">
          <cell r="E731" t="str">
            <v>Ole Miss2014</v>
          </cell>
          <cell r="F731" t="str">
            <v>MS</v>
          </cell>
          <cell r="G731" t="str">
            <v>NCAA Division I-A</v>
          </cell>
          <cell r="I731">
            <v>1</v>
          </cell>
          <cell r="J731" t="str">
            <v>NCAA</v>
          </cell>
          <cell r="K731">
            <v>7231</v>
          </cell>
          <cell r="L731">
            <v>9187</v>
          </cell>
          <cell r="M731">
            <v>16418</v>
          </cell>
          <cell r="V731">
            <v>3505368</v>
          </cell>
          <cell r="Y731">
            <v>3505368</v>
          </cell>
          <cell r="Z731">
            <v>7906206</v>
          </cell>
          <cell r="AA731">
            <v>134713</v>
          </cell>
          <cell r="AC731">
            <v>8040919</v>
          </cell>
          <cell r="AL731">
            <v>35708</v>
          </cell>
          <cell r="AM731">
            <v>23700</v>
          </cell>
          <cell r="AO731">
            <v>59408</v>
          </cell>
          <cell r="BF731">
            <v>53399653</v>
          </cell>
          <cell r="BI731">
            <v>53399653</v>
          </cell>
          <cell r="BJ731">
            <v>0.6590545006933014</v>
          </cell>
          <cell r="BK731">
            <v>19380</v>
          </cell>
          <cell r="BL731">
            <v>26552</v>
          </cell>
          <cell r="BN731">
            <v>45932</v>
          </cell>
          <cell r="CB731">
            <v>5879</v>
          </cell>
          <cell r="CD731">
            <v>5879</v>
          </cell>
          <cell r="CV731">
            <v>198274</v>
          </cell>
          <cell r="CX731">
            <v>198274</v>
          </cell>
          <cell r="CZ731">
            <v>108671</v>
          </cell>
          <cell r="DB731">
            <v>108671</v>
          </cell>
          <cell r="EA731">
            <v>75141</v>
          </cell>
          <cell r="EB731">
            <v>60363</v>
          </cell>
          <cell r="ED731">
            <v>135504</v>
          </cell>
          <cell r="ER731">
            <v>58858</v>
          </cell>
          <cell r="ET731">
            <v>58858</v>
          </cell>
          <cell r="FK731">
            <v>64941456</v>
          </cell>
          <cell r="FL731">
            <v>617010</v>
          </cell>
          <cell r="FN731">
            <v>15466173</v>
          </cell>
          <cell r="FO731">
            <v>81024639</v>
          </cell>
        </row>
        <row r="732">
          <cell r="E732" t="str">
            <v>Missouri2014</v>
          </cell>
          <cell r="F732" t="str">
            <v>MO</v>
          </cell>
          <cell r="G732" t="str">
            <v>NCAA Division I-A</v>
          </cell>
          <cell r="I732">
            <v>1</v>
          </cell>
          <cell r="J732" t="str">
            <v>NCAA</v>
          </cell>
          <cell r="K732">
            <v>12298</v>
          </cell>
          <cell r="L732">
            <v>13455</v>
          </cell>
          <cell r="M732">
            <v>25753</v>
          </cell>
          <cell r="V732">
            <v>1899867</v>
          </cell>
          <cell r="Y732">
            <v>1899867</v>
          </cell>
          <cell r="Z732">
            <v>11607812</v>
          </cell>
          <cell r="AA732">
            <v>2945802</v>
          </cell>
          <cell r="AC732">
            <v>14553614</v>
          </cell>
          <cell r="AL732">
            <v>1219170</v>
          </cell>
          <cell r="AM732">
            <v>1412481</v>
          </cell>
          <cell r="AO732">
            <v>2631651</v>
          </cell>
          <cell r="BF732">
            <v>37892973</v>
          </cell>
          <cell r="BI732">
            <v>37892973</v>
          </cell>
          <cell r="BJ732">
            <v>0.45141066917435463</v>
          </cell>
          <cell r="BK732">
            <v>577505</v>
          </cell>
          <cell r="BL732">
            <v>646577</v>
          </cell>
          <cell r="BN732">
            <v>1224082</v>
          </cell>
          <cell r="BP732">
            <v>1269417</v>
          </cell>
          <cell r="BR732">
            <v>1269417</v>
          </cell>
          <cell r="CV732">
            <v>1728020</v>
          </cell>
          <cell r="CX732">
            <v>1728020</v>
          </cell>
          <cell r="CZ732">
            <v>1724981</v>
          </cell>
          <cell r="DB732">
            <v>1724981</v>
          </cell>
          <cell r="DG732">
            <v>1151181</v>
          </cell>
          <cell r="DH732">
            <v>1278506</v>
          </cell>
          <cell r="DJ732">
            <v>2429687</v>
          </cell>
          <cell r="EB732">
            <v>775054</v>
          </cell>
          <cell r="ED732">
            <v>775054</v>
          </cell>
          <cell r="ER732">
            <v>1795336</v>
          </cell>
          <cell r="ET732">
            <v>1795336</v>
          </cell>
          <cell r="FC732">
            <v>1522670</v>
          </cell>
          <cell r="FF732">
            <v>1522670</v>
          </cell>
          <cell r="FK732">
            <v>55871178</v>
          </cell>
          <cell r="FL732">
            <v>13576174</v>
          </cell>
          <cell r="FN732">
            <v>14496107</v>
          </cell>
          <cell r="FO732">
            <v>83943459</v>
          </cell>
        </row>
        <row r="733">
          <cell r="E733" t="str">
            <v>Nebraska2014</v>
          </cell>
          <cell r="F733" t="str">
            <v>NE</v>
          </cell>
          <cell r="G733" t="str">
            <v>NCAA Division I-A</v>
          </cell>
          <cell r="I733">
            <v>1</v>
          </cell>
          <cell r="J733" t="str">
            <v>NCAA</v>
          </cell>
          <cell r="K733">
            <v>9887</v>
          </cell>
          <cell r="L733">
            <v>8773</v>
          </cell>
          <cell r="M733">
            <v>18660</v>
          </cell>
          <cell r="V733">
            <v>1554014</v>
          </cell>
          <cell r="Y733">
            <v>1554014</v>
          </cell>
          <cell r="Z733">
            <v>8853129</v>
          </cell>
          <cell r="AA733">
            <v>1478031</v>
          </cell>
          <cell r="AC733">
            <v>10331160</v>
          </cell>
          <cell r="AE733">
            <v>7500</v>
          </cell>
          <cell r="AG733">
            <v>7500</v>
          </cell>
          <cell r="AI733">
            <v>87935</v>
          </cell>
          <cell r="AK733">
            <v>87935</v>
          </cell>
          <cell r="AL733">
            <v>196441</v>
          </cell>
          <cell r="AM733">
            <v>195798</v>
          </cell>
          <cell r="AO733">
            <v>392239</v>
          </cell>
          <cell r="BF733">
            <v>60621628</v>
          </cell>
          <cell r="BI733">
            <v>60621628</v>
          </cell>
          <cell r="BJ733">
            <v>0.5842300836354658</v>
          </cell>
          <cell r="BK733">
            <v>38892</v>
          </cell>
          <cell r="BL733">
            <v>67350</v>
          </cell>
          <cell r="BN733">
            <v>106242</v>
          </cell>
          <cell r="BO733">
            <v>49853</v>
          </cell>
          <cell r="BP733">
            <v>105522</v>
          </cell>
          <cell r="BR733">
            <v>155375</v>
          </cell>
          <cell r="CB733">
            <v>29465</v>
          </cell>
          <cell r="CD733">
            <v>29465</v>
          </cell>
          <cell r="CV733">
            <v>105228</v>
          </cell>
          <cell r="CX733">
            <v>105228</v>
          </cell>
          <cell r="CZ733">
            <v>171237</v>
          </cell>
          <cell r="DB733">
            <v>171237</v>
          </cell>
          <cell r="DH733">
            <v>71150</v>
          </cell>
          <cell r="DJ733">
            <v>71150</v>
          </cell>
          <cell r="EA733">
            <v>37642</v>
          </cell>
          <cell r="EB733">
            <v>59242</v>
          </cell>
          <cell r="ED733">
            <v>96884</v>
          </cell>
          <cell r="ER733">
            <v>2963881</v>
          </cell>
          <cell r="ET733">
            <v>2963881</v>
          </cell>
          <cell r="FC733">
            <v>120249</v>
          </cell>
          <cell r="FF733">
            <v>120249</v>
          </cell>
          <cell r="FK733">
            <v>71471848</v>
          </cell>
          <cell r="FL733">
            <v>5342339</v>
          </cell>
          <cell r="FN733">
            <v>26949090</v>
          </cell>
          <cell r="FO733">
            <v>103763277</v>
          </cell>
        </row>
        <row r="734">
          <cell r="E734" t="str">
            <v>UNLV2014</v>
          </cell>
          <cell r="F734" t="str">
            <v>NV</v>
          </cell>
          <cell r="G734" t="str">
            <v>NCAA Division I-A</v>
          </cell>
          <cell r="I734">
            <v>1</v>
          </cell>
          <cell r="J734" t="str">
            <v>NCAA</v>
          </cell>
          <cell r="K734">
            <v>7616</v>
          </cell>
          <cell r="L734">
            <v>9724</v>
          </cell>
          <cell r="M734">
            <v>17340</v>
          </cell>
          <cell r="V734">
            <v>1276021</v>
          </cell>
          <cell r="Y734">
            <v>1276021</v>
          </cell>
          <cell r="Z734">
            <v>3817485</v>
          </cell>
          <cell r="AA734">
            <v>1514159</v>
          </cell>
          <cell r="AC734">
            <v>5331644</v>
          </cell>
          <cell r="BF734">
            <v>8954365</v>
          </cell>
          <cell r="BI734">
            <v>8954365</v>
          </cell>
          <cell r="BJ734">
            <v>0.22427176823316641</v>
          </cell>
          <cell r="BK734">
            <v>805131</v>
          </cell>
          <cell r="BL734">
            <v>484636</v>
          </cell>
          <cell r="BN734">
            <v>1289767</v>
          </cell>
          <cell r="CU734">
            <v>648394</v>
          </cell>
          <cell r="CV734">
            <v>673992</v>
          </cell>
          <cell r="CX734">
            <v>1322386</v>
          </cell>
          <cell r="CZ734">
            <v>882307</v>
          </cell>
          <cell r="DB734">
            <v>882307</v>
          </cell>
          <cell r="DG734">
            <v>715621</v>
          </cell>
          <cell r="DH734">
            <v>792730</v>
          </cell>
          <cell r="DJ734">
            <v>1508351</v>
          </cell>
          <cell r="EA734">
            <v>340275</v>
          </cell>
          <cell r="EB734">
            <v>547244</v>
          </cell>
          <cell r="ED734">
            <v>887519</v>
          </cell>
          <cell r="EF734">
            <v>395970</v>
          </cell>
          <cell r="EH734">
            <v>395970</v>
          </cell>
          <cell r="EJ734">
            <v>395970</v>
          </cell>
          <cell r="EL734">
            <v>395970</v>
          </cell>
          <cell r="EN734">
            <v>326976</v>
          </cell>
          <cell r="EP734">
            <v>326976</v>
          </cell>
          <cell r="ER734">
            <v>866416</v>
          </cell>
          <cell r="ET734">
            <v>866416</v>
          </cell>
          <cell r="FK734">
            <v>16557292</v>
          </cell>
          <cell r="FL734">
            <v>6880400</v>
          </cell>
          <cell r="FN734">
            <v>16488711</v>
          </cell>
          <cell r="FO734">
            <v>39926403</v>
          </cell>
        </row>
        <row r="735">
          <cell r="E735" t="str">
            <v>Nevada2014</v>
          </cell>
          <cell r="F735" t="str">
            <v>NV</v>
          </cell>
          <cell r="G735" t="str">
            <v>NCAA Division I-A</v>
          </cell>
          <cell r="I735">
            <v>1</v>
          </cell>
          <cell r="J735" t="str">
            <v>NCAA</v>
          </cell>
          <cell r="K735">
            <v>6514</v>
          </cell>
          <cell r="L735">
            <v>7342</v>
          </cell>
          <cell r="M735">
            <v>13856</v>
          </cell>
          <cell r="V735">
            <v>1056380</v>
          </cell>
          <cell r="Y735">
            <v>1056380</v>
          </cell>
          <cell r="Z735">
            <v>3593812</v>
          </cell>
          <cell r="AA735">
            <v>1376709</v>
          </cell>
          <cell r="AC735">
            <v>4970521</v>
          </cell>
          <cell r="AM735">
            <v>981817</v>
          </cell>
          <cell r="AO735">
            <v>981817</v>
          </cell>
          <cell r="BF735">
            <v>8252434</v>
          </cell>
          <cell r="BI735">
            <v>8252434</v>
          </cell>
          <cell r="BJ735">
            <v>0.31468012342804536</v>
          </cell>
          <cell r="BK735">
            <v>328632</v>
          </cell>
          <cell r="BL735">
            <v>301487</v>
          </cell>
          <cell r="BN735">
            <v>630119</v>
          </cell>
          <cell r="CC735">
            <v>238622</v>
          </cell>
          <cell r="CD735">
            <v>238622</v>
          </cell>
          <cell r="CV735">
            <v>771732</v>
          </cell>
          <cell r="CX735">
            <v>771732</v>
          </cell>
          <cell r="CZ735">
            <v>775732</v>
          </cell>
          <cell r="DB735">
            <v>775732</v>
          </cell>
          <cell r="DH735">
            <v>780958</v>
          </cell>
          <cell r="DJ735">
            <v>780958</v>
          </cell>
          <cell r="EA735">
            <v>324334</v>
          </cell>
          <cell r="EB735">
            <v>405451</v>
          </cell>
          <cell r="ED735">
            <v>729785</v>
          </cell>
          <cell r="ER735">
            <v>729305</v>
          </cell>
          <cell r="ET735">
            <v>729305</v>
          </cell>
          <cell r="FK735">
            <v>13555592</v>
          </cell>
          <cell r="FL735">
            <v>6123191</v>
          </cell>
          <cell r="FM735">
            <v>238622</v>
          </cell>
          <cell r="FN735">
            <v>6307429</v>
          </cell>
          <cell r="FO735">
            <v>26224834</v>
          </cell>
        </row>
        <row r="736">
          <cell r="E736" t="str">
            <v>New Mexico2014</v>
          </cell>
          <cell r="F736" t="str">
            <v>NM</v>
          </cell>
          <cell r="G736" t="str">
            <v>NCAA Division I-A</v>
          </cell>
          <cell r="I736">
            <v>1</v>
          </cell>
          <cell r="J736" t="str">
            <v>NCAA</v>
          </cell>
          <cell r="K736">
            <v>7320</v>
          </cell>
          <cell r="L736">
            <v>8801</v>
          </cell>
          <cell r="M736">
            <v>16121</v>
          </cell>
          <cell r="V736">
            <v>1229409</v>
          </cell>
          <cell r="Y736">
            <v>1229409</v>
          </cell>
          <cell r="Z736">
            <v>6101069</v>
          </cell>
          <cell r="AA736">
            <v>1936490</v>
          </cell>
          <cell r="AC736">
            <v>8037559</v>
          </cell>
          <cell r="AE736">
            <v>158145</v>
          </cell>
          <cell r="AG736">
            <v>158145</v>
          </cell>
          <cell r="AL736">
            <v>721314</v>
          </cell>
          <cell r="AM736">
            <v>923561</v>
          </cell>
          <cell r="AO736">
            <v>1644875</v>
          </cell>
          <cell r="BF736">
            <v>7677165</v>
          </cell>
          <cell r="BI736">
            <v>7677165</v>
          </cell>
          <cell r="BJ736">
            <v>0.23069398483095696</v>
          </cell>
          <cell r="BK736">
            <v>575552</v>
          </cell>
          <cell r="BL736">
            <v>406651</v>
          </cell>
          <cell r="BN736">
            <v>982203</v>
          </cell>
          <cell r="CQ736">
            <v>344854</v>
          </cell>
          <cell r="CR736">
            <v>423921</v>
          </cell>
          <cell r="CT736">
            <v>768775</v>
          </cell>
          <cell r="CU736">
            <v>856971</v>
          </cell>
          <cell r="CV736">
            <v>755226</v>
          </cell>
          <cell r="CX736">
            <v>1612197</v>
          </cell>
          <cell r="CZ736">
            <v>771376</v>
          </cell>
          <cell r="DB736">
            <v>771376</v>
          </cell>
          <cell r="DH736">
            <v>794934</v>
          </cell>
          <cell r="DJ736">
            <v>794934</v>
          </cell>
          <cell r="EA736">
            <v>412933</v>
          </cell>
          <cell r="EB736">
            <v>547821</v>
          </cell>
          <cell r="ED736">
            <v>960754</v>
          </cell>
          <cell r="ER736">
            <v>695098</v>
          </cell>
          <cell r="ET736">
            <v>695098</v>
          </cell>
          <cell r="FK736">
            <v>17919267</v>
          </cell>
          <cell r="FL736">
            <v>7413223</v>
          </cell>
          <cell r="FN736">
            <v>7946076</v>
          </cell>
          <cell r="FO736">
            <v>33278566</v>
          </cell>
        </row>
        <row r="737">
          <cell r="E737" t="str">
            <v>North Carolina2014</v>
          </cell>
          <cell r="F737" t="str">
            <v>NC</v>
          </cell>
          <cell r="G737" t="str">
            <v>NCAA Division I-A</v>
          </cell>
          <cell r="I737">
            <v>1</v>
          </cell>
          <cell r="J737" t="str">
            <v>NCAA</v>
          </cell>
          <cell r="K737">
            <v>7352</v>
          </cell>
          <cell r="L737">
            <v>10174</v>
          </cell>
          <cell r="M737">
            <v>17526</v>
          </cell>
          <cell r="V737">
            <v>936368</v>
          </cell>
          <cell r="Y737">
            <v>936368</v>
          </cell>
          <cell r="Z737">
            <v>20771541</v>
          </cell>
          <cell r="AA737">
            <v>806175</v>
          </cell>
          <cell r="AC737">
            <v>21577716</v>
          </cell>
          <cell r="AL737">
            <v>615961</v>
          </cell>
          <cell r="AM737">
            <v>929648</v>
          </cell>
          <cell r="AO737">
            <v>1545609</v>
          </cell>
          <cell r="AX737">
            <v>3135</v>
          </cell>
          <cell r="AY737">
            <v>16862</v>
          </cell>
          <cell r="BA737">
            <v>19997</v>
          </cell>
          <cell r="BC737">
            <v>738274</v>
          </cell>
          <cell r="BE737">
            <v>738274</v>
          </cell>
          <cell r="BF737">
            <v>36050976</v>
          </cell>
          <cell r="BI737">
            <v>36050976</v>
          </cell>
          <cell r="BJ737">
            <v>0.42269559459935113</v>
          </cell>
          <cell r="BK737">
            <v>264792</v>
          </cell>
          <cell r="BL737">
            <v>337861</v>
          </cell>
          <cell r="BN737">
            <v>602653</v>
          </cell>
          <cell r="BP737">
            <v>501240</v>
          </cell>
          <cell r="BR737">
            <v>501240</v>
          </cell>
          <cell r="BW737">
            <v>755862</v>
          </cell>
          <cell r="BX737">
            <v>623195</v>
          </cell>
          <cell r="BZ737">
            <v>1379057</v>
          </cell>
          <cell r="CJ737">
            <v>132367</v>
          </cell>
          <cell r="CL737">
            <v>132367</v>
          </cell>
          <cell r="CU737">
            <v>483251</v>
          </cell>
          <cell r="CV737">
            <v>750168</v>
          </cell>
          <cell r="CX737">
            <v>1233419</v>
          </cell>
          <cell r="CZ737">
            <v>531834</v>
          </cell>
          <cell r="DB737">
            <v>531834</v>
          </cell>
          <cell r="DG737">
            <v>547639</v>
          </cell>
          <cell r="DH737">
            <v>742563</v>
          </cell>
          <cell r="DJ737">
            <v>1290202</v>
          </cell>
          <cell r="EA737">
            <v>237076</v>
          </cell>
          <cell r="EB737">
            <v>419710</v>
          </cell>
          <cell r="ED737">
            <v>656786</v>
          </cell>
          <cell r="ER737">
            <v>567993</v>
          </cell>
          <cell r="ET737">
            <v>567993</v>
          </cell>
          <cell r="FC737">
            <v>449789</v>
          </cell>
          <cell r="FF737">
            <v>449789</v>
          </cell>
          <cell r="FK737">
            <v>61116390</v>
          </cell>
          <cell r="FL737">
            <v>7097890</v>
          </cell>
          <cell r="FN737">
            <v>17073990</v>
          </cell>
          <cell r="FO737">
            <v>85288270</v>
          </cell>
        </row>
        <row r="738">
          <cell r="E738" t="str">
            <v>Charlotte2014</v>
          </cell>
          <cell r="F738" t="str">
            <v>NC</v>
          </cell>
          <cell r="G738" t="str">
            <v>NCAA Division I-AA</v>
          </cell>
          <cell r="I738">
            <v>1</v>
          </cell>
          <cell r="J738" t="str">
            <v>NCAA</v>
          </cell>
          <cell r="K738">
            <v>9971</v>
          </cell>
          <cell r="L738">
            <v>9011</v>
          </cell>
          <cell r="M738">
            <v>18982</v>
          </cell>
          <cell r="V738">
            <v>883704</v>
          </cell>
          <cell r="Y738">
            <v>883704</v>
          </cell>
          <cell r="Z738">
            <v>2469283</v>
          </cell>
          <cell r="AA738">
            <v>1778615</v>
          </cell>
          <cell r="AC738">
            <v>4247898</v>
          </cell>
          <cell r="AL738">
            <v>595397</v>
          </cell>
          <cell r="AM738">
            <v>640262</v>
          </cell>
          <cell r="AO738">
            <v>1235659</v>
          </cell>
          <cell r="BF738">
            <v>5834689</v>
          </cell>
          <cell r="BI738">
            <v>5834689</v>
          </cell>
          <cell r="BJ738">
            <v>0.23352230236846661</v>
          </cell>
          <cell r="BK738">
            <v>416791</v>
          </cell>
          <cell r="BN738">
            <v>416791</v>
          </cell>
          <cell r="CU738">
            <v>706293</v>
          </cell>
          <cell r="CV738">
            <v>743922</v>
          </cell>
          <cell r="CX738">
            <v>1450215</v>
          </cell>
          <cell r="CZ738">
            <v>648517</v>
          </cell>
          <cell r="DB738">
            <v>648517</v>
          </cell>
          <cell r="EA738">
            <v>297081</v>
          </cell>
          <cell r="EB738">
            <v>364610</v>
          </cell>
          <cell r="ED738">
            <v>661691</v>
          </cell>
          <cell r="ER738">
            <v>692100</v>
          </cell>
          <cell r="ET738">
            <v>692100</v>
          </cell>
          <cell r="FK738">
            <v>11203238</v>
          </cell>
          <cell r="FL738">
            <v>4868026</v>
          </cell>
          <cell r="FN738">
            <v>8914311</v>
          </cell>
          <cell r="FO738">
            <v>24985575</v>
          </cell>
        </row>
        <row r="739">
          <cell r="E739" t="str">
            <v>North Texas2014</v>
          </cell>
          <cell r="F739" t="str">
            <v>TX</v>
          </cell>
          <cell r="G739" t="str">
            <v>NCAA Division I-A</v>
          </cell>
          <cell r="I739">
            <v>1</v>
          </cell>
          <cell r="J739" t="str">
            <v>NCAA</v>
          </cell>
          <cell r="K739">
            <v>11241</v>
          </cell>
          <cell r="L739">
            <v>12521</v>
          </cell>
          <cell r="M739">
            <v>23762</v>
          </cell>
          <cell r="Z739">
            <v>2457390</v>
          </cell>
          <cell r="AA739">
            <v>1822696</v>
          </cell>
          <cell r="AC739">
            <v>4280086</v>
          </cell>
          <cell r="AL739">
            <v>756226</v>
          </cell>
          <cell r="AM739">
            <v>856449</v>
          </cell>
          <cell r="AO739">
            <v>1612675</v>
          </cell>
          <cell r="BF739">
            <v>8348300</v>
          </cell>
          <cell r="BI739">
            <v>8348300</v>
          </cell>
          <cell r="BJ739">
            <v>0.28892297759106977</v>
          </cell>
          <cell r="BK739">
            <v>376109</v>
          </cell>
          <cell r="BL739">
            <v>425550</v>
          </cell>
          <cell r="BN739">
            <v>801659</v>
          </cell>
          <cell r="CV739">
            <v>923170</v>
          </cell>
          <cell r="CX739">
            <v>923170</v>
          </cell>
          <cell r="CZ739">
            <v>829840</v>
          </cell>
          <cell r="DB739">
            <v>829840</v>
          </cell>
          <cell r="DH739">
            <v>888394</v>
          </cell>
          <cell r="DJ739">
            <v>888394</v>
          </cell>
          <cell r="EB739">
            <v>516689</v>
          </cell>
          <cell r="ED739">
            <v>516689</v>
          </cell>
          <cell r="ER739">
            <v>934549</v>
          </cell>
          <cell r="ET739">
            <v>934549</v>
          </cell>
          <cell r="FK739">
            <v>11938025</v>
          </cell>
          <cell r="FL739">
            <v>7197337</v>
          </cell>
          <cell r="FN739">
            <v>9759190</v>
          </cell>
          <cell r="FO739">
            <v>28894552</v>
          </cell>
        </row>
        <row r="740">
          <cell r="E740" t="str">
            <v>Notre Dame2014</v>
          </cell>
          <cell r="F740" t="str">
            <v>IN</v>
          </cell>
          <cell r="G740" t="str">
            <v>NCAA Division I-A</v>
          </cell>
          <cell r="I740">
            <v>1</v>
          </cell>
          <cell r="J740" t="str">
            <v>NCAA</v>
          </cell>
          <cell r="K740">
            <v>4392</v>
          </cell>
          <cell r="L740">
            <v>4018</v>
          </cell>
          <cell r="M740">
            <v>8410</v>
          </cell>
          <cell r="V740">
            <v>487347</v>
          </cell>
          <cell r="Y740">
            <v>487347</v>
          </cell>
          <cell r="Z740">
            <v>3533991</v>
          </cell>
          <cell r="AA740">
            <v>1459239</v>
          </cell>
          <cell r="AC740">
            <v>4993230</v>
          </cell>
          <cell r="AL740">
            <v>196680</v>
          </cell>
          <cell r="AM740">
            <v>187959</v>
          </cell>
          <cell r="AO740">
            <v>384639</v>
          </cell>
          <cell r="AX740">
            <v>55530</v>
          </cell>
          <cell r="AY740">
            <v>78892</v>
          </cell>
          <cell r="BA740">
            <v>134422</v>
          </cell>
          <cell r="BF740">
            <v>86125989</v>
          </cell>
          <cell r="BI740">
            <v>86125989</v>
          </cell>
          <cell r="BJ740">
            <v>0.7102566253688416</v>
          </cell>
          <cell r="BK740">
            <v>216613</v>
          </cell>
          <cell r="BL740">
            <v>294640</v>
          </cell>
          <cell r="BN740">
            <v>511253</v>
          </cell>
          <cell r="BS740">
            <v>1618842</v>
          </cell>
          <cell r="BV740">
            <v>1618842</v>
          </cell>
          <cell r="BW740">
            <v>449570</v>
          </cell>
          <cell r="BX740">
            <v>381929</v>
          </cell>
          <cell r="BZ740">
            <v>831499</v>
          </cell>
          <cell r="CJ740">
            <v>54786</v>
          </cell>
          <cell r="CL740">
            <v>54786</v>
          </cell>
          <cell r="CU740">
            <v>221885</v>
          </cell>
          <cell r="CV740">
            <v>198308</v>
          </cell>
          <cell r="CX740">
            <v>420193</v>
          </cell>
          <cell r="CZ740">
            <v>74036</v>
          </cell>
          <cell r="DB740">
            <v>74036</v>
          </cell>
          <cell r="DG740">
            <v>398838</v>
          </cell>
          <cell r="DH740">
            <v>341497</v>
          </cell>
          <cell r="DJ740">
            <v>740335</v>
          </cell>
          <cell r="EA740">
            <v>114021</v>
          </cell>
          <cell r="EB740">
            <v>45636</v>
          </cell>
          <cell r="ED740">
            <v>159657</v>
          </cell>
          <cell r="ER740">
            <v>42378</v>
          </cell>
          <cell r="ET740">
            <v>42378</v>
          </cell>
          <cell r="FK740">
            <v>93419306</v>
          </cell>
          <cell r="FL740">
            <v>3159300</v>
          </cell>
          <cell r="FN740">
            <v>24681775</v>
          </cell>
          <cell r="FO740">
            <v>121260381</v>
          </cell>
        </row>
        <row r="741">
          <cell r="E741" t="str">
            <v>Oklahoma2014</v>
          </cell>
          <cell r="F741" t="str">
            <v>OK</v>
          </cell>
          <cell r="G741" t="str">
            <v>NCAA Division I-A</v>
          </cell>
          <cell r="I741">
            <v>1</v>
          </cell>
          <cell r="J741" t="str">
            <v>NCAA</v>
          </cell>
          <cell r="K741">
            <v>9019</v>
          </cell>
          <cell r="L741">
            <v>8692</v>
          </cell>
          <cell r="M741">
            <v>17711</v>
          </cell>
          <cell r="V741">
            <v>741208</v>
          </cell>
          <cell r="Y741">
            <v>741208</v>
          </cell>
          <cell r="Z741">
            <v>10907532</v>
          </cell>
          <cell r="AA741">
            <v>1987252</v>
          </cell>
          <cell r="AC741">
            <v>12894784</v>
          </cell>
          <cell r="AL741">
            <v>414034</v>
          </cell>
          <cell r="AM741">
            <v>531016</v>
          </cell>
          <cell r="AO741">
            <v>945050</v>
          </cell>
          <cell r="BF741">
            <v>78737409</v>
          </cell>
          <cell r="BI741">
            <v>78737409</v>
          </cell>
          <cell r="BJ741">
            <v>0.58040224363735038</v>
          </cell>
          <cell r="BK741">
            <v>176549</v>
          </cell>
          <cell r="BL741">
            <v>47039</v>
          </cell>
          <cell r="BN741">
            <v>223588</v>
          </cell>
          <cell r="BO741">
            <v>247068</v>
          </cell>
          <cell r="BP741">
            <v>189813</v>
          </cell>
          <cell r="BR741">
            <v>436881</v>
          </cell>
          <cell r="CJ741">
            <v>234307</v>
          </cell>
          <cell r="CL741">
            <v>234307</v>
          </cell>
          <cell r="CV741">
            <v>150336</v>
          </cell>
          <cell r="CX741">
            <v>150336</v>
          </cell>
          <cell r="CZ741">
            <v>405729</v>
          </cell>
          <cell r="DB741">
            <v>405729</v>
          </cell>
          <cell r="EA741">
            <v>95726</v>
          </cell>
          <cell r="EB741">
            <v>41757</v>
          </cell>
          <cell r="ED741">
            <v>137483</v>
          </cell>
          <cell r="ER741">
            <v>118238</v>
          </cell>
          <cell r="ET741">
            <v>118238</v>
          </cell>
          <cell r="FC741">
            <v>143619</v>
          </cell>
          <cell r="FF741">
            <v>143619</v>
          </cell>
          <cell r="FK741">
            <v>91463145</v>
          </cell>
          <cell r="FL741">
            <v>3705487</v>
          </cell>
          <cell r="FN741">
            <v>40491438</v>
          </cell>
          <cell r="FO741">
            <v>135660070</v>
          </cell>
        </row>
        <row r="742">
          <cell r="E742" t="str">
            <v>Oregon2014</v>
          </cell>
          <cell r="F742" t="str">
            <v>OR</v>
          </cell>
          <cell r="G742" t="str">
            <v>NCAA Division I-A</v>
          </cell>
          <cell r="I742">
            <v>1</v>
          </cell>
          <cell r="J742" t="str">
            <v>NCAA</v>
          </cell>
          <cell r="K742">
            <v>8838</v>
          </cell>
          <cell r="L742">
            <v>9816</v>
          </cell>
          <cell r="M742">
            <v>18654</v>
          </cell>
          <cell r="V742">
            <v>1185343</v>
          </cell>
          <cell r="Y742">
            <v>1185343</v>
          </cell>
          <cell r="Z742">
            <v>8307937</v>
          </cell>
          <cell r="AA742">
            <v>377007</v>
          </cell>
          <cell r="AC742">
            <v>8684944</v>
          </cell>
          <cell r="AE742">
            <v>15000</v>
          </cell>
          <cell r="AG742">
            <v>15000</v>
          </cell>
          <cell r="AL742">
            <v>545806</v>
          </cell>
          <cell r="AM742">
            <v>545807</v>
          </cell>
          <cell r="AO742">
            <v>1091613</v>
          </cell>
          <cell r="BF742">
            <v>60956894</v>
          </cell>
          <cell r="BI742">
            <v>60956894</v>
          </cell>
          <cell r="BJ742">
            <v>0.71025875872555277</v>
          </cell>
          <cell r="BK742">
            <v>108722</v>
          </cell>
          <cell r="BL742">
            <v>69087</v>
          </cell>
          <cell r="BN742">
            <v>177809</v>
          </cell>
          <cell r="BP742">
            <v>96654</v>
          </cell>
          <cell r="BR742">
            <v>96654</v>
          </cell>
          <cell r="BX742">
            <v>129330</v>
          </cell>
          <cell r="BZ742">
            <v>129330</v>
          </cell>
          <cell r="CV742">
            <v>226668</v>
          </cell>
          <cell r="CX742">
            <v>226668</v>
          </cell>
          <cell r="CZ742">
            <v>348748</v>
          </cell>
          <cell r="DB742">
            <v>348748</v>
          </cell>
          <cell r="EA742">
            <v>51905</v>
          </cell>
          <cell r="EB742">
            <v>51905</v>
          </cell>
          <cell r="ED742">
            <v>103810</v>
          </cell>
          <cell r="ER742">
            <v>428341</v>
          </cell>
          <cell r="ET742">
            <v>428341</v>
          </cell>
          <cell r="FK742">
            <v>71156607</v>
          </cell>
          <cell r="FL742">
            <v>2288547</v>
          </cell>
          <cell r="FN742">
            <v>12378348</v>
          </cell>
          <cell r="FO742">
            <v>85823502</v>
          </cell>
        </row>
        <row r="743">
          <cell r="E743" t="str">
            <v>Pittsburgh2014</v>
          </cell>
          <cell r="F743" t="str">
            <v>PA</v>
          </cell>
          <cell r="G743" t="str">
            <v>NCAA Division I-A</v>
          </cell>
          <cell r="I743">
            <v>1</v>
          </cell>
          <cell r="J743" t="str">
            <v>NCAA</v>
          </cell>
          <cell r="K743">
            <v>8698</v>
          </cell>
          <cell r="L743">
            <v>8929</v>
          </cell>
          <cell r="M743">
            <v>17627</v>
          </cell>
          <cell r="V743">
            <v>776535</v>
          </cell>
          <cell r="Y743">
            <v>776535</v>
          </cell>
          <cell r="Z743">
            <v>14926723</v>
          </cell>
          <cell r="AA743">
            <v>2026414</v>
          </cell>
          <cell r="AC743">
            <v>16953137</v>
          </cell>
          <cell r="AL743">
            <v>554696</v>
          </cell>
          <cell r="AM743">
            <v>712454</v>
          </cell>
          <cell r="AO743">
            <v>1267150</v>
          </cell>
          <cell r="BF743">
            <v>34089376</v>
          </cell>
          <cell r="BI743">
            <v>34089376</v>
          </cell>
          <cell r="BJ743">
            <v>0.48334879019085436</v>
          </cell>
          <cell r="BP743">
            <v>509955</v>
          </cell>
          <cell r="BR743">
            <v>509955</v>
          </cell>
          <cell r="CU743">
            <v>399610</v>
          </cell>
          <cell r="CV743">
            <v>583875</v>
          </cell>
          <cell r="CX743">
            <v>983485</v>
          </cell>
          <cell r="CZ743">
            <v>623766</v>
          </cell>
          <cell r="DB743">
            <v>623766</v>
          </cell>
          <cell r="DK743">
            <v>549004</v>
          </cell>
          <cell r="DL743">
            <v>752271</v>
          </cell>
          <cell r="DN743">
            <v>1301275</v>
          </cell>
          <cell r="EB743">
            <v>406742</v>
          </cell>
          <cell r="ED743">
            <v>406742</v>
          </cell>
          <cell r="ER743">
            <v>717270</v>
          </cell>
          <cell r="ET743">
            <v>717270</v>
          </cell>
          <cell r="FC743">
            <v>590568</v>
          </cell>
          <cell r="FF743">
            <v>590568</v>
          </cell>
          <cell r="FK743">
            <v>51886512</v>
          </cell>
          <cell r="FL743">
            <v>6332747</v>
          </cell>
          <cell r="FN743">
            <v>12308229</v>
          </cell>
          <cell r="FO743">
            <v>70527488</v>
          </cell>
        </row>
        <row r="744">
          <cell r="E744" t="str">
            <v>South Alabama2014</v>
          </cell>
          <cell r="F744" t="str">
            <v>AL</v>
          </cell>
          <cell r="G744" t="str">
            <v>NCAA Division I-A</v>
          </cell>
          <cell r="I744">
            <v>1</v>
          </cell>
          <cell r="J744" t="str">
            <v>NCAA</v>
          </cell>
          <cell r="K744">
            <v>4052</v>
          </cell>
          <cell r="L744">
            <v>5027</v>
          </cell>
          <cell r="M744">
            <v>9079</v>
          </cell>
          <cell r="V744">
            <v>1489907</v>
          </cell>
          <cell r="Y744">
            <v>1489907</v>
          </cell>
          <cell r="Z744">
            <v>1945003</v>
          </cell>
          <cell r="AA744">
            <v>1378178</v>
          </cell>
          <cell r="AC744">
            <v>3323181</v>
          </cell>
          <cell r="BF744">
            <v>8548788</v>
          </cell>
          <cell r="BI744">
            <v>8548788</v>
          </cell>
          <cell r="BJ744">
            <v>0.38442706647713298</v>
          </cell>
          <cell r="BK744">
            <v>327151</v>
          </cell>
          <cell r="BL744">
            <v>328335</v>
          </cell>
          <cell r="BN744">
            <v>655486</v>
          </cell>
          <cell r="CV744">
            <v>655675</v>
          </cell>
          <cell r="CX744">
            <v>655675</v>
          </cell>
          <cell r="CZ744">
            <v>883523</v>
          </cell>
          <cell r="DB744">
            <v>883523</v>
          </cell>
          <cell r="EA744">
            <v>326764</v>
          </cell>
          <cell r="EB744">
            <v>442356</v>
          </cell>
          <cell r="ED744">
            <v>769120</v>
          </cell>
          <cell r="EE744">
            <v>249459</v>
          </cell>
          <cell r="EF744">
            <v>225122</v>
          </cell>
          <cell r="EH744">
            <v>474581</v>
          </cell>
          <cell r="EI744">
            <v>255544</v>
          </cell>
          <cell r="EJ744">
            <v>225122</v>
          </cell>
          <cell r="EL744">
            <v>480666</v>
          </cell>
          <cell r="EM744">
            <v>79097</v>
          </cell>
          <cell r="EN744">
            <v>54759</v>
          </cell>
          <cell r="EP744">
            <v>133856</v>
          </cell>
          <cell r="ER744">
            <v>747176</v>
          </cell>
          <cell r="ET744">
            <v>747176</v>
          </cell>
          <cell r="FK744">
            <v>13221713</v>
          </cell>
          <cell r="FL744">
            <v>4940246</v>
          </cell>
          <cell r="FN744">
            <v>4075778</v>
          </cell>
          <cell r="FO744">
            <v>22237737</v>
          </cell>
        </row>
        <row r="745">
          <cell r="E745" t="str">
            <v>South Carolina2014</v>
          </cell>
          <cell r="F745" t="str">
            <v>SC</v>
          </cell>
          <cell r="G745" t="str">
            <v>NCAA Division I-A</v>
          </cell>
          <cell r="I745">
            <v>1</v>
          </cell>
          <cell r="J745" t="str">
            <v>NCAA</v>
          </cell>
          <cell r="K745">
            <v>10411</v>
          </cell>
          <cell r="L745">
            <v>12541</v>
          </cell>
          <cell r="M745">
            <v>22952</v>
          </cell>
          <cell r="V745">
            <v>2702008</v>
          </cell>
          <cell r="Y745">
            <v>2702008</v>
          </cell>
          <cell r="Z745">
            <v>8795178</v>
          </cell>
          <cell r="AA745">
            <v>1581246</v>
          </cell>
          <cell r="AC745">
            <v>10376424</v>
          </cell>
          <cell r="AE745">
            <v>61380</v>
          </cell>
          <cell r="AG745">
            <v>61380</v>
          </cell>
          <cell r="AL745">
            <v>200160</v>
          </cell>
          <cell r="AM745">
            <v>234606</v>
          </cell>
          <cell r="AO745">
            <v>434766</v>
          </cell>
          <cell r="AU745">
            <v>209612</v>
          </cell>
          <cell r="AW745">
            <v>209612</v>
          </cell>
          <cell r="BF745">
            <v>59768622</v>
          </cell>
          <cell r="BI745">
            <v>59768622</v>
          </cell>
          <cell r="BJ745">
            <v>0.52811944805164535</v>
          </cell>
          <cell r="BK745">
            <v>34699</v>
          </cell>
          <cell r="BL745">
            <v>88619</v>
          </cell>
          <cell r="BN745">
            <v>123318</v>
          </cell>
          <cell r="CU745">
            <v>124644</v>
          </cell>
          <cell r="CV745">
            <v>215565</v>
          </cell>
          <cell r="CX745">
            <v>340209</v>
          </cell>
          <cell r="CZ745">
            <v>176809</v>
          </cell>
          <cell r="DB745">
            <v>176809</v>
          </cell>
          <cell r="DG745">
            <v>131821</v>
          </cell>
          <cell r="DH745">
            <v>142740</v>
          </cell>
          <cell r="DJ745">
            <v>274561</v>
          </cell>
          <cell r="EA745">
            <v>39545</v>
          </cell>
          <cell r="EB745">
            <v>110271</v>
          </cell>
          <cell r="ED745">
            <v>149816</v>
          </cell>
          <cell r="ER745">
            <v>190010</v>
          </cell>
          <cell r="ET745">
            <v>190010</v>
          </cell>
          <cell r="FK745">
            <v>71796677</v>
          </cell>
          <cell r="FL745">
            <v>3010858</v>
          </cell>
          <cell r="FN745">
            <v>38365010</v>
          </cell>
          <cell r="FO745">
            <v>113172545</v>
          </cell>
        </row>
        <row r="746">
          <cell r="E746" t="str">
            <v>South Florida2014</v>
          </cell>
          <cell r="F746" t="str">
            <v>FL</v>
          </cell>
          <cell r="G746" t="str">
            <v>NCAA Division I-A</v>
          </cell>
          <cell r="I746">
            <v>1</v>
          </cell>
          <cell r="J746" t="str">
            <v>NCAA</v>
          </cell>
          <cell r="K746">
            <v>10469</v>
          </cell>
          <cell r="L746">
            <v>12965</v>
          </cell>
          <cell r="M746">
            <v>23434</v>
          </cell>
          <cell r="V746">
            <v>232453</v>
          </cell>
          <cell r="Y746">
            <v>232453</v>
          </cell>
          <cell r="Z746">
            <v>6910703</v>
          </cell>
          <cell r="AA746">
            <v>668415</v>
          </cell>
          <cell r="AC746">
            <v>7579118</v>
          </cell>
          <cell r="AL746">
            <v>42540</v>
          </cell>
          <cell r="AM746">
            <v>102667</v>
          </cell>
          <cell r="AO746">
            <v>145207</v>
          </cell>
          <cell r="BF746">
            <v>10694740</v>
          </cell>
          <cell r="BI746">
            <v>10694740</v>
          </cell>
          <cell r="BJ746">
            <v>0.228053073707735</v>
          </cell>
          <cell r="BK746">
            <v>60300</v>
          </cell>
          <cell r="BL746">
            <v>38760</v>
          </cell>
          <cell r="BN746">
            <v>99060</v>
          </cell>
          <cell r="CN746">
            <v>35535</v>
          </cell>
          <cell r="CP746">
            <v>35535</v>
          </cell>
          <cell r="CU746">
            <v>68076</v>
          </cell>
          <cell r="CV746">
            <v>98338</v>
          </cell>
          <cell r="CX746">
            <v>166414</v>
          </cell>
          <cell r="CZ746">
            <v>139422</v>
          </cell>
          <cell r="DB746">
            <v>139422</v>
          </cell>
          <cell r="EA746">
            <v>25050</v>
          </cell>
          <cell r="EB746">
            <v>68280</v>
          </cell>
          <cell r="ED746">
            <v>93330</v>
          </cell>
          <cell r="ER746">
            <v>95500</v>
          </cell>
          <cell r="ET746">
            <v>95500</v>
          </cell>
          <cell r="FK746">
            <v>18033862</v>
          </cell>
          <cell r="FL746">
            <v>1246917</v>
          </cell>
          <cell r="FN746">
            <v>27615059</v>
          </cell>
          <cell r="FO746">
            <v>46895838</v>
          </cell>
        </row>
        <row r="747">
          <cell r="E747" t="str">
            <v>USC2014</v>
          </cell>
          <cell r="F747" t="str">
            <v>CA</v>
          </cell>
          <cell r="G747" t="str">
            <v>NCAA Division I-A</v>
          </cell>
          <cell r="I747">
            <v>1</v>
          </cell>
          <cell r="J747" t="str">
            <v>NCAA</v>
          </cell>
          <cell r="K747">
            <v>8821</v>
          </cell>
          <cell r="L747">
            <v>9077</v>
          </cell>
          <cell r="M747">
            <v>17898</v>
          </cell>
          <cell r="V747">
            <v>1752728</v>
          </cell>
          <cell r="Y747">
            <v>1752728</v>
          </cell>
          <cell r="Z747">
            <v>4678781</v>
          </cell>
          <cell r="AA747">
            <v>2626668</v>
          </cell>
          <cell r="AC747">
            <v>7305449</v>
          </cell>
          <cell r="AE747">
            <v>469049</v>
          </cell>
          <cell r="AG747">
            <v>469049</v>
          </cell>
          <cell r="BF747">
            <v>45886944</v>
          </cell>
          <cell r="BI747">
            <v>45886944</v>
          </cell>
          <cell r="BJ747">
            <v>0.4332252517448037</v>
          </cell>
          <cell r="BK747">
            <v>759072</v>
          </cell>
          <cell r="BL747">
            <v>778139</v>
          </cell>
          <cell r="BN747">
            <v>1537211</v>
          </cell>
          <cell r="BX747">
            <v>1336726</v>
          </cell>
          <cell r="BZ747">
            <v>1336726</v>
          </cell>
          <cell r="CJ747">
            <v>1825616</v>
          </cell>
          <cell r="CL747">
            <v>1825616</v>
          </cell>
          <cell r="CV747">
            <v>1619170</v>
          </cell>
          <cell r="CX747">
            <v>1619170</v>
          </cell>
          <cell r="DG747">
            <v>1205445</v>
          </cell>
          <cell r="DH747">
            <v>1393012</v>
          </cell>
          <cell r="DJ747">
            <v>2598457</v>
          </cell>
          <cell r="EA747">
            <v>1047746</v>
          </cell>
          <cell r="EB747">
            <v>944297</v>
          </cell>
          <cell r="ED747">
            <v>1992043</v>
          </cell>
          <cell r="EE747">
            <v>227807</v>
          </cell>
          <cell r="EF747">
            <v>423070</v>
          </cell>
          <cell r="EH747">
            <v>650877</v>
          </cell>
          <cell r="EI747">
            <v>1181896</v>
          </cell>
          <cell r="EJ747">
            <v>1412416</v>
          </cell>
          <cell r="EL747">
            <v>2594312</v>
          </cell>
          <cell r="EN747">
            <v>162719</v>
          </cell>
          <cell r="EP747">
            <v>162719</v>
          </cell>
          <cell r="EQ747">
            <v>770029</v>
          </cell>
          <cell r="ER747">
            <v>1784788</v>
          </cell>
          <cell r="ET747">
            <v>2554817</v>
          </cell>
          <cell r="EU747">
            <v>684968</v>
          </cell>
          <cell r="EV747">
            <v>789044</v>
          </cell>
          <cell r="EX747">
            <v>1474012</v>
          </cell>
          <cell r="FK747">
            <v>58195416</v>
          </cell>
          <cell r="FL747">
            <v>15564714</v>
          </cell>
          <cell r="FN747">
            <v>32159236</v>
          </cell>
          <cell r="FO747">
            <v>105919366</v>
          </cell>
        </row>
        <row r="748">
          <cell r="E748" t="str">
            <v>Southern Mississippi2014</v>
          </cell>
          <cell r="F748" t="str">
            <v>MS</v>
          </cell>
          <cell r="G748" t="str">
            <v>NCAA Division I-A</v>
          </cell>
          <cell r="I748">
            <v>1</v>
          </cell>
          <cell r="J748" t="str">
            <v>NCAA</v>
          </cell>
          <cell r="K748">
            <v>3776</v>
          </cell>
          <cell r="L748">
            <v>6800</v>
          </cell>
          <cell r="M748">
            <v>10576</v>
          </cell>
          <cell r="V748">
            <v>1147150</v>
          </cell>
          <cell r="Y748">
            <v>1147150</v>
          </cell>
          <cell r="Z748">
            <v>1777758</v>
          </cell>
          <cell r="AA748">
            <v>1437189</v>
          </cell>
          <cell r="AC748">
            <v>3214947</v>
          </cell>
          <cell r="AM748">
            <v>570352</v>
          </cell>
          <cell r="AO748">
            <v>570352</v>
          </cell>
          <cell r="BF748">
            <v>7631061</v>
          </cell>
          <cell r="BI748">
            <v>7631061</v>
          </cell>
          <cell r="BJ748">
            <v>0.35732050255034242</v>
          </cell>
          <cell r="BK748">
            <v>284297</v>
          </cell>
          <cell r="BL748">
            <v>244533</v>
          </cell>
          <cell r="BN748">
            <v>528830</v>
          </cell>
          <cell r="CV748">
            <v>586262</v>
          </cell>
          <cell r="CX748">
            <v>586262</v>
          </cell>
          <cell r="CZ748">
            <v>599306</v>
          </cell>
          <cell r="DB748">
            <v>599306</v>
          </cell>
          <cell r="EA748">
            <v>242163</v>
          </cell>
          <cell r="EB748">
            <v>316986</v>
          </cell>
          <cell r="ED748">
            <v>559149</v>
          </cell>
          <cell r="EE748">
            <v>148024</v>
          </cell>
          <cell r="EH748">
            <v>148024</v>
          </cell>
          <cell r="EI748">
            <v>174735</v>
          </cell>
          <cell r="EL748">
            <v>174735</v>
          </cell>
          <cell r="ER748">
            <v>582849</v>
          </cell>
          <cell r="ET748">
            <v>582849</v>
          </cell>
          <cell r="FK748">
            <v>11405188</v>
          </cell>
          <cell r="FL748">
            <v>4337477</v>
          </cell>
          <cell r="FN748">
            <v>5613683</v>
          </cell>
          <cell r="FO748">
            <v>21356348</v>
          </cell>
        </row>
        <row r="749">
          <cell r="E749" t="str">
            <v>Toledo2014</v>
          </cell>
          <cell r="F749" t="str">
            <v>OH</v>
          </cell>
          <cell r="G749" t="str">
            <v>NCAA Division I-A</v>
          </cell>
          <cell r="I749">
            <v>1</v>
          </cell>
          <cell r="J749" t="str">
            <v>NCAA</v>
          </cell>
          <cell r="K749">
            <v>6533</v>
          </cell>
          <cell r="L749">
            <v>6166</v>
          </cell>
          <cell r="M749">
            <v>12699</v>
          </cell>
          <cell r="V749">
            <v>889431</v>
          </cell>
          <cell r="Y749">
            <v>889431</v>
          </cell>
          <cell r="Z749">
            <v>2165788</v>
          </cell>
          <cell r="AA749">
            <v>1783900</v>
          </cell>
          <cell r="AC749">
            <v>3949688</v>
          </cell>
          <cell r="AM749">
            <v>728129</v>
          </cell>
          <cell r="AO749">
            <v>728129</v>
          </cell>
          <cell r="BF749">
            <v>8171693</v>
          </cell>
          <cell r="BI749">
            <v>8171693</v>
          </cell>
          <cell r="BJ749">
            <v>0.2977035490605428</v>
          </cell>
          <cell r="BK749">
            <v>362552</v>
          </cell>
          <cell r="BL749">
            <v>378367</v>
          </cell>
          <cell r="BN749">
            <v>740919</v>
          </cell>
          <cell r="CV749">
            <v>783050</v>
          </cell>
          <cell r="CX749">
            <v>783050</v>
          </cell>
          <cell r="CZ749">
            <v>729320</v>
          </cell>
          <cell r="DB749">
            <v>729320</v>
          </cell>
          <cell r="DH749">
            <v>705686</v>
          </cell>
          <cell r="DJ749">
            <v>705686</v>
          </cell>
          <cell r="EA749">
            <v>306969</v>
          </cell>
          <cell r="EB749">
            <v>550143</v>
          </cell>
          <cell r="ED749">
            <v>857112</v>
          </cell>
          <cell r="EM749">
            <v>140535</v>
          </cell>
          <cell r="EP749">
            <v>140535</v>
          </cell>
          <cell r="ER749">
            <v>654917</v>
          </cell>
          <cell r="ET749">
            <v>654917</v>
          </cell>
          <cell r="FK749">
            <v>12036968</v>
          </cell>
          <cell r="FL749">
            <v>6313512</v>
          </cell>
          <cell r="FN749">
            <v>9098615</v>
          </cell>
          <cell r="FO749">
            <v>27449095</v>
          </cell>
        </row>
        <row r="750">
          <cell r="E750" t="str">
            <v>Tulsa2014</v>
          </cell>
          <cell r="F750" t="str">
            <v>OK</v>
          </cell>
          <cell r="G750" t="str">
            <v>NCAA Division I-A</v>
          </cell>
          <cell r="I750">
            <v>1</v>
          </cell>
          <cell r="J750" t="str">
            <v>NCAA</v>
          </cell>
          <cell r="K750">
            <v>1941</v>
          </cell>
          <cell r="L750">
            <v>1400</v>
          </cell>
          <cell r="M750">
            <v>3341</v>
          </cell>
          <cell r="Z750">
            <v>6138395</v>
          </cell>
          <cell r="AA750">
            <v>2224104</v>
          </cell>
          <cell r="AC750">
            <v>8362499</v>
          </cell>
          <cell r="BF750">
            <v>15108680</v>
          </cell>
          <cell r="BI750">
            <v>15108680</v>
          </cell>
          <cell r="BJ750">
            <v>0.37462770753535124</v>
          </cell>
          <cell r="BK750">
            <v>377224</v>
          </cell>
          <cell r="BL750">
            <v>517683</v>
          </cell>
          <cell r="BN750">
            <v>894907</v>
          </cell>
          <cell r="CJ750">
            <v>1712609</v>
          </cell>
          <cell r="CL750">
            <v>1712609</v>
          </cell>
          <cell r="CU750">
            <v>1193499</v>
          </cell>
          <cell r="CV750">
            <v>1086987</v>
          </cell>
          <cell r="CX750">
            <v>2280486</v>
          </cell>
          <cell r="CZ750">
            <v>1328278</v>
          </cell>
          <cell r="DB750">
            <v>1328278</v>
          </cell>
          <cell r="EA750">
            <v>831408</v>
          </cell>
          <cell r="EB750">
            <v>938884</v>
          </cell>
          <cell r="ED750">
            <v>1770292</v>
          </cell>
          <cell r="EE750">
            <v>363442</v>
          </cell>
          <cell r="EF750">
            <v>411247</v>
          </cell>
          <cell r="EH750">
            <v>774689</v>
          </cell>
          <cell r="EI750">
            <v>363442</v>
          </cell>
          <cell r="EJ750">
            <v>411247</v>
          </cell>
          <cell r="EL750">
            <v>774689</v>
          </cell>
          <cell r="EM750">
            <v>311522</v>
          </cell>
          <cell r="EN750">
            <v>352497</v>
          </cell>
          <cell r="EP750">
            <v>664019</v>
          </cell>
          <cell r="ER750">
            <v>1147220</v>
          </cell>
          <cell r="ET750">
            <v>1147220</v>
          </cell>
          <cell r="FK750">
            <v>24687612</v>
          </cell>
          <cell r="FL750">
            <v>10130756</v>
          </cell>
          <cell r="FN750">
            <v>5511484</v>
          </cell>
          <cell r="FO750">
            <v>40329852</v>
          </cell>
        </row>
        <row r="751">
          <cell r="E751" t="str">
            <v>Utah2014</v>
          </cell>
          <cell r="F751" t="str">
            <v>UT</v>
          </cell>
          <cell r="G751" t="str">
            <v>NCAA Division I-A</v>
          </cell>
          <cell r="I751">
            <v>1</v>
          </cell>
          <cell r="J751" t="str">
            <v>NCAA</v>
          </cell>
          <cell r="K751">
            <v>9333</v>
          </cell>
          <cell r="L751">
            <v>7579</v>
          </cell>
          <cell r="M751">
            <v>16912</v>
          </cell>
          <cell r="V751">
            <v>186593</v>
          </cell>
          <cell r="Y751">
            <v>186593</v>
          </cell>
          <cell r="Z751">
            <v>8343112</v>
          </cell>
          <cell r="AA751">
            <v>210660</v>
          </cell>
          <cell r="AC751">
            <v>8553772</v>
          </cell>
          <cell r="BF751">
            <v>42931079</v>
          </cell>
          <cell r="BI751">
            <v>42931079</v>
          </cell>
          <cell r="BJ751">
            <v>0.66426392162309778</v>
          </cell>
          <cell r="BK751">
            <v>98054</v>
          </cell>
          <cell r="BN751">
            <v>98054</v>
          </cell>
          <cell r="BP751">
            <v>551716</v>
          </cell>
          <cell r="BR751">
            <v>551716</v>
          </cell>
          <cell r="CQ751">
            <v>55441</v>
          </cell>
          <cell r="CR751">
            <v>57445</v>
          </cell>
          <cell r="CT751">
            <v>112886</v>
          </cell>
          <cell r="CV751">
            <v>140659</v>
          </cell>
          <cell r="CX751">
            <v>140659</v>
          </cell>
          <cell r="CZ751">
            <v>241085</v>
          </cell>
          <cell r="DB751">
            <v>241085</v>
          </cell>
          <cell r="DG751">
            <v>80722</v>
          </cell>
          <cell r="DH751">
            <v>139246</v>
          </cell>
          <cell r="DJ751">
            <v>219968</v>
          </cell>
          <cell r="EA751">
            <v>61406</v>
          </cell>
          <cell r="EB751">
            <v>71772</v>
          </cell>
          <cell r="ED751">
            <v>133178</v>
          </cell>
          <cell r="EF751">
            <v>46058</v>
          </cell>
          <cell r="EH751">
            <v>46058</v>
          </cell>
          <cell r="EJ751">
            <v>46058</v>
          </cell>
          <cell r="EL751">
            <v>46058</v>
          </cell>
          <cell r="EN751">
            <v>20605</v>
          </cell>
          <cell r="EP751">
            <v>20605</v>
          </cell>
          <cell r="ER751">
            <v>161352</v>
          </cell>
          <cell r="ET751">
            <v>161352</v>
          </cell>
          <cell r="FK751">
            <v>51756407</v>
          </cell>
          <cell r="FL751">
            <v>1686656</v>
          </cell>
          <cell r="FN751">
            <v>11186488</v>
          </cell>
          <cell r="FO751">
            <v>64629551</v>
          </cell>
        </row>
        <row r="752">
          <cell r="E752" t="str">
            <v>Virginia2014</v>
          </cell>
          <cell r="F752" t="str">
            <v>VA</v>
          </cell>
          <cell r="G752" t="str">
            <v>NCAA Division I-A</v>
          </cell>
          <cell r="I752">
            <v>1</v>
          </cell>
          <cell r="J752" t="str">
            <v>NCAA</v>
          </cell>
          <cell r="K752">
            <v>6753</v>
          </cell>
          <cell r="L752">
            <v>8186</v>
          </cell>
          <cell r="M752">
            <v>14939</v>
          </cell>
          <cell r="V752">
            <v>1673705</v>
          </cell>
          <cell r="Y752">
            <v>1673705</v>
          </cell>
          <cell r="Z752">
            <v>9954632</v>
          </cell>
          <cell r="AA752">
            <v>1048072</v>
          </cell>
          <cell r="AC752">
            <v>11002704</v>
          </cell>
          <cell r="AL752">
            <v>906775</v>
          </cell>
          <cell r="AM752">
            <v>628785</v>
          </cell>
          <cell r="AO752">
            <v>1535560</v>
          </cell>
          <cell r="BC752">
            <v>691567</v>
          </cell>
          <cell r="BE752">
            <v>691567</v>
          </cell>
          <cell r="BF752">
            <v>24551003</v>
          </cell>
          <cell r="BI752">
            <v>24551003</v>
          </cell>
          <cell r="BJ752">
            <v>0.28200342486346397</v>
          </cell>
          <cell r="BK752">
            <v>274303</v>
          </cell>
          <cell r="BL752">
            <v>283350</v>
          </cell>
          <cell r="BN752">
            <v>557653</v>
          </cell>
          <cell r="BW752">
            <v>1200568</v>
          </cell>
          <cell r="BX752">
            <v>803828</v>
          </cell>
          <cell r="BZ752">
            <v>2004396</v>
          </cell>
          <cell r="CJ752">
            <v>1163519</v>
          </cell>
          <cell r="CL752">
            <v>1163519</v>
          </cell>
          <cell r="CU752">
            <v>848339</v>
          </cell>
          <cell r="CV752">
            <v>935883</v>
          </cell>
          <cell r="CX752">
            <v>1784222</v>
          </cell>
          <cell r="CZ752">
            <v>674512</v>
          </cell>
          <cell r="DB752">
            <v>674512</v>
          </cell>
          <cell r="DG752">
            <v>593628</v>
          </cell>
          <cell r="DH752">
            <v>716448</v>
          </cell>
          <cell r="DJ752">
            <v>1310076</v>
          </cell>
          <cell r="EA752">
            <v>420815</v>
          </cell>
          <cell r="EB752">
            <v>474747</v>
          </cell>
          <cell r="ED752">
            <v>895562</v>
          </cell>
          <cell r="ER752">
            <v>679012</v>
          </cell>
          <cell r="ET752">
            <v>679012</v>
          </cell>
          <cell r="FC752">
            <v>586094</v>
          </cell>
          <cell r="FF752">
            <v>586094</v>
          </cell>
          <cell r="FK752">
            <v>41009862</v>
          </cell>
          <cell r="FL752">
            <v>8099723</v>
          </cell>
          <cell r="FN752">
            <v>37949652</v>
          </cell>
          <cell r="FO752">
            <v>87059237</v>
          </cell>
        </row>
        <row r="753">
          <cell r="E753" t="str">
            <v>Washington2014</v>
          </cell>
          <cell r="F753" t="str">
            <v>WA</v>
          </cell>
          <cell r="G753" t="str">
            <v>NCAA Division I-A</v>
          </cell>
          <cell r="I753">
            <v>1</v>
          </cell>
          <cell r="J753" t="str">
            <v>NCAA</v>
          </cell>
          <cell r="K753">
            <v>13231</v>
          </cell>
          <cell r="L753">
            <v>14502</v>
          </cell>
          <cell r="M753">
            <v>27733</v>
          </cell>
          <cell r="V753">
            <v>652610</v>
          </cell>
          <cell r="Y753">
            <v>652610</v>
          </cell>
          <cell r="Z753">
            <v>9862310</v>
          </cell>
          <cell r="AA753">
            <v>2072137</v>
          </cell>
          <cell r="AC753">
            <v>11934447</v>
          </cell>
          <cell r="AE753">
            <v>63953</v>
          </cell>
          <cell r="AG753">
            <v>63953</v>
          </cell>
          <cell r="AL753">
            <v>211514</v>
          </cell>
          <cell r="AM753">
            <v>787659</v>
          </cell>
          <cell r="AO753">
            <v>999173</v>
          </cell>
          <cell r="BF753">
            <v>66941640</v>
          </cell>
          <cell r="BI753">
            <v>66941640</v>
          </cell>
          <cell r="BJ753">
            <v>0.64652853347654615</v>
          </cell>
          <cell r="BK753">
            <v>595769</v>
          </cell>
          <cell r="BL753">
            <v>430788</v>
          </cell>
          <cell r="BN753">
            <v>1026557</v>
          </cell>
          <cell r="BP753">
            <v>535213</v>
          </cell>
          <cell r="BR753">
            <v>535213</v>
          </cell>
          <cell r="CI753">
            <v>527344</v>
          </cell>
          <cell r="CJ753">
            <v>1495541</v>
          </cell>
          <cell r="CL753">
            <v>2022885</v>
          </cell>
          <cell r="CU753">
            <v>305045</v>
          </cell>
          <cell r="CV753">
            <v>654694</v>
          </cell>
          <cell r="CX753">
            <v>959739</v>
          </cell>
          <cell r="CZ753">
            <v>811845</v>
          </cell>
          <cell r="DB753">
            <v>811845</v>
          </cell>
          <cell r="EA753">
            <v>247976</v>
          </cell>
          <cell r="EB753">
            <v>547578</v>
          </cell>
          <cell r="ED753">
            <v>795554</v>
          </cell>
          <cell r="ER753">
            <v>1038351</v>
          </cell>
          <cell r="ET753">
            <v>1038351</v>
          </cell>
          <cell r="FK753">
            <v>79344208</v>
          </cell>
          <cell r="FL753">
            <v>8437759</v>
          </cell>
          <cell r="FN753">
            <v>15758150</v>
          </cell>
          <cell r="FO753">
            <v>103540117</v>
          </cell>
        </row>
        <row r="754">
          <cell r="E754" t="str">
            <v>Wisconsin2014</v>
          </cell>
          <cell r="F754" t="str">
            <v>WI</v>
          </cell>
          <cell r="G754" t="str">
            <v>NCAA Division I-A</v>
          </cell>
          <cell r="I754">
            <v>1</v>
          </cell>
          <cell r="J754" t="str">
            <v>NCAA</v>
          </cell>
          <cell r="K754">
            <v>13534</v>
          </cell>
          <cell r="L754">
            <v>14333</v>
          </cell>
          <cell r="M754">
            <v>27867</v>
          </cell>
          <cell r="Z754">
            <v>21309114</v>
          </cell>
          <cell r="AA754">
            <v>1638185</v>
          </cell>
          <cell r="AC754">
            <v>22947299</v>
          </cell>
          <cell r="AL754">
            <v>650798</v>
          </cell>
          <cell r="AM754">
            <v>857244</v>
          </cell>
          <cell r="AO754">
            <v>1508042</v>
          </cell>
          <cell r="BF754">
            <v>44797138</v>
          </cell>
          <cell r="BI754">
            <v>44797138</v>
          </cell>
          <cell r="BJ754">
            <v>0.35612478000834513</v>
          </cell>
          <cell r="BK754">
            <v>164373</v>
          </cell>
          <cell r="BL754">
            <v>175738</v>
          </cell>
          <cell r="BN754">
            <v>340111</v>
          </cell>
          <cell r="BS754">
            <v>4776810</v>
          </cell>
          <cell r="BT754">
            <v>787406</v>
          </cell>
          <cell r="BV754">
            <v>5564216</v>
          </cell>
          <cell r="CI754">
            <v>146373</v>
          </cell>
          <cell r="CJ754">
            <v>338448</v>
          </cell>
          <cell r="CL754">
            <v>484821</v>
          </cell>
          <cell r="CU754">
            <v>813477</v>
          </cell>
          <cell r="CV754">
            <v>774511</v>
          </cell>
          <cell r="CX754">
            <v>1587988</v>
          </cell>
          <cell r="CZ754">
            <v>753654</v>
          </cell>
          <cell r="DB754">
            <v>753654</v>
          </cell>
          <cell r="DG754">
            <v>180454</v>
          </cell>
          <cell r="DH754">
            <v>180823</v>
          </cell>
          <cell r="DJ754">
            <v>361277</v>
          </cell>
          <cell r="EA754">
            <v>122590</v>
          </cell>
          <cell r="EB754">
            <v>187034</v>
          </cell>
          <cell r="ED754">
            <v>309624</v>
          </cell>
          <cell r="ER754">
            <v>769939</v>
          </cell>
          <cell r="ET754">
            <v>769939</v>
          </cell>
          <cell r="FC754">
            <v>499713</v>
          </cell>
          <cell r="FF754">
            <v>499713</v>
          </cell>
          <cell r="FK754">
            <v>73460840</v>
          </cell>
          <cell r="FL754">
            <v>6462982</v>
          </cell>
          <cell r="FN754">
            <v>45866745</v>
          </cell>
          <cell r="FO754">
            <v>125790567</v>
          </cell>
        </row>
        <row r="755">
          <cell r="E755" t="str">
            <v>Wyoming2014</v>
          </cell>
          <cell r="F755" t="str">
            <v>WY</v>
          </cell>
          <cell r="G755" t="str">
            <v>NCAA Division I-A</v>
          </cell>
          <cell r="I755">
            <v>1</v>
          </cell>
          <cell r="J755" t="str">
            <v>NCAA</v>
          </cell>
          <cell r="K755">
            <v>4222</v>
          </cell>
          <cell r="L755">
            <v>4050</v>
          </cell>
          <cell r="M755">
            <v>8272</v>
          </cell>
          <cell r="Z755">
            <v>3593642</v>
          </cell>
          <cell r="AA755">
            <v>1404734</v>
          </cell>
          <cell r="AC755">
            <v>4998376</v>
          </cell>
          <cell r="BF755">
            <v>11008232</v>
          </cell>
          <cell r="BI755">
            <v>11008232</v>
          </cell>
          <cell r="BJ755">
            <v>0.32546101669418992</v>
          </cell>
          <cell r="BK755">
            <v>267509</v>
          </cell>
          <cell r="BL755">
            <v>252372</v>
          </cell>
          <cell r="BN755">
            <v>519881</v>
          </cell>
          <cell r="CV755">
            <v>319409</v>
          </cell>
          <cell r="CX755">
            <v>319409</v>
          </cell>
          <cell r="DG755">
            <v>290534</v>
          </cell>
          <cell r="DH755">
            <v>448834</v>
          </cell>
          <cell r="DJ755">
            <v>739368</v>
          </cell>
          <cell r="EB755">
            <v>202587</v>
          </cell>
          <cell r="ED755">
            <v>202587</v>
          </cell>
          <cell r="EE755">
            <v>146073</v>
          </cell>
          <cell r="EF755">
            <v>184751</v>
          </cell>
          <cell r="EH755">
            <v>330824</v>
          </cell>
          <cell r="EI755">
            <v>146073</v>
          </cell>
          <cell r="EJ755">
            <v>184751</v>
          </cell>
          <cell r="EL755">
            <v>330824</v>
          </cell>
          <cell r="EM755">
            <v>51555</v>
          </cell>
          <cell r="EN755">
            <v>65206</v>
          </cell>
          <cell r="EP755">
            <v>116761</v>
          </cell>
          <cell r="ER755">
            <v>532040</v>
          </cell>
          <cell r="ET755">
            <v>532040</v>
          </cell>
          <cell r="FC755">
            <v>436943</v>
          </cell>
          <cell r="FF755">
            <v>436943</v>
          </cell>
          <cell r="FK755">
            <v>15940561</v>
          </cell>
          <cell r="FL755">
            <v>3594684</v>
          </cell>
          <cell r="FN755">
            <v>14288259</v>
          </cell>
          <cell r="FO755">
            <v>33823504</v>
          </cell>
        </row>
        <row r="756">
          <cell r="E756" t="str">
            <v>Utah State2014</v>
          </cell>
          <cell r="F756" t="str">
            <v>UT</v>
          </cell>
          <cell r="G756" t="str">
            <v>NCAA Division I-A</v>
          </cell>
          <cell r="I756">
            <v>1</v>
          </cell>
          <cell r="J756" t="str">
            <v>NCAA</v>
          </cell>
          <cell r="K756">
            <v>7715</v>
          </cell>
          <cell r="L756">
            <v>8013</v>
          </cell>
          <cell r="M756">
            <v>15728</v>
          </cell>
          <cell r="V756">
            <v>116540</v>
          </cell>
          <cell r="Y756">
            <v>116540</v>
          </cell>
          <cell r="Z756">
            <v>3375417</v>
          </cell>
          <cell r="AA756">
            <v>1639009</v>
          </cell>
          <cell r="AC756">
            <v>5014426</v>
          </cell>
          <cell r="AL756">
            <v>855014</v>
          </cell>
          <cell r="AM756">
            <v>1024957</v>
          </cell>
          <cell r="AO756">
            <v>1879971</v>
          </cell>
          <cell r="BF756">
            <v>7992075</v>
          </cell>
          <cell r="BI756">
            <v>7992075</v>
          </cell>
          <cell r="BJ756">
            <v>0.2876536104274463</v>
          </cell>
          <cell r="BK756">
            <v>197909</v>
          </cell>
          <cell r="BN756">
            <v>197909</v>
          </cell>
          <cell r="BP756">
            <v>683214</v>
          </cell>
          <cell r="BR756">
            <v>683214</v>
          </cell>
          <cell r="CU756">
            <v>93550</v>
          </cell>
          <cell r="CV756">
            <v>874659</v>
          </cell>
          <cell r="CX756">
            <v>968209</v>
          </cell>
          <cell r="CZ756">
            <v>838650</v>
          </cell>
          <cell r="DB756">
            <v>838650</v>
          </cell>
          <cell r="EA756">
            <v>280375</v>
          </cell>
          <cell r="EB756">
            <v>359522</v>
          </cell>
          <cell r="ED756">
            <v>639897</v>
          </cell>
          <cell r="ER756">
            <v>829090</v>
          </cell>
          <cell r="ET756">
            <v>829090</v>
          </cell>
          <cell r="FK756">
            <v>12910880</v>
          </cell>
          <cell r="FL756">
            <v>6249101</v>
          </cell>
          <cell r="FN756">
            <v>8623696</v>
          </cell>
          <cell r="FO756">
            <v>27783677</v>
          </cell>
        </row>
        <row r="757">
          <cell r="E757" t="str">
            <v>Vanderbilt2014</v>
          </cell>
          <cell r="F757" t="str">
            <v>TN</v>
          </cell>
          <cell r="G757" t="str">
            <v>NCAA Division I-A</v>
          </cell>
          <cell r="I757">
            <v>1</v>
          </cell>
          <cell r="J757" t="str">
            <v>NCAA</v>
          </cell>
          <cell r="K757">
            <v>3382</v>
          </cell>
          <cell r="L757">
            <v>3393</v>
          </cell>
          <cell r="M757">
            <v>6775</v>
          </cell>
          <cell r="V757">
            <v>4538602</v>
          </cell>
          <cell r="Y757">
            <v>4538602</v>
          </cell>
          <cell r="Z757">
            <v>9919002</v>
          </cell>
          <cell r="AA757">
            <v>4674110</v>
          </cell>
          <cell r="AC757">
            <v>14593112</v>
          </cell>
          <cell r="AI757">
            <v>700057</v>
          </cell>
          <cell r="AK757">
            <v>700057</v>
          </cell>
          <cell r="AM757">
            <v>2207327</v>
          </cell>
          <cell r="AO757">
            <v>2207327</v>
          </cell>
          <cell r="BF757">
            <v>27409392</v>
          </cell>
          <cell r="BI757">
            <v>27409392</v>
          </cell>
          <cell r="BJ757">
            <v>0.38789581959888447</v>
          </cell>
          <cell r="BK757">
            <v>1074848</v>
          </cell>
          <cell r="BL757">
            <v>1188262</v>
          </cell>
          <cell r="BN757">
            <v>2263110</v>
          </cell>
          <cell r="BX757">
            <v>1536742</v>
          </cell>
          <cell r="BZ757">
            <v>1536742</v>
          </cell>
          <cell r="CV757">
            <v>1771186</v>
          </cell>
          <cell r="CX757">
            <v>1771186</v>
          </cell>
          <cell r="DL757">
            <v>1122484</v>
          </cell>
          <cell r="DN757">
            <v>1122484</v>
          </cell>
          <cell r="EA757">
            <v>992752</v>
          </cell>
          <cell r="EB757">
            <v>1121474</v>
          </cell>
          <cell r="ED757">
            <v>2114226</v>
          </cell>
          <cell r="EM757">
            <v>114403</v>
          </cell>
          <cell r="EP757">
            <v>114403</v>
          </cell>
          <cell r="FK757">
            <v>44048999</v>
          </cell>
          <cell r="FL757">
            <v>14321642</v>
          </cell>
          <cell r="FN757">
            <v>12291095</v>
          </cell>
          <cell r="FO757">
            <v>70661736</v>
          </cell>
        </row>
        <row r="758">
          <cell r="E758" t="str">
            <v>Virginia Tech2014</v>
          </cell>
          <cell r="F758" t="str">
            <v>VA</v>
          </cell>
          <cell r="G758" t="str">
            <v>NCAA Division I-A</v>
          </cell>
          <cell r="I758">
            <v>1</v>
          </cell>
          <cell r="J758" t="str">
            <v>NCAA</v>
          </cell>
          <cell r="K758">
            <v>13706</v>
          </cell>
          <cell r="L758">
            <v>9947</v>
          </cell>
          <cell r="M758">
            <v>23653</v>
          </cell>
          <cell r="V758">
            <v>549269</v>
          </cell>
          <cell r="Y758">
            <v>549269</v>
          </cell>
          <cell r="Z758">
            <v>9159034</v>
          </cell>
          <cell r="AA758">
            <v>1209384</v>
          </cell>
          <cell r="AC758">
            <v>10368418</v>
          </cell>
          <cell r="AL758">
            <v>644229</v>
          </cell>
          <cell r="AM758">
            <v>816801</v>
          </cell>
          <cell r="AO758">
            <v>1461030</v>
          </cell>
          <cell r="BF758">
            <v>50387116</v>
          </cell>
          <cell r="BI758">
            <v>50387116</v>
          </cell>
          <cell r="BJ758">
            <v>0.61978195735442043</v>
          </cell>
          <cell r="BK758">
            <v>203906</v>
          </cell>
          <cell r="BL758">
            <v>88372</v>
          </cell>
          <cell r="BN758">
            <v>292278</v>
          </cell>
          <cell r="BX758">
            <v>537386</v>
          </cell>
          <cell r="BZ758">
            <v>537386</v>
          </cell>
          <cell r="CU758">
            <v>527683</v>
          </cell>
          <cell r="CV758">
            <v>608713</v>
          </cell>
          <cell r="CX758">
            <v>1136396</v>
          </cell>
          <cell r="CZ758">
            <v>603555</v>
          </cell>
          <cell r="DB758">
            <v>603555</v>
          </cell>
          <cell r="DG758">
            <v>517690</v>
          </cell>
          <cell r="DH758">
            <v>643709</v>
          </cell>
          <cell r="DJ758">
            <v>1161399</v>
          </cell>
          <cell r="EA758">
            <v>272250</v>
          </cell>
          <cell r="EB758">
            <v>431097</v>
          </cell>
          <cell r="ED758">
            <v>703347</v>
          </cell>
          <cell r="ER758">
            <v>636993</v>
          </cell>
          <cell r="ET758">
            <v>636993</v>
          </cell>
          <cell r="FC758">
            <v>647513</v>
          </cell>
          <cell r="FF758">
            <v>647513</v>
          </cell>
          <cell r="FK758">
            <v>62908690</v>
          </cell>
          <cell r="FL758">
            <v>5576010</v>
          </cell>
          <cell r="FN758">
            <v>12813433</v>
          </cell>
          <cell r="FO758">
            <v>81298133</v>
          </cell>
        </row>
        <row r="759">
          <cell r="E759" t="str">
            <v>Wake Forest2014</v>
          </cell>
          <cell r="F759" t="str">
            <v>NC</v>
          </cell>
          <cell r="G759" t="str">
            <v>NCAA Division I-A</v>
          </cell>
          <cell r="I759">
            <v>1</v>
          </cell>
          <cell r="J759" t="str">
            <v>NCAA</v>
          </cell>
          <cell r="K759">
            <v>2270</v>
          </cell>
          <cell r="L759">
            <v>2533</v>
          </cell>
          <cell r="M759">
            <v>4803</v>
          </cell>
          <cell r="V759">
            <v>1768539</v>
          </cell>
          <cell r="Y759">
            <v>1768539</v>
          </cell>
          <cell r="Z759">
            <v>7492904</v>
          </cell>
          <cell r="AA759">
            <v>2897086</v>
          </cell>
          <cell r="AC759">
            <v>10389990</v>
          </cell>
          <cell r="AL759">
            <v>983441</v>
          </cell>
          <cell r="AM759">
            <v>1213140</v>
          </cell>
          <cell r="AO759">
            <v>2196581</v>
          </cell>
          <cell r="BC759">
            <v>1135362</v>
          </cell>
          <cell r="BE759">
            <v>1135362</v>
          </cell>
          <cell r="BF759">
            <v>20797837</v>
          </cell>
          <cell r="BI759">
            <v>20797837</v>
          </cell>
          <cell r="BJ759">
            <v>0.3544756592722853</v>
          </cell>
          <cell r="BK759">
            <v>610188</v>
          </cell>
          <cell r="BL759">
            <v>631858</v>
          </cell>
          <cell r="BN759">
            <v>1242046</v>
          </cell>
          <cell r="CU759">
            <v>1298962</v>
          </cell>
          <cell r="CV759">
            <v>1405334</v>
          </cell>
          <cell r="CX759">
            <v>2704296</v>
          </cell>
          <cell r="EA759">
            <v>715522</v>
          </cell>
          <cell r="EB759">
            <v>753223</v>
          </cell>
          <cell r="ED759">
            <v>1468745</v>
          </cell>
          <cell r="ER759">
            <v>1270605</v>
          </cell>
          <cell r="ET759">
            <v>1270605</v>
          </cell>
          <cell r="FK759">
            <v>33667393</v>
          </cell>
          <cell r="FL759">
            <v>9306608</v>
          </cell>
          <cell r="FN759">
            <v>15698115</v>
          </cell>
          <cell r="FO759">
            <v>58672116</v>
          </cell>
        </row>
        <row r="760">
          <cell r="E760" t="str">
            <v>Washington State2014</v>
          </cell>
          <cell r="F760" t="str">
            <v>WA</v>
          </cell>
          <cell r="G760" t="str">
            <v>NCAA Division I-A</v>
          </cell>
          <cell r="I760">
            <v>1</v>
          </cell>
          <cell r="J760" t="str">
            <v>NCAA</v>
          </cell>
          <cell r="K760">
            <v>10279</v>
          </cell>
          <cell r="L760">
            <v>10492</v>
          </cell>
          <cell r="M760">
            <v>20771</v>
          </cell>
          <cell r="V760">
            <v>920389</v>
          </cell>
          <cell r="Y760">
            <v>920389</v>
          </cell>
          <cell r="Z760">
            <v>5258713</v>
          </cell>
          <cell r="AA760">
            <v>2298700</v>
          </cell>
          <cell r="AC760">
            <v>7557413</v>
          </cell>
          <cell r="AL760">
            <v>435186</v>
          </cell>
          <cell r="AM760">
            <v>916383</v>
          </cell>
          <cell r="AO760">
            <v>1351569</v>
          </cell>
          <cell r="BF760">
            <v>32004916</v>
          </cell>
          <cell r="BI760">
            <v>32004916</v>
          </cell>
          <cell r="BJ760">
            <v>0.48386889795949961</v>
          </cell>
          <cell r="BK760">
            <v>259486</v>
          </cell>
          <cell r="BL760">
            <v>331150</v>
          </cell>
          <cell r="BN760">
            <v>590636</v>
          </cell>
          <cell r="CJ760">
            <v>1154787</v>
          </cell>
          <cell r="CL760">
            <v>1154787</v>
          </cell>
          <cell r="CV760">
            <v>920520</v>
          </cell>
          <cell r="CX760">
            <v>920520</v>
          </cell>
          <cell r="DL760">
            <v>786579</v>
          </cell>
          <cell r="DN760">
            <v>786579</v>
          </cell>
          <cell r="EB760">
            <v>629893</v>
          </cell>
          <cell r="ED760">
            <v>629893</v>
          </cell>
          <cell r="ER760">
            <v>815672</v>
          </cell>
          <cell r="ET760">
            <v>815672</v>
          </cell>
          <cell r="FK760">
            <v>38878690</v>
          </cell>
          <cell r="FL760">
            <v>7853684</v>
          </cell>
          <cell r="FN760">
            <v>19411402</v>
          </cell>
          <cell r="FO760">
            <v>66143776</v>
          </cell>
        </row>
        <row r="761">
          <cell r="E761" t="str">
            <v>West Virginia2014</v>
          </cell>
          <cell r="F761" t="str">
            <v>WV</v>
          </cell>
          <cell r="G761" t="str">
            <v>NCAA Division I-A</v>
          </cell>
          <cell r="I761">
            <v>1</v>
          </cell>
          <cell r="J761" t="str">
            <v>NCAA</v>
          </cell>
          <cell r="K761">
            <v>11434</v>
          </cell>
          <cell r="L761">
            <v>9429</v>
          </cell>
          <cell r="M761">
            <v>20863</v>
          </cell>
          <cell r="V761">
            <v>1944392</v>
          </cell>
          <cell r="Y761">
            <v>1944392</v>
          </cell>
          <cell r="Z761">
            <v>6416996</v>
          </cell>
          <cell r="AA761">
            <v>1990891</v>
          </cell>
          <cell r="AC761">
            <v>8407887</v>
          </cell>
          <cell r="AM761">
            <v>1677886</v>
          </cell>
          <cell r="AO761">
            <v>1677886</v>
          </cell>
          <cell r="BF761">
            <v>22510492</v>
          </cell>
          <cell r="BI761">
            <v>22510492</v>
          </cell>
          <cell r="BJ761">
            <v>0.25795416246698166</v>
          </cell>
          <cell r="BK761">
            <v>1578633</v>
          </cell>
          <cell r="BN761">
            <v>1578633</v>
          </cell>
          <cell r="BP761">
            <v>1681163</v>
          </cell>
          <cell r="BR761">
            <v>1681163</v>
          </cell>
          <cell r="CC761">
            <v>1706344</v>
          </cell>
          <cell r="CD761">
            <v>1706344</v>
          </cell>
          <cell r="CJ761">
            <v>1602356</v>
          </cell>
          <cell r="CL761">
            <v>1602356</v>
          </cell>
          <cell r="CU761">
            <v>1607045</v>
          </cell>
          <cell r="CV761">
            <v>1717977</v>
          </cell>
          <cell r="CX761">
            <v>3325022</v>
          </cell>
          <cell r="DG761">
            <v>1629606</v>
          </cell>
          <cell r="DH761">
            <v>1629606</v>
          </cell>
          <cell r="DJ761">
            <v>3259212</v>
          </cell>
          <cell r="EB761">
            <v>1595057</v>
          </cell>
          <cell r="ED761">
            <v>1595057</v>
          </cell>
          <cell r="ER761">
            <v>1612990</v>
          </cell>
          <cell r="ET761">
            <v>1612990</v>
          </cell>
          <cell r="FC761">
            <v>1666566</v>
          </cell>
          <cell r="FF761">
            <v>1666566</v>
          </cell>
          <cell r="FK761">
            <v>37353730</v>
          </cell>
          <cell r="FL761">
            <v>13507926</v>
          </cell>
          <cell r="FM761">
            <v>1706344</v>
          </cell>
          <cell r="FN761">
            <v>34697473</v>
          </cell>
          <cell r="FO761">
            <v>87265473</v>
          </cell>
        </row>
        <row r="762">
          <cell r="E762" t="str">
            <v>Western Kentucky2014</v>
          </cell>
          <cell r="F762" t="str">
            <v>KY</v>
          </cell>
          <cell r="G762" t="str">
            <v>NCAA Division I-A</v>
          </cell>
          <cell r="I762">
            <v>1</v>
          </cell>
          <cell r="J762" t="str">
            <v>NCAA</v>
          </cell>
          <cell r="K762">
            <v>5937</v>
          </cell>
          <cell r="L762">
            <v>7105</v>
          </cell>
          <cell r="M762">
            <v>13042</v>
          </cell>
          <cell r="V762">
            <v>1266820</v>
          </cell>
          <cell r="Y762">
            <v>1266820</v>
          </cell>
          <cell r="Z762">
            <v>2464267</v>
          </cell>
          <cell r="AA762">
            <v>1738317</v>
          </cell>
          <cell r="AC762">
            <v>4202584</v>
          </cell>
          <cell r="AL762">
            <v>621220</v>
          </cell>
          <cell r="AM762">
            <v>769039</v>
          </cell>
          <cell r="AO762">
            <v>1390259</v>
          </cell>
          <cell r="BF762">
            <v>7227022</v>
          </cell>
          <cell r="BI762">
            <v>7227022</v>
          </cell>
          <cell r="BJ762">
            <v>0.2392059749478925</v>
          </cell>
          <cell r="BK762">
            <v>254445</v>
          </cell>
          <cell r="BL762">
            <v>307308</v>
          </cell>
          <cell r="BN762">
            <v>561753</v>
          </cell>
          <cell r="CV762">
            <v>742411</v>
          </cell>
          <cell r="CX762">
            <v>742411</v>
          </cell>
          <cell r="CZ762">
            <v>740656</v>
          </cell>
          <cell r="DB762">
            <v>740656</v>
          </cell>
          <cell r="DG762">
            <v>440230</v>
          </cell>
          <cell r="DH762">
            <v>624272</v>
          </cell>
          <cell r="DJ762">
            <v>1064502</v>
          </cell>
          <cell r="EB762">
            <v>268139</v>
          </cell>
          <cell r="ED762">
            <v>268139</v>
          </cell>
          <cell r="ER762">
            <v>794021</v>
          </cell>
          <cell r="ET762">
            <v>794021</v>
          </cell>
          <cell r="FK762">
            <v>12274004</v>
          </cell>
          <cell r="FL762">
            <v>5984163</v>
          </cell>
          <cell r="FN762">
            <v>11954381</v>
          </cell>
          <cell r="FO762">
            <v>30212548</v>
          </cell>
        </row>
        <row r="763">
          <cell r="E763" t="str">
            <v>Western Michigan2014</v>
          </cell>
          <cell r="F763" t="str">
            <v>MI</v>
          </cell>
          <cell r="G763" t="str">
            <v>NCAA Division I-A</v>
          </cell>
          <cell r="I763">
            <v>1</v>
          </cell>
          <cell r="J763" t="str">
            <v>NCAA</v>
          </cell>
          <cell r="K763">
            <v>7885</v>
          </cell>
          <cell r="L763">
            <v>7696</v>
          </cell>
          <cell r="M763">
            <v>15581</v>
          </cell>
          <cell r="V763">
            <v>788081</v>
          </cell>
          <cell r="Y763">
            <v>788081</v>
          </cell>
          <cell r="Z763">
            <v>2253608</v>
          </cell>
          <cell r="AA763">
            <v>1581791</v>
          </cell>
          <cell r="AC763">
            <v>3835399</v>
          </cell>
          <cell r="AM763">
            <v>790508</v>
          </cell>
          <cell r="AO763">
            <v>790508</v>
          </cell>
          <cell r="BF763">
            <v>8041489</v>
          </cell>
          <cell r="BI763">
            <v>8041489</v>
          </cell>
          <cell r="BJ763">
            <v>0.27254499040507463</v>
          </cell>
          <cell r="BL763">
            <v>337080</v>
          </cell>
          <cell r="BN763">
            <v>337080</v>
          </cell>
          <cell r="BP763">
            <v>547655</v>
          </cell>
          <cell r="BR763">
            <v>547655</v>
          </cell>
          <cell r="BS763">
            <v>2264816</v>
          </cell>
          <cell r="BV763">
            <v>2264816</v>
          </cell>
          <cell r="CU763">
            <v>474449</v>
          </cell>
          <cell r="CV763">
            <v>720379</v>
          </cell>
          <cell r="CX763">
            <v>1194828</v>
          </cell>
          <cell r="CZ763">
            <v>590972</v>
          </cell>
          <cell r="DB763">
            <v>590972</v>
          </cell>
          <cell r="EA763">
            <v>311343</v>
          </cell>
          <cell r="EB763">
            <v>534463</v>
          </cell>
          <cell r="ED763">
            <v>845806</v>
          </cell>
          <cell r="ER763">
            <v>1063609</v>
          </cell>
          <cell r="ET763">
            <v>1063609</v>
          </cell>
          <cell r="FK763">
            <v>14133786</v>
          </cell>
          <cell r="FL763">
            <v>6166457</v>
          </cell>
          <cell r="FN763">
            <v>9204937</v>
          </cell>
          <cell r="FO763">
            <v>29505180</v>
          </cell>
        </row>
        <row r="764">
          <cell r="E764" t="str">
            <v>Appalachian State2015</v>
          </cell>
          <cell r="F764" t="str">
            <v>NC</v>
          </cell>
          <cell r="G764" t="str">
            <v>NCAA Division I-A</v>
          </cell>
          <cell r="I764">
            <v>1</v>
          </cell>
          <cell r="J764" t="str">
            <v>NCAA</v>
          </cell>
          <cell r="K764">
            <v>7083</v>
          </cell>
          <cell r="L764">
            <v>8184</v>
          </cell>
          <cell r="M764">
            <v>15267</v>
          </cell>
          <cell r="V764">
            <v>787346</v>
          </cell>
          <cell r="Y764">
            <v>787346</v>
          </cell>
          <cell r="Z764">
            <v>1588454</v>
          </cell>
          <cell r="AA764">
            <v>1400078</v>
          </cell>
          <cell r="AC764">
            <v>2988532</v>
          </cell>
          <cell r="AL764">
            <v>507484</v>
          </cell>
          <cell r="AM764">
            <v>602730</v>
          </cell>
          <cell r="AO764">
            <v>1110214</v>
          </cell>
          <cell r="BC764">
            <v>367668</v>
          </cell>
          <cell r="BE764">
            <v>367668</v>
          </cell>
          <cell r="BF764">
            <v>6630031</v>
          </cell>
          <cell r="BI764">
            <v>6630031</v>
          </cell>
          <cell r="BJ764">
            <v>0.29595682460970818</v>
          </cell>
          <cell r="BK764">
            <v>245542</v>
          </cell>
          <cell r="BL764">
            <v>192508</v>
          </cell>
          <cell r="BN764">
            <v>438050</v>
          </cell>
          <cell r="CU764">
            <v>468449</v>
          </cell>
          <cell r="CV764">
            <v>630478</v>
          </cell>
          <cell r="CX764">
            <v>1098927</v>
          </cell>
          <cell r="CZ764">
            <v>591758</v>
          </cell>
          <cell r="DB764">
            <v>591758</v>
          </cell>
          <cell r="EA764">
            <v>214226</v>
          </cell>
          <cell r="EB764">
            <v>281067</v>
          </cell>
          <cell r="ED764">
            <v>495293</v>
          </cell>
          <cell r="ER764">
            <v>594974</v>
          </cell>
          <cell r="ET764">
            <v>594974</v>
          </cell>
          <cell r="FC764">
            <v>425514</v>
          </cell>
          <cell r="FF764">
            <v>425514</v>
          </cell>
          <cell r="FK764">
            <v>10867046</v>
          </cell>
          <cell r="FL764">
            <v>4661261</v>
          </cell>
          <cell r="FN764">
            <v>6873714</v>
          </cell>
          <cell r="FO764">
            <v>22402021</v>
          </cell>
        </row>
        <row r="765">
          <cell r="E765" t="str">
            <v>Arizona State2015</v>
          </cell>
          <cell r="F765" t="str">
            <v>AZ</v>
          </cell>
          <cell r="G765" t="str">
            <v>NCAA Division I-A</v>
          </cell>
          <cell r="I765">
            <v>1</v>
          </cell>
          <cell r="J765" t="str">
            <v>NCAA</v>
          </cell>
          <cell r="K765">
            <v>21333</v>
          </cell>
          <cell r="L765">
            <v>16420</v>
          </cell>
          <cell r="M765">
            <v>37753</v>
          </cell>
          <cell r="V765">
            <v>1476439</v>
          </cell>
          <cell r="Y765">
            <v>1476439</v>
          </cell>
          <cell r="Z765">
            <v>7223131</v>
          </cell>
          <cell r="AA765">
            <v>702603</v>
          </cell>
          <cell r="AC765">
            <v>7925734</v>
          </cell>
          <cell r="AE765">
            <v>94399</v>
          </cell>
          <cell r="AG765">
            <v>94399</v>
          </cell>
          <cell r="AL765">
            <v>306832</v>
          </cell>
          <cell r="AM765">
            <v>311903</v>
          </cell>
          <cell r="AO765">
            <v>618735</v>
          </cell>
          <cell r="BF765">
            <v>42892151</v>
          </cell>
          <cell r="BI765">
            <v>42892151</v>
          </cell>
          <cell r="BJ765">
            <v>0.46547958792591093</v>
          </cell>
          <cell r="BK765">
            <v>352020</v>
          </cell>
          <cell r="BL765">
            <v>198075</v>
          </cell>
          <cell r="BN765">
            <v>550095</v>
          </cell>
          <cell r="BP765">
            <v>143156</v>
          </cell>
          <cell r="BR765">
            <v>143156</v>
          </cell>
          <cell r="BS765">
            <v>2310500</v>
          </cell>
          <cell r="BV765">
            <v>2310500</v>
          </cell>
          <cell r="CV765">
            <v>199104</v>
          </cell>
          <cell r="CX765">
            <v>199104</v>
          </cell>
          <cell r="CZ765">
            <v>673610</v>
          </cell>
          <cell r="DB765">
            <v>673610</v>
          </cell>
          <cell r="DG765">
            <v>156090</v>
          </cell>
          <cell r="DH765">
            <v>175207</v>
          </cell>
          <cell r="DJ765">
            <v>331297</v>
          </cell>
          <cell r="EB765">
            <v>164418</v>
          </cell>
          <cell r="ED765">
            <v>164418</v>
          </cell>
          <cell r="ER765">
            <v>360431</v>
          </cell>
          <cell r="ET765">
            <v>360431</v>
          </cell>
          <cell r="EV765">
            <v>179534</v>
          </cell>
          <cell r="EX765">
            <v>179534</v>
          </cell>
          <cell r="FC765">
            <v>347980</v>
          </cell>
          <cell r="FF765">
            <v>347980</v>
          </cell>
          <cell r="FK765">
            <v>55065143</v>
          </cell>
          <cell r="FL765">
            <v>3202440</v>
          </cell>
          <cell r="FN765">
            <v>33878565</v>
          </cell>
          <cell r="FO765">
            <v>92146148</v>
          </cell>
        </row>
        <row r="766">
          <cell r="E766" t="str">
            <v>Arkansas State2015</v>
          </cell>
          <cell r="F766" t="str">
            <v>AR</v>
          </cell>
          <cell r="G766" t="str">
            <v>NCAA Division I-A</v>
          </cell>
          <cell r="I766">
            <v>1</v>
          </cell>
          <cell r="J766" t="str">
            <v>NCAA</v>
          </cell>
          <cell r="K766">
            <v>3163</v>
          </cell>
          <cell r="L766">
            <v>4059</v>
          </cell>
          <cell r="M766">
            <v>7222</v>
          </cell>
          <cell r="V766">
            <v>861369</v>
          </cell>
          <cell r="Y766">
            <v>861369</v>
          </cell>
          <cell r="Z766">
            <v>1389844</v>
          </cell>
          <cell r="AA766">
            <v>1262719</v>
          </cell>
          <cell r="AC766">
            <v>2652563</v>
          </cell>
          <cell r="AI766">
            <v>301355</v>
          </cell>
          <cell r="AK766">
            <v>301355</v>
          </cell>
          <cell r="AL766">
            <v>635825</v>
          </cell>
          <cell r="AM766">
            <v>727757</v>
          </cell>
          <cell r="AO766">
            <v>1363582</v>
          </cell>
          <cell r="BF766">
            <v>6864360</v>
          </cell>
          <cell r="BI766">
            <v>6864360</v>
          </cell>
          <cell r="BJ766">
            <v>0.40216581650318989</v>
          </cell>
          <cell r="BK766">
            <v>299661</v>
          </cell>
          <cell r="BL766">
            <v>328936</v>
          </cell>
          <cell r="BN766">
            <v>628597</v>
          </cell>
          <cell r="CV766">
            <v>694600</v>
          </cell>
          <cell r="CX766">
            <v>694600</v>
          </cell>
          <cell r="EB766">
            <v>352763</v>
          </cell>
          <cell r="ED766">
            <v>352763</v>
          </cell>
          <cell r="ER766">
            <v>694636</v>
          </cell>
          <cell r="ET766">
            <v>694636</v>
          </cell>
          <cell r="FK766">
            <v>10051059</v>
          </cell>
          <cell r="FL766">
            <v>4362766</v>
          </cell>
          <cell r="FN766">
            <v>2654657</v>
          </cell>
          <cell r="FO766">
            <v>17068482</v>
          </cell>
        </row>
        <row r="767">
          <cell r="E767" t="str">
            <v>Auburn2015</v>
          </cell>
          <cell r="F767" t="str">
            <v>AL</v>
          </cell>
          <cell r="G767" t="str">
            <v>NCAA Division I-A</v>
          </cell>
          <cell r="I767">
            <v>1</v>
          </cell>
          <cell r="J767" t="str">
            <v>NCAA</v>
          </cell>
          <cell r="K767">
            <v>9792</v>
          </cell>
          <cell r="L767">
            <v>9833</v>
          </cell>
          <cell r="M767">
            <v>19625</v>
          </cell>
          <cell r="V767">
            <v>615662</v>
          </cell>
          <cell r="Y767">
            <v>615662</v>
          </cell>
          <cell r="Z767">
            <v>11662504</v>
          </cell>
          <cell r="AA767">
            <v>292645</v>
          </cell>
          <cell r="AC767">
            <v>11955149</v>
          </cell>
          <cell r="AL767">
            <v>136965</v>
          </cell>
          <cell r="AM767">
            <v>188810</v>
          </cell>
          <cell r="AO767">
            <v>325775</v>
          </cell>
          <cell r="AU767">
            <v>276231</v>
          </cell>
          <cell r="AW767">
            <v>276231</v>
          </cell>
          <cell r="BF767">
            <v>92537433</v>
          </cell>
          <cell r="BI767">
            <v>92537433</v>
          </cell>
          <cell r="BJ767">
            <v>0.66064854641294013</v>
          </cell>
          <cell r="BK767">
            <v>93482</v>
          </cell>
          <cell r="BL767">
            <v>54418</v>
          </cell>
          <cell r="BN767">
            <v>147900</v>
          </cell>
          <cell r="BP767">
            <v>283377</v>
          </cell>
          <cell r="BR767">
            <v>283377</v>
          </cell>
          <cell r="CV767">
            <v>188513</v>
          </cell>
          <cell r="CX767">
            <v>188513</v>
          </cell>
          <cell r="CZ767">
            <v>566142</v>
          </cell>
          <cell r="DB767">
            <v>566142</v>
          </cell>
          <cell r="DG767">
            <v>121493</v>
          </cell>
          <cell r="DH767">
            <v>201495</v>
          </cell>
          <cell r="DJ767">
            <v>322988</v>
          </cell>
          <cell r="EA767">
            <v>41875</v>
          </cell>
          <cell r="EB767">
            <v>130718</v>
          </cell>
          <cell r="ED767">
            <v>172593</v>
          </cell>
          <cell r="ER767">
            <v>110791</v>
          </cell>
          <cell r="ET767">
            <v>110791</v>
          </cell>
          <cell r="FK767">
            <v>105209414</v>
          </cell>
          <cell r="FL767">
            <v>2293140</v>
          </cell>
          <cell r="FN767">
            <v>32568038</v>
          </cell>
          <cell r="FO767">
            <v>140070592</v>
          </cell>
        </row>
        <row r="768">
          <cell r="E768" t="str">
            <v>Ball State2015</v>
          </cell>
          <cell r="F768" t="str">
            <v>IN</v>
          </cell>
          <cell r="G768" t="str">
            <v>NCAA Division I-A</v>
          </cell>
          <cell r="I768">
            <v>1</v>
          </cell>
          <cell r="J768" t="str">
            <v>NCAA</v>
          </cell>
          <cell r="K768">
            <v>5993</v>
          </cell>
          <cell r="L768">
            <v>8634</v>
          </cell>
          <cell r="M768">
            <v>14627</v>
          </cell>
          <cell r="V768">
            <v>1206791</v>
          </cell>
          <cell r="Y768">
            <v>1206791</v>
          </cell>
          <cell r="Z768">
            <v>1905730</v>
          </cell>
          <cell r="AA768">
            <v>1615646</v>
          </cell>
          <cell r="AC768">
            <v>3521376</v>
          </cell>
          <cell r="AM768">
            <v>738221</v>
          </cell>
          <cell r="AO768">
            <v>738221</v>
          </cell>
          <cell r="BC768">
            <v>649805</v>
          </cell>
          <cell r="BE768">
            <v>649805</v>
          </cell>
          <cell r="BF768">
            <v>7220032</v>
          </cell>
          <cell r="BI768">
            <v>7220032</v>
          </cell>
          <cell r="BJ768">
            <v>0.26518584413385438</v>
          </cell>
          <cell r="BK768">
            <v>291182</v>
          </cell>
          <cell r="BL768">
            <v>340009</v>
          </cell>
          <cell r="BN768">
            <v>631191</v>
          </cell>
          <cell r="BP768">
            <v>595206</v>
          </cell>
          <cell r="BR768">
            <v>595206</v>
          </cell>
          <cell r="CV768">
            <v>613631</v>
          </cell>
          <cell r="CX768">
            <v>613631</v>
          </cell>
          <cell r="CZ768">
            <v>802315</v>
          </cell>
          <cell r="DB768">
            <v>802315</v>
          </cell>
          <cell r="DG768">
            <v>146320</v>
          </cell>
          <cell r="DH768">
            <v>475682</v>
          </cell>
          <cell r="DJ768">
            <v>622002</v>
          </cell>
          <cell r="EA768">
            <v>364961</v>
          </cell>
          <cell r="EB768">
            <v>450391</v>
          </cell>
          <cell r="ED768">
            <v>815352</v>
          </cell>
          <cell r="EQ768">
            <v>499796</v>
          </cell>
          <cell r="ER768">
            <v>740459</v>
          </cell>
          <cell r="ET768">
            <v>1240255</v>
          </cell>
          <cell r="FK768">
            <v>11634812</v>
          </cell>
          <cell r="FL768">
            <v>7021365</v>
          </cell>
          <cell r="FN768">
            <v>8570133</v>
          </cell>
          <cell r="FO768">
            <v>27226310</v>
          </cell>
        </row>
        <row r="769">
          <cell r="E769" t="str">
            <v>Baylor2015</v>
          </cell>
          <cell r="F769" t="str">
            <v>TX</v>
          </cell>
          <cell r="G769" t="str">
            <v>NCAA Division I-A</v>
          </cell>
          <cell r="I769">
            <v>1</v>
          </cell>
          <cell r="J769" t="str">
            <v>NCAA</v>
          </cell>
          <cell r="K769">
            <v>5812</v>
          </cell>
          <cell r="L769">
            <v>8099</v>
          </cell>
          <cell r="M769">
            <v>13911</v>
          </cell>
          <cell r="V769">
            <v>3457580</v>
          </cell>
          <cell r="Y769">
            <v>3457580</v>
          </cell>
          <cell r="Z769">
            <v>8837724</v>
          </cell>
          <cell r="AA769">
            <v>7277627</v>
          </cell>
          <cell r="AC769">
            <v>16115351</v>
          </cell>
          <cell r="AL769">
            <v>2016912</v>
          </cell>
          <cell r="AM769">
            <v>2788700</v>
          </cell>
          <cell r="AO769">
            <v>4805612</v>
          </cell>
          <cell r="AU769">
            <v>2012748</v>
          </cell>
          <cell r="AW769">
            <v>2012748</v>
          </cell>
          <cell r="BF769">
            <v>38305937</v>
          </cell>
          <cell r="BI769">
            <v>38305937</v>
          </cell>
          <cell r="BJ769">
            <v>0.42201544246787842</v>
          </cell>
          <cell r="BK769">
            <v>1015364</v>
          </cell>
          <cell r="BL769">
            <v>941775</v>
          </cell>
          <cell r="BN769">
            <v>1957139</v>
          </cell>
          <cell r="BP769">
            <v>1705999</v>
          </cell>
          <cell r="BR769">
            <v>1705999</v>
          </cell>
          <cell r="CV769">
            <v>2452189</v>
          </cell>
          <cell r="CX769">
            <v>2452189</v>
          </cell>
          <cell r="CZ769">
            <v>2166837</v>
          </cell>
          <cell r="DB769">
            <v>2166837</v>
          </cell>
          <cell r="EA769">
            <v>1031696</v>
          </cell>
          <cell r="EB769">
            <v>1221826</v>
          </cell>
          <cell r="ED769">
            <v>2253522</v>
          </cell>
          <cell r="ER769">
            <v>1994119</v>
          </cell>
          <cell r="ET769">
            <v>1994119</v>
          </cell>
          <cell r="FK769">
            <v>54665213</v>
          </cell>
          <cell r="FL769">
            <v>22561820</v>
          </cell>
          <cell r="FN769">
            <v>13542008</v>
          </cell>
          <cell r="FO769">
            <v>90769041</v>
          </cell>
        </row>
        <row r="770">
          <cell r="E770" t="str">
            <v>Boise State2015</v>
          </cell>
          <cell r="F770" t="str">
            <v>ID</v>
          </cell>
          <cell r="G770" t="str">
            <v>NCAA Division I-A</v>
          </cell>
          <cell r="I770">
            <v>1</v>
          </cell>
          <cell r="J770" t="str">
            <v>NCAA</v>
          </cell>
          <cell r="K770">
            <v>5823</v>
          </cell>
          <cell r="L770">
            <v>6181</v>
          </cell>
          <cell r="M770">
            <v>12004</v>
          </cell>
          <cell r="Z770">
            <v>4003168</v>
          </cell>
          <cell r="AA770">
            <v>428050</v>
          </cell>
          <cell r="AC770">
            <v>4431218</v>
          </cell>
          <cell r="AE770">
            <v>16830</v>
          </cell>
          <cell r="AG770">
            <v>16830</v>
          </cell>
          <cell r="AL770">
            <v>196926</v>
          </cell>
          <cell r="AM770">
            <v>532796</v>
          </cell>
          <cell r="AO770">
            <v>729722</v>
          </cell>
          <cell r="BF770">
            <v>20321986</v>
          </cell>
          <cell r="BI770">
            <v>20321986</v>
          </cell>
          <cell r="BJ770">
            <v>0.56294737754210167</v>
          </cell>
          <cell r="BK770">
            <v>135570</v>
          </cell>
          <cell r="BL770">
            <v>202953</v>
          </cell>
          <cell r="BN770">
            <v>338523</v>
          </cell>
          <cell r="BP770">
            <v>342964</v>
          </cell>
          <cell r="BR770">
            <v>342964</v>
          </cell>
          <cell r="CV770">
            <v>325156</v>
          </cell>
          <cell r="CX770">
            <v>325156</v>
          </cell>
          <cell r="CZ770">
            <v>190353</v>
          </cell>
          <cell r="DB770">
            <v>190353</v>
          </cell>
          <cell r="DH770">
            <v>186568</v>
          </cell>
          <cell r="DJ770">
            <v>186568</v>
          </cell>
          <cell r="EA770">
            <v>99270</v>
          </cell>
          <cell r="EB770">
            <v>224690</v>
          </cell>
          <cell r="ED770">
            <v>323960</v>
          </cell>
          <cell r="ER770">
            <v>285438</v>
          </cell>
          <cell r="ET770">
            <v>285438</v>
          </cell>
          <cell r="FC770">
            <v>115705</v>
          </cell>
          <cell r="FF770">
            <v>115705</v>
          </cell>
          <cell r="FK770">
            <v>24872625</v>
          </cell>
          <cell r="FL770">
            <v>2735798</v>
          </cell>
          <cell r="FN770">
            <v>8490841</v>
          </cell>
          <cell r="FO770">
            <v>36099264</v>
          </cell>
        </row>
        <row r="771">
          <cell r="E771" t="str">
            <v>Boston College2015</v>
          </cell>
          <cell r="F771" t="str">
            <v>MA</v>
          </cell>
          <cell r="G771" t="str">
            <v>NCAA Division I-A</v>
          </cell>
          <cell r="I771">
            <v>1</v>
          </cell>
          <cell r="J771" t="str">
            <v>NCAA</v>
          </cell>
          <cell r="K771">
            <v>4411</v>
          </cell>
          <cell r="L771">
            <v>4954</v>
          </cell>
          <cell r="M771">
            <v>9365</v>
          </cell>
          <cell r="V771">
            <v>1862025</v>
          </cell>
          <cell r="Y771">
            <v>1862025</v>
          </cell>
          <cell r="Z771">
            <v>6947674</v>
          </cell>
          <cell r="AA771">
            <v>415753</v>
          </cell>
          <cell r="AC771">
            <v>7363427</v>
          </cell>
          <cell r="AL771">
            <v>386626</v>
          </cell>
          <cell r="AM771">
            <v>1596512</v>
          </cell>
          <cell r="AO771">
            <v>1983138</v>
          </cell>
          <cell r="AX771">
            <v>38713</v>
          </cell>
          <cell r="AY771">
            <v>35735</v>
          </cell>
          <cell r="BA771">
            <v>74448</v>
          </cell>
          <cell r="BC771">
            <v>1253359</v>
          </cell>
          <cell r="BE771">
            <v>1253359</v>
          </cell>
          <cell r="BF771">
            <v>26991209</v>
          </cell>
          <cell r="BI771">
            <v>26991209</v>
          </cell>
          <cell r="BJ771">
            <v>0.37848357916182668</v>
          </cell>
          <cell r="BK771">
            <v>358991</v>
          </cell>
          <cell r="BL771">
            <v>414408</v>
          </cell>
          <cell r="BN771">
            <v>773399</v>
          </cell>
          <cell r="BS771">
            <v>2992818</v>
          </cell>
          <cell r="BT771">
            <v>1803141</v>
          </cell>
          <cell r="BV771">
            <v>4795959</v>
          </cell>
          <cell r="BX771">
            <v>1535565</v>
          </cell>
          <cell r="BZ771">
            <v>1535565</v>
          </cell>
          <cell r="CJ771">
            <v>1084105</v>
          </cell>
          <cell r="CL771">
            <v>1084105</v>
          </cell>
          <cell r="CM771">
            <v>145267</v>
          </cell>
          <cell r="CN771">
            <v>227213</v>
          </cell>
          <cell r="CP771">
            <v>372480</v>
          </cell>
          <cell r="CQ771">
            <v>79886</v>
          </cell>
          <cell r="CR771">
            <v>79886</v>
          </cell>
          <cell r="CT771">
            <v>159772</v>
          </cell>
          <cell r="CU771">
            <v>1311388</v>
          </cell>
          <cell r="CV771">
            <v>1598334</v>
          </cell>
          <cell r="CX771">
            <v>2909722</v>
          </cell>
          <cell r="CZ771">
            <v>1267471</v>
          </cell>
          <cell r="DB771">
            <v>1267471</v>
          </cell>
          <cell r="DG771">
            <v>205791</v>
          </cell>
          <cell r="DH771">
            <v>232062</v>
          </cell>
          <cell r="DJ771">
            <v>437853</v>
          </cell>
          <cell r="EA771">
            <v>179679</v>
          </cell>
          <cell r="EB771">
            <v>734016</v>
          </cell>
          <cell r="ED771">
            <v>913695</v>
          </cell>
          <cell r="ER771">
            <v>1530449</v>
          </cell>
          <cell r="ET771">
            <v>1530449</v>
          </cell>
          <cell r="FK771">
            <v>41500067</v>
          </cell>
          <cell r="FL771">
            <v>13808009</v>
          </cell>
          <cell r="FN771">
            <v>16006006</v>
          </cell>
          <cell r="FO771">
            <v>71314082</v>
          </cell>
        </row>
        <row r="772">
          <cell r="E772" t="str">
            <v>Bowling Green2015</v>
          </cell>
          <cell r="F772" t="str">
            <v>OH</v>
          </cell>
          <cell r="G772" t="str">
            <v>NCAA Division I-A</v>
          </cell>
          <cell r="I772">
            <v>1</v>
          </cell>
          <cell r="J772" t="str">
            <v>NCAA</v>
          </cell>
          <cell r="K772">
            <v>5581</v>
          </cell>
          <cell r="L772">
            <v>7562</v>
          </cell>
          <cell r="M772">
            <v>13143</v>
          </cell>
          <cell r="V772">
            <v>805001</v>
          </cell>
          <cell r="Y772">
            <v>805001</v>
          </cell>
          <cell r="Z772">
            <v>2389470</v>
          </cell>
          <cell r="AA772">
            <v>1366969</v>
          </cell>
          <cell r="AC772">
            <v>3756439</v>
          </cell>
          <cell r="AM772">
            <v>733465</v>
          </cell>
          <cell r="AO772">
            <v>733465</v>
          </cell>
          <cell r="BF772">
            <v>6754237</v>
          </cell>
          <cell r="BI772">
            <v>6754237</v>
          </cell>
          <cell r="BJ772">
            <v>0.28475037345298893</v>
          </cell>
          <cell r="BK772">
            <v>282561</v>
          </cell>
          <cell r="BL772">
            <v>293660</v>
          </cell>
          <cell r="BN772">
            <v>576221</v>
          </cell>
          <cell r="BP772">
            <v>527436</v>
          </cell>
          <cell r="BR772">
            <v>527436</v>
          </cell>
          <cell r="BS772">
            <v>1764520</v>
          </cell>
          <cell r="BV772">
            <v>1764520</v>
          </cell>
          <cell r="CU772">
            <v>572371</v>
          </cell>
          <cell r="CV772">
            <v>617472</v>
          </cell>
          <cell r="CX772">
            <v>1189843</v>
          </cell>
          <cell r="CZ772">
            <v>560128</v>
          </cell>
          <cell r="DB772">
            <v>560128</v>
          </cell>
          <cell r="DH772">
            <v>654212</v>
          </cell>
          <cell r="DJ772">
            <v>654212</v>
          </cell>
          <cell r="EB772">
            <v>277069</v>
          </cell>
          <cell r="ED772">
            <v>277069</v>
          </cell>
          <cell r="EM772">
            <v>16104</v>
          </cell>
          <cell r="EP772">
            <v>16104</v>
          </cell>
          <cell r="ER772">
            <v>676172</v>
          </cell>
          <cell r="ET772">
            <v>676172</v>
          </cell>
          <cell r="FK772">
            <v>12584264</v>
          </cell>
          <cell r="FL772">
            <v>5706583</v>
          </cell>
          <cell r="FN772">
            <v>5429006</v>
          </cell>
          <cell r="FO772">
            <v>23719853</v>
          </cell>
        </row>
        <row r="773">
          <cell r="E773" t="str">
            <v>Brigham Young2015</v>
          </cell>
          <cell r="F773" t="str">
            <v>UT</v>
          </cell>
          <cell r="G773" t="str">
            <v>NCAA Division I-A</v>
          </cell>
          <cell r="I773">
            <v>1</v>
          </cell>
          <cell r="J773" t="str">
            <v>NCAA</v>
          </cell>
          <cell r="K773">
            <v>14359</v>
          </cell>
          <cell r="L773">
            <v>12980</v>
          </cell>
          <cell r="M773">
            <v>27339</v>
          </cell>
          <cell r="V773">
            <v>1568834</v>
          </cell>
          <cell r="Y773">
            <v>1568834</v>
          </cell>
          <cell r="Z773">
            <v>6283414</v>
          </cell>
          <cell r="AA773">
            <v>1836956</v>
          </cell>
          <cell r="AC773">
            <v>8120370</v>
          </cell>
          <cell r="AL773">
            <v>1560416</v>
          </cell>
          <cell r="AM773">
            <v>1387771</v>
          </cell>
          <cell r="AO773">
            <v>2948187</v>
          </cell>
          <cell r="BF773">
            <v>25469619</v>
          </cell>
          <cell r="BI773">
            <v>25469619</v>
          </cell>
          <cell r="BJ773">
            <v>0.40710172815590434</v>
          </cell>
          <cell r="BK773">
            <v>732255</v>
          </cell>
          <cell r="BL773">
            <v>510344</v>
          </cell>
          <cell r="BN773">
            <v>1242599</v>
          </cell>
          <cell r="BP773">
            <v>1113219</v>
          </cell>
          <cell r="BR773">
            <v>1113219</v>
          </cell>
          <cell r="CV773">
            <v>2091446</v>
          </cell>
          <cell r="CX773">
            <v>2091446</v>
          </cell>
          <cell r="CZ773">
            <v>1119584</v>
          </cell>
          <cell r="DB773">
            <v>1119584</v>
          </cell>
          <cell r="DG773">
            <v>723930</v>
          </cell>
          <cell r="DH773">
            <v>865679</v>
          </cell>
          <cell r="DJ773">
            <v>1589609</v>
          </cell>
          <cell r="EA773">
            <v>704782</v>
          </cell>
          <cell r="EB773">
            <v>582734</v>
          </cell>
          <cell r="ED773">
            <v>1287516</v>
          </cell>
          <cell r="EQ773">
            <v>909442</v>
          </cell>
          <cell r="ER773">
            <v>1247752</v>
          </cell>
          <cell r="ET773">
            <v>2157194</v>
          </cell>
          <cell r="FK773">
            <v>37952692</v>
          </cell>
          <cell r="FL773">
            <v>10755485</v>
          </cell>
          <cell r="FN773">
            <v>13855102</v>
          </cell>
          <cell r="FO773">
            <v>62563279</v>
          </cell>
        </row>
        <row r="774">
          <cell r="E774" t="str">
            <v>Fresno State2015</v>
          </cell>
          <cell r="F774" t="str">
            <v>CA</v>
          </cell>
          <cell r="G774" t="str">
            <v>NCAA Division I-A</v>
          </cell>
          <cell r="I774">
            <v>1</v>
          </cell>
          <cell r="J774" t="str">
            <v>NCAA</v>
          </cell>
          <cell r="K774">
            <v>7768</v>
          </cell>
          <cell r="L774">
            <v>10875</v>
          </cell>
          <cell r="M774">
            <v>18643</v>
          </cell>
          <cell r="V774">
            <v>1834191</v>
          </cell>
          <cell r="Y774">
            <v>1834191</v>
          </cell>
          <cell r="Z774">
            <v>3234934</v>
          </cell>
          <cell r="AA774">
            <v>2255611</v>
          </cell>
          <cell r="AC774">
            <v>5490545</v>
          </cell>
          <cell r="AL774">
            <v>457762</v>
          </cell>
          <cell r="AM774">
            <v>1065464</v>
          </cell>
          <cell r="AO774">
            <v>1523226</v>
          </cell>
          <cell r="AU774">
            <v>935729</v>
          </cell>
          <cell r="AW774">
            <v>935729</v>
          </cell>
          <cell r="BF774">
            <v>11381458</v>
          </cell>
          <cell r="BI774">
            <v>11381458</v>
          </cell>
          <cell r="BJ774">
            <v>0.27168460665359168</v>
          </cell>
          <cell r="BK774">
            <v>415998</v>
          </cell>
          <cell r="BL774">
            <v>512509</v>
          </cell>
          <cell r="BN774">
            <v>928507</v>
          </cell>
          <cell r="BX774">
            <v>944021</v>
          </cell>
          <cell r="BZ774">
            <v>944021</v>
          </cell>
          <cell r="CV774">
            <v>1032572</v>
          </cell>
          <cell r="CX774">
            <v>1032572</v>
          </cell>
          <cell r="CZ774">
            <v>1389653</v>
          </cell>
          <cell r="DB774">
            <v>1389653</v>
          </cell>
          <cell r="DH774">
            <v>984783</v>
          </cell>
          <cell r="DJ774">
            <v>984783</v>
          </cell>
          <cell r="EA774">
            <v>926303</v>
          </cell>
          <cell r="EB774">
            <v>1171046</v>
          </cell>
          <cell r="ED774">
            <v>2097349</v>
          </cell>
          <cell r="ER774">
            <v>1247189</v>
          </cell>
          <cell r="ET774">
            <v>1247189</v>
          </cell>
          <cell r="FK774">
            <v>18250646</v>
          </cell>
          <cell r="FL774">
            <v>11538577</v>
          </cell>
          <cell r="FN774">
            <v>12102948</v>
          </cell>
          <cell r="FO774">
            <v>41892171</v>
          </cell>
        </row>
        <row r="775">
          <cell r="E775" t="str">
            <v>Central Michigan2015</v>
          </cell>
          <cell r="F775" t="str">
            <v>MI</v>
          </cell>
          <cell r="G775" t="str">
            <v>NCAA Division I-A</v>
          </cell>
          <cell r="I775">
            <v>1</v>
          </cell>
          <cell r="J775" t="str">
            <v>NCAA</v>
          </cell>
          <cell r="K775">
            <v>7719</v>
          </cell>
          <cell r="L775">
            <v>9840</v>
          </cell>
          <cell r="M775">
            <v>17559</v>
          </cell>
          <cell r="V775">
            <v>929851</v>
          </cell>
          <cell r="Y775">
            <v>929851</v>
          </cell>
          <cell r="Z775">
            <v>1646267</v>
          </cell>
          <cell r="AA775">
            <v>1320668</v>
          </cell>
          <cell r="AC775">
            <v>2966935</v>
          </cell>
          <cell r="AL775">
            <v>631921</v>
          </cell>
          <cell r="AM775">
            <v>756775</v>
          </cell>
          <cell r="AO775">
            <v>1388696</v>
          </cell>
          <cell r="BC775">
            <v>622407</v>
          </cell>
          <cell r="BE775">
            <v>622407</v>
          </cell>
          <cell r="BF775">
            <v>6274563</v>
          </cell>
          <cell r="BI775">
            <v>6274563</v>
          </cell>
          <cell r="BJ775">
            <v>0.21184302901462396</v>
          </cell>
          <cell r="BL775">
            <v>262298</v>
          </cell>
          <cell r="BN775">
            <v>262298</v>
          </cell>
          <cell r="BP775">
            <v>672721</v>
          </cell>
          <cell r="BR775">
            <v>672721</v>
          </cell>
          <cell r="BX775">
            <v>393390</v>
          </cell>
          <cell r="BZ775">
            <v>393390</v>
          </cell>
          <cell r="CV775">
            <v>687476</v>
          </cell>
          <cell r="CX775">
            <v>687476</v>
          </cell>
          <cell r="CZ775">
            <v>783548</v>
          </cell>
          <cell r="DB775">
            <v>783548</v>
          </cell>
          <cell r="ER775">
            <v>669549</v>
          </cell>
          <cell r="ET775">
            <v>669549</v>
          </cell>
          <cell r="FC775">
            <v>673597</v>
          </cell>
          <cell r="FF775">
            <v>673597</v>
          </cell>
          <cell r="FK775">
            <v>10156199</v>
          </cell>
          <cell r="FL775">
            <v>6168832</v>
          </cell>
          <cell r="FN775">
            <v>13293895</v>
          </cell>
          <cell r="FO775">
            <v>29618926</v>
          </cell>
        </row>
        <row r="776">
          <cell r="E776" t="str">
            <v>Clemson2015</v>
          </cell>
          <cell r="F776" t="str">
            <v>SC</v>
          </cell>
          <cell r="G776" t="str">
            <v>NCAA Division I-A</v>
          </cell>
          <cell r="I776">
            <v>1</v>
          </cell>
          <cell r="J776" t="str">
            <v>NCAA</v>
          </cell>
          <cell r="K776">
            <v>9025</v>
          </cell>
          <cell r="L776">
            <v>8150</v>
          </cell>
          <cell r="M776">
            <v>17175</v>
          </cell>
          <cell r="V776">
            <v>1511206</v>
          </cell>
          <cell r="Y776">
            <v>1511206</v>
          </cell>
          <cell r="Z776">
            <v>8967700</v>
          </cell>
          <cell r="AA776">
            <v>912661</v>
          </cell>
          <cell r="AC776">
            <v>9880361</v>
          </cell>
          <cell r="AL776">
            <v>847319</v>
          </cell>
          <cell r="AM776">
            <v>1162571</v>
          </cell>
          <cell r="AO776">
            <v>2009890</v>
          </cell>
          <cell r="AQ776">
            <v>394163</v>
          </cell>
          <cell r="AS776">
            <v>394163</v>
          </cell>
          <cell r="BF776">
            <v>45930086</v>
          </cell>
          <cell r="BI776">
            <v>45930086</v>
          </cell>
          <cell r="BJ776">
            <v>0.47943559189976032</v>
          </cell>
          <cell r="BK776">
            <v>173264</v>
          </cell>
          <cell r="BL776">
            <v>248118</v>
          </cell>
          <cell r="BN776">
            <v>421382</v>
          </cell>
          <cell r="CJ776">
            <v>1049128</v>
          </cell>
          <cell r="CL776">
            <v>1049128</v>
          </cell>
          <cell r="CU776">
            <v>818510</v>
          </cell>
          <cell r="CV776">
            <v>918598</v>
          </cell>
          <cell r="CX776">
            <v>1737108</v>
          </cell>
          <cell r="EA776">
            <v>308400</v>
          </cell>
          <cell r="EB776">
            <v>458310</v>
          </cell>
          <cell r="ED776">
            <v>766710</v>
          </cell>
          <cell r="ER776">
            <v>841722</v>
          </cell>
          <cell r="ET776">
            <v>841722</v>
          </cell>
          <cell r="FK776">
            <v>58556485</v>
          </cell>
          <cell r="FL776">
            <v>5985271</v>
          </cell>
          <cell r="FN776">
            <v>31258570</v>
          </cell>
          <cell r="FO776">
            <v>95800326</v>
          </cell>
        </row>
        <row r="777">
          <cell r="E777" t="str">
            <v>Coastal Carolina2015</v>
          </cell>
          <cell r="F777" t="str">
            <v>SC</v>
          </cell>
          <cell r="G777" t="str">
            <v>NCAA Division I-AA</v>
          </cell>
          <cell r="I777">
            <v>1</v>
          </cell>
          <cell r="J777" t="str">
            <v>NCAA</v>
          </cell>
          <cell r="K777">
            <v>4102</v>
          </cell>
          <cell r="L777">
            <v>4628</v>
          </cell>
          <cell r="M777">
            <v>8730</v>
          </cell>
          <cell r="V777">
            <v>2396123</v>
          </cell>
          <cell r="Y777">
            <v>2396123</v>
          </cell>
          <cell r="Z777">
            <v>1882982</v>
          </cell>
          <cell r="AA777">
            <v>1353279</v>
          </cell>
          <cell r="AC777">
            <v>3236261</v>
          </cell>
          <cell r="AE777">
            <v>99221</v>
          </cell>
          <cell r="AG777">
            <v>99221</v>
          </cell>
          <cell r="AL777">
            <v>520009</v>
          </cell>
          <cell r="AM777">
            <v>753773</v>
          </cell>
          <cell r="AO777">
            <v>1273782</v>
          </cell>
          <cell r="BF777">
            <v>5933002</v>
          </cell>
          <cell r="BI777">
            <v>5933002</v>
          </cell>
          <cell r="BJ777">
            <v>0.26181705564777769</v>
          </cell>
          <cell r="BK777">
            <v>486023</v>
          </cell>
          <cell r="BL777">
            <v>520466</v>
          </cell>
          <cell r="BN777">
            <v>1006489</v>
          </cell>
          <cell r="BX777">
            <v>766825</v>
          </cell>
          <cell r="BZ777">
            <v>766825</v>
          </cell>
          <cell r="CU777">
            <v>707361</v>
          </cell>
          <cell r="CV777">
            <v>752201</v>
          </cell>
          <cell r="CX777">
            <v>1459562</v>
          </cell>
          <cell r="CZ777">
            <v>1045405</v>
          </cell>
          <cell r="DB777">
            <v>1045405</v>
          </cell>
          <cell r="EA777">
            <v>304289</v>
          </cell>
          <cell r="EB777">
            <v>397403</v>
          </cell>
          <cell r="ED777">
            <v>701692</v>
          </cell>
          <cell r="ER777">
            <v>817507</v>
          </cell>
          <cell r="ET777">
            <v>817507</v>
          </cell>
          <cell r="FK777">
            <v>12229789</v>
          </cell>
          <cell r="FL777">
            <v>6506080</v>
          </cell>
          <cell r="FN777">
            <v>3925000</v>
          </cell>
          <cell r="FO777">
            <v>22660869</v>
          </cell>
        </row>
        <row r="778">
          <cell r="E778" t="str">
            <v>Colorado State2015</v>
          </cell>
          <cell r="F778" t="str">
            <v>CO</v>
          </cell>
          <cell r="G778" t="str">
            <v>NCAA Division I-A</v>
          </cell>
          <cell r="I778">
            <v>1</v>
          </cell>
          <cell r="J778" t="str">
            <v>NCAA</v>
          </cell>
          <cell r="K778">
            <v>9859</v>
          </cell>
          <cell r="L778">
            <v>10597</v>
          </cell>
          <cell r="M778">
            <v>20456</v>
          </cell>
          <cell r="Z778">
            <v>4264867</v>
          </cell>
          <cell r="AA778">
            <v>2472939</v>
          </cell>
          <cell r="AC778">
            <v>6737806</v>
          </cell>
          <cell r="AL778">
            <v>866542</v>
          </cell>
          <cell r="AM778">
            <v>1058206</v>
          </cell>
          <cell r="AO778">
            <v>1924748</v>
          </cell>
          <cell r="BF778">
            <v>13446340</v>
          </cell>
          <cell r="BI778">
            <v>13446340</v>
          </cell>
          <cell r="BJ778">
            <v>0.35245918204643595</v>
          </cell>
          <cell r="BK778">
            <v>567568</v>
          </cell>
          <cell r="BL778">
            <v>515909</v>
          </cell>
          <cell r="BN778">
            <v>1083477</v>
          </cell>
          <cell r="CV778">
            <v>954636</v>
          </cell>
          <cell r="CX778">
            <v>954636</v>
          </cell>
          <cell r="CZ778">
            <v>871367</v>
          </cell>
          <cell r="DB778">
            <v>871367</v>
          </cell>
          <cell r="DH778">
            <v>891644</v>
          </cell>
          <cell r="DJ778">
            <v>891644</v>
          </cell>
          <cell r="EB778">
            <v>556088</v>
          </cell>
          <cell r="ED778">
            <v>556088</v>
          </cell>
          <cell r="ER778">
            <v>1559370</v>
          </cell>
          <cell r="ET778">
            <v>1559370</v>
          </cell>
          <cell r="FK778">
            <v>19145317</v>
          </cell>
          <cell r="FL778">
            <v>8880159</v>
          </cell>
          <cell r="FN778">
            <v>10124587</v>
          </cell>
          <cell r="FO778">
            <v>38150063</v>
          </cell>
        </row>
        <row r="779">
          <cell r="E779" t="str">
            <v>Duke2015</v>
          </cell>
          <cell r="F779" t="str">
            <v>NC</v>
          </cell>
          <cell r="G779" t="str">
            <v>NCAA Division I-A</v>
          </cell>
          <cell r="I779">
            <v>1</v>
          </cell>
          <cell r="J779" t="str">
            <v>NCAA</v>
          </cell>
          <cell r="K779">
            <v>3319</v>
          </cell>
          <cell r="L779">
            <v>3166</v>
          </cell>
          <cell r="M779">
            <v>6485</v>
          </cell>
          <cell r="V779">
            <v>1680595</v>
          </cell>
          <cell r="Y779">
            <v>1680595</v>
          </cell>
          <cell r="Z779">
            <v>31033555</v>
          </cell>
          <cell r="AA779">
            <v>3142791</v>
          </cell>
          <cell r="AC779">
            <v>34176346</v>
          </cell>
          <cell r="AL779">
            <v>1178302</v>
          </cell>
          <cell r="AM779">
            <v>2178226</v>
          </cell>
          <cell r="AO779">
            <v>3356528</v>
          </cell>
          <cell r="AX779">
            <v>19687</v>
          </cell>
          <cell r="AY779">
            <v>332775</v>
          </cell>
          <cell r="BA779">
            <v>352462</v>
          </cell>
          <cell r="BC779">
            <v>1429372</v>
          </cell>
          <cell r="BE779">
            <v>1429372</v>
          </cell>
          <cell r="BF779">
            <v>31795916</v>
          </cell>
          <cell r="BI779">
            <v>31795916</v>
          </cell>
          <cell r="BJ779">
            <v>0.34571361606829293</v>
          </cell>
          <cell r="BK779">
            <v>608031</v>
          </cell>
          <cell r="BL779">
            <v>732892</v>
          </cell>
          <cell r="BN779">
            <v>1340923</v>
          </cell>
          <cell r="BW779">
            <v>2235735</v>
          </cell>
          <cell r="BX779">
            <v>1483354</v>
          </cell>
          <cell r="BZ779">
            <v>3719089</v>
          </cell>
          <cell r="CJ779">
            <v>1989246</v>
          </cell>
          <cell r="CL779">
            <v>1989246</v>
          </cell>
          <cell r="CU779">
            <v>1230677</v>
          </cell>
          <cell r="CV779">
            <v>1767478</v>
          </cell>
          <cell r="CX779">
            <v>2998155</v>
          </cell>
          <cell r="DG779">
            <v>113369</v>
          </cell>
          <cell r="DH779">
            <v>1371766</v>
          </cell>
          <cell r="DJ779">
            <v>1485135</v>
          </cell>
          <cell r="EA779">
            <v>631240</v>
          </cell>
          <cell r="EB779">
            <v>1042713</v>
          </cell>
          <cell r="ED779">
            <v>1673953</v>
          </cell>
          <cell r="ER779">
            <v>1412094</v>
          </cell>
          <cell r="ET779">
            <v>1412094</v>
          </cell>
          <cell r="FC779">
            <v>51233</v>
          </cell>
          <cell r="FF779">
            <v>51233</v>
          </cell>
          <cell r="FK779">
            <v>70578340</v>
          </cell>
          <cell r="FL779">
            <v>16882707</v>
          </cell>
          <cell r="FN779">
            <v>4510789</v>
          </cell>
          <cell r="FO779">
            <v>91971836</v>
          </cell>
        </row>
        <row r="780">
          <cell r="E780" t="str">
            <v>East Carolina2015</v>
          </cell>
          <cell r="F780" t="str">
            <v>NC</v>
          </cell>
          <cell r="G780" t="str">
            <v>NCAA Division I-A</v>
          </cell>
          <cell r="I780">
            <v>1</v>
          </cell>
          <cell r="J780" t="str">
            <v>NCAA</v>
          </cell>
          <cell r="K780">
            <v>8092</v>
          </cell>
          <cell r="L780">
            <v>11153</v>
          </cell>
          <cell r="M780">
            <v>19245</v>
          </cell>
          <cell r="V780">
            <v>2027537</v>
          </cell>
          <cell r="Y780">
            <v>2027537</v>
          </cell>
          <cell r="Z780">
            <v>3369399</v>
          </cell>
          <cell r="AA780">
            <v>2690316</v>
          </cell>
          <cell r="AC780">
            <v>6059715</v>
          </cell>
          <cell r="AL780">
            <v>860213</v>
          </cell>
          <cell r="AM780">
            <v>924249</v>
          </cell>
          <cell r="AO780">
            <v>1784462</v>
          </cell>
          <cell r="BF780">
            <v>12264915</v>
          </cell>
          <cell r="BI780">
            <v>12264915</v>
          </cell>
          <cell r="BJ780">
            <v>0.28493016560655571</v>
          </cell>
          <cell r="BK780">
            <v>503972</v>
          </cell>
          <cell r="BL780">
            <v>603345</v>
          </cell>
          <cell r="BN780">
            <v>1107317</v>
          </cell>
          <cell r="CV780">
            <v>1091744</v>
          </cell>
          <cell r="CX780">
            <v>1091744</v>
          </cell>
          <cell r="CZ780">
            <v>1130952</v>
          </cell>
          <cell r="DB780">
            <v>1130952</v>
          </cell>
          <cell r="DG780">
            <v>813260</v>
          </cell>
          <cell r="DH780">
            <v>966152</v>
          </cell>
          <cell r="DJ780">
            <v>1779412</v>
          </cell>
          <cell r="EA780">
            <v>569039</v>
          </cell>
          <cell r="EB780">
            <v>639772</v>
          </cell>
          <cell r="ED780">
            <v>1208811</v>
          </cell>
          <cell r="ER780">
            <v>1148300</v>
          </cell>
          <cell r="ET780">
            <v>1148300</v>
          </cell>
          <cell r="FK780">
            <v>20408335</v>
          </cell>
          <cell r="FL780">
            <v>9194830</v>
          </cell>
          <cell r="FN780">
            <v>13442172</v>
          </cell>
          <cell r="FO780">
            <v>43045337</v>
          </cell>
        </row>
        <row r="781">
          <cell r="E781" t="str">
            <v>Eastern Michigan2015</v>
          </cell>
          <cell r="F781" t="str">
            <v>MI</v>
          </cell>
          <cell r="G781" t="str">
            <v>NCAA Division I-A</v>
          </cell>
          <cell r="I781">
            <v>1</v>
          </cell>
          <cell r="J781" t="str">
            <v>NCAA</v>
          </cell>
          <cell r="K781">
            <v>5212</v>
          </cell>
          <cell r="L781">
            <v>7682</v>
          </cell>
          <cell r="M781">
            <v>12894</v>
          </cell>
          <cell r="V781">
            <v>945759</v>
          </cell>
          <cell r="Y781">
            <v>945759</v>
          </cell>
          <cell r="Z781">
            <v>2031760</v>
          </cell>
          <cell r="AA781">
            <v>1369167</v>
          </cell>
          <cell r="AC781">
            <v>3400927</v>
          </cell>
          <cell r="AL781">
            <v>882917</v>
          </cell>
          <cell r="AM781">
            <v>1046123</v>
          </cell>
          <cell r="AO781">
            <v>1929040</v>
          </cell>
          <cell r="BF781">
            <v>7365900</v>
          </cell>
          <cell r="BI781">
            <v>7365900</v>
          </cell>
          <cell r="BJ781">
            <v>0.26252419765710189</v>
          </cell>
          <cell r="BK781">
            <v>336290</v>
          </cell>
          <cell r="BL781">
            <v>320492</v>
          </cell>
          <cell r="BN781">
            <v>656782</v>
          </cell>
          <cell r="BP781">
            <v>700550</v>
          </cell>
          <cell r="BR781">
            <v>700550</v>
          </cell>
          <cell r="CJ781">
            <v>806604</v>
          </cell>
          <cell r="CL781">
            <v>806604</v>
          </cell>
          <cell r="CV781">
            <v>983494</v>
          </cell>
          <cell r="CX781">
            <v>983494</v>
          </cell>
          <cell r="CZ781">
            <v>847775</v>
          </cell>
          <cell r="DB781">
            <v>847775</v>
          </cell>
          <cell r="DG781">
            <v>743045</v>
          </cell>
          <cell r="DH781">
            <v>612142</v>
          </cell>
          <cell r="DJ781">
            <v>1355187</v>
          </cell>
          <cell r="EB781">
            <v>473452</v>
          </cell>
          <cell r="ED781">
            <v>473452</v>
          </cell>
          <cell r="ER781">
            <v>783783</v>
          </cell>
          <cell r="ET781">
            <v>783783</v>
          </cell>
          <cell r="FC781">
            <v>564431</v>
          </cell>
          <cell r="FF781">
            <v>564431</v>
          </cell>
          <cell r="FK781">
            <v>12870102</v>
          </cell>
          <cell r="FL781">
            <v>7943582</v>
          </cell>
          <cell r="FN781">
            <v>7244301</v>
          </cell>
          <cell r="FO781">
            <v>28057985</v>
          </cell>
        </row>
        <row r="782">
          <cell r="E782" t="str">
            <v>Florida Atlantic2015</v>
          </cell>
          <cell r="F782" t="str">
            <v>FL</v>
          </cell>
          <cell r="G782" t="str">
            <v>NCAA Division I-A</v>
          </cell>
          <cell r="I782">
            <v>1</v>
          </cell>
          <cell r="J782" t="str">
            <v>NCAA</v>
          </cell>
          <cell r="K782">
            <v>6938</v>
          </cell>
          <cell r="L782">
            <v>8732</v>
          </cell>
          <cell r="M782">
            <v>15670</v>
          </cell>
          <cell r="V782">
            <v>1326629</v>
          </cell>
          <cell r="Y782">
            <v>1326629</v>
          </cell>
          <cell r="Z782">
            <v>1077865</v>
          </cell>
          <cell r="AA782">
            <v>430344</v>
          </cell>
          <cell r="AC782">
            <v>1508209</v>
          </cell>
          <cell r="AE782">
            <v>434458</v>
          </cell>
          <cell r="AG782">
            <v>434458</v>
          </cell>
          <cell r="AM782">
            <v>2265945</v>
          </cell>
          <cell r="AO782">
            <v>2265945</v>
          </cell>
          <cell r="BF782">
            <v>7817872</v>
          </cell>
          <cell r="BI782">
            <v>7817872</v>
          </cell>
          <cell r="BJ782">
            <v>0.29273186696156012</v>
          </cell>
          <cell r="BK782">
            <v>478526</v>
          </cell>
          <cell r="BL782">
            <v>434458</v>
          </cell>
          <cell r="BN782">
            <v>912984</v>
          </cell>
          <cell r="CU782">
            <v>643733</v>
          </cell>
          <cell r="CV782">
            <v>714780</v>
          </cell>
          <cell r="CX782">
            <v>1358513</v>
          </cell>
          <cell r="CZ782">
            <v>597715</v>
          </cell>
          <cell r="DB782">
            <v>597715</v>
          </cell>
          <cell r="DG782">
            <v>607771</v>
          </cell>
          <cell r="DH782">
            <v>611913</v>
          </cell>
          <cell r="DJ782">
            <v>1219684</v>
          </cell>
          <cell r="EA782">
            <v>452816</v>
          </cell>
          <cell r="EB782">
            <v>475852</v>
          </cell>
          <cell r="ED782">
            <v>928668</v>
          </cell>
          <cell r="EM782">
            <v>416101</v>
          </cell>
          <cell r="EP782">
            <v>416101</v>
          </cell>
          <cell r="ER782">
            <v>473799</v>
          </cell>
          <cell r="ET782">
            <v>473799</v>
          </cell>
          <cell r="FK782">
            <v>12821313</v>
          </cell>
          <cell r="FL782">
            <v>6439264</v>
          </cell>
          <cell r="FN782">
            <v>7446020</v>
          </cell>
          <cell r="FO782">
            <v>26706597</v>
          </cell>
        </row>
        <row r="783">
          <cell r="E783" t="str">
            <v>FIU2015</v>
          </cell>
          <cell r="F783" t="str">
            <v>FL</v>
          </cell>
          <cell r="G783" t="str">
            <v>NCAA Division I-A</v>
          </cell>
          <cell r="I783">
            <v>1</v>
          </cell>
          <cell r="J783" t="str">
            <v>NCAA</v>
          </cell>
          <cell r="K783">
            <v>11204</v>
          </cell>
          <cell r="L783">
            <v>14176</v>
          </cell>
          <cell r="M783">
            <v>25380</v>
          </cell>
          <cell r="V783">
            <v>863084</v>
          </cell>
          <cell r="Y783">
            <v>863084</v>
          </cell>
          <cell r="Z783">
            <v>1760531</v>
          </cell>
          <cell r="AA783">
            <v>1194862</v>
          </cell>
          <cell r="AC783">
            <v>2955393</v>
          </cell>
          <cell r="AE783">
            <v>333234</v>
          </cell>
          <cell r="AG783">
            <v>333234</v>
          </cell>
          <cell r="AL783">
            <v>410546</v>
          </cell>
          <cell r="AM783">
            <v>538110</v>
          </cell>
          <cell r="AO783">
            <v>948656</v>
          </cell>
          <cell r="BF783">
            <v>9454845</v>
          </cell>
          <cell r="BI783">
            <v>9454845</v>
          </cell>
          <cell r="BJ783">
            <v>0.32664575500731452</v>
          </cell>
          <cell r="BL783">
            <v>488116</v>
          </cell>
          <cell r="BN783">
            <v>488116</v>
          </cell>
          <cell r="CU783">
            <v>577954</v>
          </cell>
          <cell r="CV783">
            <v>722204</v>
          </cell>
          <cell r="CX783">
            <v>1300158</v>
          </cell>
          <cell r="CZ783">
            <v>645155</v>
          </cell>
          <cell r="DB783">
            <v>645155</v>
          </cell>
          <cell r="DH783">
            <v>708680</v>
          </cell>
          <cell r="DJ783">
            <v>708680</v>
          </cell>
          <cell r="EB783">
            <v>480784</v>
          </cell>
          <cell r="ED783">
            <v>480784</v>
          </cell>
          <cell r="ER783">
            <v>732177</v>
          </cell>
          <cell r="ET783">
            <v>732177</v>
          </cell>
          <cell r="FK783">
            <v>13066960</v>
          </cell>
          <cell r="FL783">
            <v>5843322</v>
          </cell>
          <cell r="FN783">
            <v>10034974</v>
          </cell>
          <cell r="FO783">
            <v>28945256</v>
          </cell>
        </row>
        <row r="784">
          <cell r="E784" t="str">
            <v>Florida State2015</v>
          </cell>
          <cell r="F784" t="str">
            <v>FL</v>
          </cell>
          <cell r="G784" t="str">
            <v>NCAA Division I-A</v>
          </cell>
          <cell r="I784">
            <v>1</v>
          </cell>
          <cell r="J784" t="str">
            <v>NCAA</v>
          </cell>
          <cell r="K784">
            <v>12699</v>
          </cell>
          <cell r="L784">
            <v>16232</v>
          </cell>
          <cell r="M784">
            <v>28931</v>
          </cell>
          <cell r="V784">
            <v>5461027</v>
          </cell>
          <cell r="Y784">
            <v>5461027</v>
          </cell>
          <cell r="Z784">
            <v>12263221</v>
          </cell>
          <cell r="AA784">
            <v>6714989</v>
          </cell>
          <cell r="AC784">
            <v>18978210</v>
          </cell>
          <cell r="AE784">
            <v>815117</v>
          </cell>
          <cell r="AG784">
            <v>815117</v>
          </cell>
          <cell r="AL784">
            <v>2069088</v>
          </cell>
          <cell r="AM784">
            <v>2488153</v>
          </cell>
          <cell r="AO784">
            <v>4557241</v>
          </cell>
          <cell r="BF784">
            <v>55708828</v>
          </cell>
          <cell r="BI784">
            <v>55708828</v>
          </cell>
          <cell r="BJ784">
            <v>0.45168960845722139</v>
          </cell>
          <cell r="BK784">
            <v>1061801</v>
          </cell>
          <cell r="BL784">
            <v>1030255</v>
          </cell>
          <cell r="BN784">
            <v>2092056</v>
          </cell>
          <cell r="CV784">
            <v>2464953</v>
          </cell>
          <cell r="CX784">
            <v>2464953</v>
          </cell>
          <cell r="CZ784">
            <v>2381690</v>
          </cell>
          <cell r="DB784">
            <v>2381690</v>
          </cell>
          <cell r="DK784">
            <v>1413723</v>
          </cell>
          <cell r="DL784">
            <v>1631125</v>
          </cell>
          <cell r="DN784">
            <v>3044848</v>
          </cell>
          <cell r="EA784">
            <v>1258475</v>
          </cell>
          <cell r="EB784">
            <v>1109093</v>
          </cell>
          <cell r="ED784">
            <v>2367568</v>
          </cell>
          <cell r="ER784">
            <v>1507872</v>
          </cell>
          <cell r="ET784">
            <v>1507872</v>
          </cell>
          <cell r="FK784">
            <v>79236163</v>
          </cell>
          <cell r="FL784">
            <v>20143247</v>
          </cell>
          <cell r="FN784">
            <v>23954904</v>
          </cell>
          <cell r="FO784">
            <v>123334314</v>
          </cell>
        </row>
        <row r="785">
          <cell r="E785" t="str">
            <v>Georgia Tech2015</v>
          </cell>
          <cell r="F785" t="str">
            <v>GA</v>
          </cell>
          <cell r="G785" t="str">
            <v>NCAA Division I-A</v>
          </cell>
          <cell r="I785">
            <v>1</v>
          </cell>
          <cell r="J785" t="str">
            <v>NCAA</v>
          </cell>
          <cell r="K785">
            <v>8726</v>
          </cell>
          <cell r="L785">
            <v>4846</v>
          </cell>
          <cell r="M785">
            <v>13572</v>
          </cell>
          <cell r="V785">
            <v>347492</v>
          </cell>
          <cell r="Y785">
            <v>347492</v>
          </cell>
          <cell r="Z785">
            <v>6234500</v>
          </cell>
          <cell r="AA785">
            <v>532520</v>
          </cell>
          <cell r="AC785">
            <v>6767020</v>
          </cell>
          <cell r="AL785">
            <v>21950</v>
          </cell>
          <cell r="AM785">
            <v>18650</v>
          </cell>
          <cell r="AO785">
            <v>40600</v>
          </cell>
          <cell r="BF785">
            <v>43605746</v>
          </cell>
          <cell r="BI785">
            <v>43605746</v>
          </cell>
          <cell r="BJ785">
            <v>0.69925050383901277</v>
          </cell>
          <cell r="BK785">
            <v>162100</v>
          </cell>
          <cell r="BN785">
            <v>162100</v>
          </cell>
          <cell r="CZ785">
            <v>34867</v>
          </cell>
          <cell r="DB785">
            <v>34867</v>
          </cell>
          <cell r="DG785">
            <v>77400</v>
          </cell>
          <cell r="DH785">
            <v>81658</v>
          </cell>
          <cell r="DJ785">
            <v>159058</v>
          </cell>
          <cell r="EA785">
            <v>89582</v>
          </cell>
          <cell r="EB785">
            <v>216375</v>
          </cell>
          <cell r="ED785">
            <v>305957</v>
          </cell>
          <cell r="ER785">
            <v>208164</v>
          </cell>
          <cell r="ET785">
            <v>208164</v>
          </cell>
          <cell r="FK785">
            <v>50538770</v>
          </cell>
          <cell r="FL785">
            <v>1092234</v>
          </cell>
          <cell r="FN785">
            <v>10729689</v>
          </cell>
          <cell r="FO785">
            <v>62360693</v>
          </cell>
        </row>
        <row r="786">
          <cell r="E786" t="str">
            <v>Georgia Southern2015</v>
          </cell>
          <cell r="F786" t="str">
            <v>GA</v>
          </cell>
          <cell r="G786" t="str">
            <v>NCAA Division I-A</v>
          </cell>
          <cell r="I786">
            <v>1</v>
          </cell>
          <cell r="J786" t="str">
            <v>NCAA</v>
          </cell>
          <cell r="K786">
            <v>7909</v>
          </cell>
          <cell r="L786">
            <v>7881</v>
          </cell>
          <cell r="M786">
            <v>15790</v>
          </cell>
          <cell r="V786">
            <v>718390</v>
          </cell>
          <cell r="Y786">
            <v>718390</v>
          </cell>
          <cell r="Z786">
            <v>688625</v>
          </cell>
          <cell r="AA786">
            <v>288167</v>
          </cell>
          <cell r="AC786">
            <v>976792</v>
          </cell>
          <cell r="AM786">
            <v>1289046</v>
          </cell>
          <cell r="AO786">
            <v>1289046</v>
          </cell>
          <cell r="BF786">
            <v>7799526</v>
          </cell>
          <cell r="BI786">
            <v>7799526</v>
          </cell>
          <cell r="BJ786">
            <v>0.43117319571659785</v>
          </cell>
          <cell r="BK786">
            <v>168136</v>
          </cell>
          <cell r="BL786">
            <v>112091</v>
          </cell>
          <cell r="BN786">
            <v>280227</v>
          </cell>
          <cell r="CB786">
            <v>149455</v>
          </cell>
          <cell r="CD786">
            <v>149455</v>
          </cell>
          <cell r="CU786">
            <v>547273</v>
          </cell>
          <cell r="CV786">
            <v>504409</v>
          </cell>
          <cell r="CX786">
            <v>1051682</v>
          </cell>
          <cell r="CZ786">
            <v>340473</v>
          </cell>
          <cell r="DB786">
            <v>340473</v>
          </cell>
          <cell r="DH786">
            <v>504409</v>
          </cell>
          <cell r="DJ786">
            <v>504409</v>
          </cell>
          <cell r="EA786">
            <v>224182</v>
          </cell>
          <cell r="EB786">
            <v>149770</v>
          </cell>
          <cell r="ED786">
            <v>373952</v>
          </cell>
          <cell r="ER786">
            <v>324455</v>
          </cell>
          <cell r="ET786">
            <v>324455</v>
          </cell>
          <cell r="FK786">
            <v>10146132</v>
          </cell>
          <cell r="FL786">
            <v>3662275</v>
          </cell>
          <cell r="FN786">
            <v>4280672</v>
          </cell>
          <cell r="FO786">
            <v>18089079</v>
          </cell>
        </row>
        <row r="787">
          <cell r="E787" t="str">
            <v>Georgia State2015</v>
          </cell>
          <cell r="F787" t="str">
            <v>GA</v>
          </cell>
          <cell r="G787" t="str">
            <v>NCAA Division I-A</v>
          </cell>
          <cell r="I787">
            <v>1</v>
          </cell>
          <cell r="J787" t="str">
            <v>NCAA</v>
          </cell>
          <cell r="K787">
            <v>7573</v>
          </cell>
          <cell r="L787">
            <v>11079</v>
          </cell>
          <cell r="M787">
            <v>18652</v>
          </cell>
          <cell r="V787">
            <v>1007398</v>
          </cell>
          <cell r="Y787">
            <v>1007398</v>
          </cell>
          <cell r="Z787">
            <v>2261334</v>
          </cell>
          <cell r="AA787">
            <v>1580214</v>
          </cell>
          <cell r="AC787">
            <v>3841548</v>
          </cell>
          <cell r="AE787">
            <v>410609</v>
          </cell>
          <cell r="AG787">
            <v>410609</v>
          </cell>
          <cell r="AM787">
            <v>957552</v>
          </cell>
          <cell r="AO787">
            <v>957552</v>
          </cell>
          <cell r="BF787">
            <v>6237189</v>
          </cell>
          <cell r="BI787">
            <v>6237189</v>
          </cell>
          <cell r="BJ787">
            <v>0.22453455041747689</v>
          </cell>
          <cell r="BK787">
            <v>309974</v>
          </cell>
          <cell r="BL787">
            <v>453606</v>
          </cell>
          <cell r="BN787">
            <v>763580</v>
          </cell>
          <cell r="CU787">
            <v>668397</v>
          </cell>
          <cell r="CV787">
            <v>686915</v>
          </cell>
          <cell r="CX787">
            <v>1355312</v>
          </cell>
          <cell r="CZ787">
            <v>788232</v>
          </cell>
          <cell r="DB787">
            <v>788232</v>
          </cell>
          <cell r="EA787">
            <v>390752</v>
          </cell>
          <cell r="EB787">
            <v>489575</v>
          </cell>
          <cell r="ED787">
            <v>880327</v>
          </cell>
          <cell r="ER787">
            <v>846103</v>
          </cell>
          <cell r="ET787">
            <v>846103</v>
          </cell>
          <cell r="FK787">
            <v>10875044</v>
          </cell>
          <cell r="FL787">
            <v>6212806</v>
          </cell>
          <cell r="FN787">
            <v>10690454</v>
          </cell>
          <cell r="FO787">
            <v>27778304</v>
          </cell>
        </row>
        <row r="788">
          <cell r="E788" t="str">
            <v>Indiana2015</v>
          </cell>
          <cell r="F788" t="str">
            <v>IN</v>
          </cell>
          <cell r="G788" t="str">
            <v>NCAA Division I-A</v>
          </cell>
          <cell r="I788">
            <v>1</v>
          </cell>
          <cell r="J788" t="str">
            <v>NCAA</v>
          </cell>
          <cell r="K788">
            <v>15796</v>
          </cell>
          <cell r="L788">
            <v>15763</v>
          </cell>
          <cell r="M788">
            <v>31559</v>
          </cell>
          <cell r="V788">
            <v>331032</v>
          </cell>
          <cell r="Y788">
            <v>331032</v>
          </cell>
          <cell r="Z788">
            <v>23094923</v>
          </cell>
          <cell r="AA788">
            <v>197081</v>
          </cell>
          <cell r="AC788">
            <v>23292004</v>
          </cell>
          <cell r="AL788">
            <v>107648</v>
          </cell>
          <cell r="AM788">
            <v>115471</v>
          </cell>
          <cell r="AO788">
            <v>223119</v>
          </cell>
          <cell r="BC788">
            <v>50368</v>
          </cell>
          <cell r="BE788">
            <v>50368</v>
          </cell>
          <cell r="BF788">
            <v>35213709</v>
          </cell>
          <cell r="BI788">
            <v>35213709</v>
          </cell>
          <cell r="BJ788">
            <v>0.37485878408725259</v>
          </cell>
          <cell r="BK788">
            <v>73516</v>
          </cell>
          <cell r="BL788">
            <v>53302</v>
          </cell>
          <cell r="BN788">
            <v>126818</v>
          </cell>
          <cell r="CJ788">
            <v>60834</v>
          </cell>
          <cell r="CL788">
            <v>60834</v>
          </cell>
          <cell r="CU788">
            <v>186426</v>
          </cell>
          <cell r="CV788">
            <v>45111</v>
          </cell>
          <cell r="CX788">
            <v>231537</v>
          </cell>
          <cell r="CZ788">
            <v>67381</v>
          </cell>
          <cell r="DB788">
            <v>67381</v>
          </cell>
          <cell r="DG788">
            <v>54405</v>
          </cell>
          <cell r="DH788">
            <v>57881</v>
          </cell>
          <cell r="DJ788">
            <v>112286</v>
          </cell>
          <cell r="EA788">
            <v>30577</v>
          </cell>
          <cell r="EB788">
            <v>24947</v>
          </cell>
          <cell r="ED788">
            <v>55524</v>
          </cell>
          <cell r="ER788">
            <v>58713</v>
          </cell>
          <cell r="ET788">
            <v>58713</v>
          </cell>
          <cell r="EV788">
            <v>15781</v>
          </cell>
          <cell r="EX788">
            <v>15781</v>
          </cell>
          <cell r="FC788">
            <v>20981</v>
          </cell>
          <cell r="FF788">
            <v>20981</v>
          </cell>
          <cell r="FK788">
            <v>59113217</v>
          </cell>
          <cell r="FL788">
            <v>746870</v>
          </cell>
          <cell r="FN788">
            <v>34078512</v>
          </cell>
          <cell r="FO788">
            <v>93938599</v>
          </cell>
        </row>
        <row r="789">
          <cell r="E789" t="str">
            <v>Iowa State2015</v>
          </cell>
          <cell r="F789" t="str">
            <v>IA</v>
          </cell>
          <cell r="G789" t="str">
            <v>NCAA Division I-A</v>
          </cell>
          <cell r="I789">
            <v>1</v>
          </cell>
          <cell r="J789" t="str">
            <v>NCAA</v>
          </cell>
          <cell r="K789">
            <v>16217</v>
          </cell>
          <cell r="L789">
            <v>12414</v>
          </cell>
          <cell r="M789">
            <v>28631</v>
          </cell>
          <cell r="Z789">
            <v>10767763</v>
          </cell>
          <cell r="AA789">
            <v>844341</v>
          </cell>
          <cell r="AC789">
            <v>11612104</v>
          </cell>
          <cell r="AL789">
            <v>79629</v>
          </cell>
          <cell r="AM789">
            <v>227783</v>
          </cell>
          <cell r="AO789">
            <v>307412</v>
          </cell>
          <cell r="BF789">
            <v>41789111</v>
          </cell>
          <cell r="BI789">
            <v>41789111</v>
          </cell>
          <cell r="BJ789">
            <v>0.53332709254615185</v>
          </cell>
          <cell r="BK789">
            <v>31938</v>
          </cell>
          <cell r="BL789">
            <v>30623</v>
          </cell>
          <cell r="BN789">
            <v>62561</v>
          </cell>
          <cell r="BP789">
            <v>259603</v>
          </cell>
          <cell r="BR789">
            <v>259603</v>
          </cell>
          <cell r="CV789">
            <v>300900</v>
          </cell>
          <cell r="CX789">
            <v>300900</v>
          </cell>
          <cell r="CZ789">
            <v>232617</v>
          </cell>
          <cell r="DB789">
            <v>232617</v>
          </cell>
          <cell r="DH789">
            <v>237751</v>
          </cell>
          <cell r="DJ789">
            <v>237751</v>
          </cell>
          <cell r="EB789">
            <v>52961</v>
          </cell>
          <cell r="ED789">
            <v>52961</v>
          </cell>
          <cell r="ER789">
            <v>251465</v>
          </cell>
          <cell r="ET789">
            <v>251465</v>
          </cell>
          <cell r="FC789">
            <v>153798</v>
          </cell>
          <cell r="FF789">
            <v>153798</v>
          </cell>
          <cell r="FK789">
            <v>52822239</v>
          </cell>
          <cell r="FL789">
            <v>2438044</v>
          </cell>
          <cell r="FN789">
            <v>23095217</v>
          </cell>
          <cell r="FO789">
            <v>78355500</v>
          </cell>
        </row>
        <row r="790">
          <cell r="E790" t="str">
            <v>Kansas State2015</v>
          </cell>
          <cell r="F790" t="str">
            <v>KS</v>
          </cell>
          <cell r="G790" t="str">
            <v>NCAA Division I-A</v>
          </cell>
          <cell r="I790">
            <v>1</v>
          </cell>
          <cell r="J790" t="str">
            <v>NCAA</v>
          </cell>
          <cell r="K790">
            <v>9297</v>
          </cell>
          <cell r="L790">
            <v>8458</v>
          </cell>
          <cell r="M790">
            <v>17755</v>
          </cell>
          <cell r="V790">
            <v>175358</v>
          </cell>
          <cell r="Y790">
            <v>175358</v>
          </cell>
          <cell r="Z790">
            <v>9370870</v>
          </cell>
          <cell r="AA790">
            <v>384074</v>
          </cell>
          <cell r="AC790">
            <v>9754944</v>
          </cell>
          <cell r="AL790">
            <v>65961</v>
          </cell>
          <cell r="AM790">
            <v>29440</v>
          </cell>
          <cell r="AO790">
            <v>95401</v>
          </cell>
          <cell r="AU790">
            <v>24533</v>
          </cell>
          <cell r="AW790">
            <v>24533</v>
          </cell>
          <cell r="BF790">
            <v>38447972</v>
          </cell>
          <cell r="BI790">
            <v>38447972</v>
          </cell>
          <cell r="BJ790">
            <v>0.49332332178463895</v>
          </cell>
          <cell r="BK790">
            <v>7360</v>
          </cell>
          <cell r="BL790">
            <v>9813</v>
          </cell>
          <cell r="BN790">
            <v>17173</v>
          </cell>
          <cell r="CJ790">
            <v>32711</v>
          </cell>
          <cell r="CL790">
            <v>32711</v>
          </cell>
          <cell r="EB790">
            <v>13144</v>
          </cell>
          <cell r="ED790">
            <v>13144</v>
          </cell>
          <cell r="ER790">
            <v>72352</v>
          </cell>
          <cell r="ET790">
            <v>72352</v>
          </cell>
          <cell r="FK790">
            <v>48067521</v>
          </cell>
          <cell r="FL790">
            <v>566067</v>
          </cell>
          <cell r="FN790">
            <v>29303072</v>
          </cell>
          <cell r="FO790">
            <v>77936660</v>
          </cell>
        </row>
        <row r="791">
          <cell r="E791" t="str">
            <v>Kent State2015</v>
          </cell>
          <cell r="F791" t="str">
            <v>OH</v>
          </cell>
          <cell r="G791" t="str">
            <v>NCAA Division I-A</v>
          </cell>
          <cell r="I791">
            <v>1</v>
          </cell>
          <cell r="J791" t="str">
            <v>NCAA</v>
          </cell>
          <cell r="K791">
            <v>7546</v>
          </cell>
          <cell r="L791">
            <v>11343</v>
          </cell>
          <cell r="M791">
            <v>18889</v>
          </cell>
          <cell r="V791">
            <v>1076319</v>
          </cell>
          <cell r="Y791">
            <v>1076319</v>
          </cell>
          <cell r="Z791">
            <v>2152644</v>
          </cell>
          <cell r="AA791">
            <v>1319008</v>
          </cell>
          <cell r="AC791">
            <v>3471652</v>
          </cell>
          <cell r="AL791">
            <v>635848</v>
          </cell>
          <cell r="AM791">
            <v>859572</v>
          </cell>
          <cell r="AO791">
            <v>1495420</v>
          </cell>
          <cell r="BC791">
            <v>797578</v>
          </cell>
          <cell r="BE791">
            <v>797578</v>
          </cell>
          <cell r="BF791">
            <v>6139482</v>
          </cell>
          <cell r="BI791">
            <v>6139482</v>
          </cell>
          <cell r="BJ791">
            <v>0.22349298777091711</v>
          </cell>
          <cell r="BK791">
            <v>558291</v>
          </cell>
          <cell r="BL791">
            <v>475467</v>
          </cell>
          <cell r="BN791">
            <v>1033758</v>
          </cell>
          <cell r="BP791">
            <v>609169</v>
          </cell>
          <cell r="BR791">
            <v>609169</v>
          </cell>
          <cell r="CV791">
            <v>790361</v>
          </cell>
          <cell r="CX791">
            <v>790361</v>
          </cell>
          <cell r="CZ791">
            <v>850824</v>
          </cell>
          <cell r="DB791">
            <v>850824</v>
          </cell>
          <cell r="ER791">
            <v>684099</v>
          </cell>
          <cell r="ET791">
            <v>684099</v>
          </cell>
          <cell r="FC791">
            <v>592958</v>
          </cell>
          <cell r="FF791">
            <v>592958</v>
          </cell>
          <cell r="FK791">
            <v>11155542</v>
          </cell>
          <cell r="FL791">
            <v>6386078</v>
          </cell>
          <cell r="FN791">
            <v>9928960</v>
          </cell>
          <cell r="FO791">
            <v>27470580</v>
          </cell>
        </row>
        <row r="792">
          <cell r="E792" t="str">
            <v>Liberty2015</v>
          </cell>
          <cell r="F792" t="str">
            <v>VA</v>
          </cell>
          <cell r="G792" t="str">
            <v>NCAA Division I-AA</v>
          </cell>
          <cell r="I792">
            <v>1</v>
          </cell>
          <cell r="J792" t="str">
            <v>NCAA</v>
          </cell>
          <cell r="K792">
            <v>11870</v>
          </cell>
          <cell r="L792">
            <v>15775</v>
          </cell>
          <cell r="M792">
            <v>27645</v>
          </cell>
          <cell r="V792">
            <v>1998271</v>
          </cell>
          <cell r="Y792">
            <v>1998271</v>
          </cell>
          <cell r="Z792">
            <v>3720371</v>
          </cell>
          <cell r="AA792">
            <v>2175898</v>
          </cell>
          <cell r="AC792">
            <v>5896269</v>
          </cell>
          <cell r="AL792">
            <v>1415900</v>
          </cell>
          <cell r="AM792">
            <v>1636566</v>
          </cell>
          <cell r="AO792">
            <v>3052466</v>
          </cell>
          <cell r="BC792">
            <v>1164208</v>
          </cell>
          <cell r="BE792">
            <v>1164208</v>
          </cell>
          <cell r="BF792">
            <v>10681263</v>
          </cell>
          <cell r="BI792">
            <v>10681263</v>
          </cell>
          <cell r="BJ792">
            <v>0.23637104733319345</v>
          </cell>
          <cell r="BK792">
            <v>629621</v>
          </cell>
          <cell r="BN792">
            <v>629621</v>
          </cell>
          <cell r="BX792">
            <v>1149925</v>
          </cell>
          <cell r="BZ792">
            <v>1149925</v>
          </cell>
          <cell r="CU792">
            <v>902086</v>
          </cell>
          <cell r="CV792">
            <v>1369013</v>
          </cell>
          <cell r="CX792">
            <v>2271099</v>
          </cell>
          <cell r="CZ792">
            <v>1617196</v>
          </cell>
          <cell r="DB792">
            <v>1617196</v>
          </cell>
          <cell r="DH792">
            <v>1127562</v>
          </cell>
          <cell r="DJ792">
            <v>1127562</v>
          </cell>
          <cell r="EA792">
            <v>551659</v>
          </cell>
          <cell r="EB792">
            <v>892623</v>
          </cell>
          <cell r="ED792">
            <v>1444282</v>
          </cell>
          <cell r="ER792">
            <v>1129426</v>
          </cell>
          <cell r="ET792">
            <v>1129426</v>
          </cell>
          <cell r="FK792">
            <v>19899171</v>
          </cell>
          <cell r="FL792">
            <v>12262417</v>
          </cell>
          <cell r="FN792">
            <v>13026954</v>
          </cell>
          <cell r="FO792">
            <v>45188542</v>
          </cell>
        </row>
        <row r="793">
          <cell r="E793" t="str">
            <v>LSU2015</v>
          </cell>
          <cell r="F793" t="str">
            <v>LA</v>
          </cell>
          <cell r="G793" t="str">
            <v>NCAA Division I-A</v>
          </cell>
          <cell r="I793">
            <v>1</v>
          </cell>
          <cell r="J793" t="str">
            <v>NCAA</v>
          </cell>
          <cell r="K793">
            <v>11211</v>
          </cell>
          <cell r="L793">
            <v>12239</v>
          </cell>
          <cell r="M793">
            <v>23450</v>
          </cell>
          <cell r="V793">
            <v>5846638</v>
          </cell>
          <cell r="Y793">
            <v>5846638</v>
          </cell>
          <cell r="Z793">
            <v>8676366</v>
          </cell>
          <cell r="AA793">
            <v>308100</v>
          </cell>
          <cell r="AC793">
            <v>8984466</v>
          </cell>
          <cell r="AE793">
            <v>40000</v>
          </cell>
          <cell r="AG793">
            <v>40000</v>
          </cell>
          <cell r="AL793">
            <v>142462</v>
          </cell>
          <cell r="AM793">
            <v>142462</v>
          </cell>
          <cell r="AO793">
            <v>284924</v>
          </cell>
          <cell r="BF793">
            <v>85741919</v>
          </cell>
          <cell r="BI793">
            <v>85741919</v>
          </cell>
          <cell r="BJ793">
            <v>0.60613516508832344</v>
          </cell>
          <cell r="BK793">
            <v>128525</v>
          </cell>
          <cell r="BL793">
            <v>134983</v>
          </cell>
          <cell r="BN793">
            <v>263508</v>
          </cell>
          <cell r="BP793">
            <v>264553</v>
          </cell>
          <cell r="BR793">
            <v>264553</v>
          </cell>
          <cell r="CV793">
            <v>52094</v>
          </cell>
          <cell r="CX793">
            <v>52094</v>
          </cell>
          <cell r="CZ793">
            <v>352704</v>
          </cell>
          <cell r="DB793">
            <v>352704</v>
          </cell>
          <cell r="DG793">
            <v>25957</v>
          </cell>
          <cell r="DH793">
            <v>25957</v>
          </cell>
          <cell r="DJ793">
            <v>51914</v>
          </cell>
          <cell r="EA793">
            <v>52388</v>
          </cell>
          <cell r="EB793">
            <v>34220</v>
          </cell>
          <cell r="ED793">
            <v>86608</v>
          </cell>
          <cell r="ER793">
            <v>56523</v>
          </cell>
          <cell r="ET793">
            <v>56523</v>
          </cell>
          <cell r="FK793">
            <v>100614255</v>
          </cell>
          <cell r="FL793">
            <v>1411596</v>
          </cell>
          <cell r="FN793">
            <v>39430913</v>
          </cell>
          <cell r="FO793">
            <v>141456764</v>
          </cell>
        </row>
        <row r="794">
          <cell r="E794" t="str">
            <v>Louisiana Tech2015</v>
          </cell>
          <cell r="F794" t="str">
            <v>LA</v>
          </cell>
          <cell r="G794" t="str">
            <v>NCAA Division I-A</v>
          </cell>
          <cell r="I794">
            <v>1</v>
          </cell>
          <cell r="J794" t="str">
            <v>NCAA</v>
          </cell>
          <cell r="K794">
            <v>3977</v>
          </cell>
          <cell r="L794">
            <v>3016</v>
          </cell>
          <cell r="M794">
            <v>6993</v>
          </cell>
          <cell r="V794">
            <v>1025855</v>
          </cell>
          <cell r="Y794">
            <v>1025855</v>
          </cell>
          <cell r="Z794">
            <v>2496927</v>
          </cell>
          <cell r="AA794">
            <v>1736195</v>
          </cell>
          <cell r="AC794">
            <v>4233122</v>
          </cell>
          <cell r="AI794">
            <v>103930</v>
          </cell>
          <cell r="AK794">
            <v>103930</v>
          </cell>
          <cell r="AL794">
            <v>555972</v>
          </cell>
          <cell r="AM794">
            <v>743670</v>
          </cell>
          <cell r="AO794">
            <v>1299642</v>
          </cell>
          <cell r="BF794">
            <v>7571143</v>
          </cell>
          <cell r="BI794">
            <v>7571143</v>
          </cell>
          <cell r="BJ794">
            <v>0.34885949153364737</v>
          </cell>
          <cell r="BK794">
            <v>347507</v>
          </cell>
          <cell r="BN794">
            <v>347507</v>
          </cell>
          <cell r="CV794">
            <v>801112</v>
          </cell>
          <cell r="CX794">
            <v>801112</v>
          </cell>
          <cell r="CZ794">
            <v>714534</v>
          </cell>
          <cell r="DB794">
            <v>714534</v>
          </cell>
          <cell r="EB794">
            <v>454542</v>
          </cell>
          <cell r="ED794">
            <v>454542</v>
          </cell>
          <cell r="ER794">
            <v>676261</v>
          </cell>
          <cell r="ET794">
            <v>676261</v>
          </cell>
          <cell r="FK794">
            <v>11997404</v>
          </cell>
          <cell r="FL794">
            <v>5230244</v>
          </cell>
          <cell r="FN794">
            <v>4474909</v>
          </cell>
          <cell r="FO794">
            <v>21702557</v>
          </cell>
        </row>
        <row r="795">
          <cell r="E795" t="str">
            <v>Marshall2015</v>
          </cell>
          <cell r="F795" t="str">
            <v>WV</v>
          </cell>
          <cell r="G795" t="str">
            <v>NCAA Division I-A</v>
          </cell>
          <cell r="I795">
            <v>1</v>
          </cell>
          <cell r="J795" t="str">
            <v>NCAA</v>
          </cell>
          <cell r="K795">
            <v>3442</v>
          </cell>
          <cell r="L795">
            <v>4491</v>
          </cell>
          <cell r="M795">
            <v>7933</v>
          </cell>
          <cell r="V795">
            <v>1010472</v>
          </cell>
          <cell r="Y795">
            <v>1010472</v>
          </cell>
          <cell r="Z795">
            <v>2400482</v>
          </cell>
          <cell r="AA795">
            <v>1343281</v>
          </cell>
          <cell r="AC795">
            <v>3743763</v>
          </cell>
          <cell r="AM795">
            <v>877247</v>
          </cell>
          <cell r="AO795">
            <v>877247</v>
          </cell>
          <cell r="BF795">
            <v>9277508</v>
          </cell>
          <cell r="BI795">
            <v>9277508</v>
          </cell>
          <cell r="BJ795">
            <v>0.31765842033765407</v>
          </cell>
          <cell r="BK795">
            <v>324865</v>
          </cell>
          <cell r="BL795">
            <v>337324</v>
          </cell>
          <cell r="BN795">
            <v>662189</v>
          </cell>
          <cell r="CU795">
            <v>634366</v>
          </cell>
          <cell r="CV795">
            <v>758794</v>
          </cell>
          <cell r="CX795">
            <v>1393160</v>
          </cell>
          <cell r="CZ795">
            <v>799687</v>
          </cell>
          <cell r="DB795">
            <v>799687</v>
          </cell>
          <cell r="DH795">
            <v>729601</v>
          </cell>
          <cell r="DJ795">
            <v>729601</v>
          </cell>
          <cell r="EB795">
            <v>433670</v>
          </cell>
          <cell r="ED795">
            <v>433670</v>
          </cell>
          <cell r="EM795">
            <v>181665</v>
          </cell>
          <cell r="EP795">
            <v>181665</v>
          </cell>
          <cell r="ER795">
            <v>683018</v>
          </cell>
          <cell r="ET795">
            <v>683018</v>
          </cell>
          <cell r="FK795">
            <v>13829358</v>
          </cell>
          <cell r="FL795">
            <v>5962622</v>
          </cell>
          <cell r="FN795">
            <v>9413945</v>
          </cell>
          <cell r="FO795">
            <v>29205925</v>
          </cell>
        </row>
        <row r="796">
          <cell r="E796" t="str">
            <v>Miami (OH)2015</v>
          </cell>
          <cell r="F796" t="str">
            <v>OH</v>
          </cell>
          <cell r="G796" t="str">
            <v>NCAA Division I-A</v>
          </cell>
          <cell r="I796">
            <v>1</v>
          </cell>
          <cell r="J796" t="str">
            <v>NCAA</v>
          </cell>
          <cell r="K796">
            <v>7688</v>
          </cell>
          <cell r="L796">
            <v>7979</v>
          </cell>
          <cell r="M796">
            <v>15667</v>
          </cell>
          <cell r="V796">
            <v>1187907</v>
          </cell>
          <cell r="Y796">
            <v>1187907</v>
          </cell>
          <cell r="Z796">
            <v>2329719</v>
          </cell>
          <cell r="AA796">
            <v>1569547</v>
          </cell>
          <cell r="AC796">
            <v>3899266</v>
          </cell>
          <cell r="AL796">
            <v>655292</v>
          </cell>
          <cell r="AM796">
            <v>1005242</v>
          </cell>
          <cell r="AO796">
            <v>1660534</v>
          </cell>
          <cell r="BC796">
            <v>956030</v>
          </cell>
          <cell r="BE796">
            <v>956030</v>
          </cell>
          <cell r="BF796">
            <v>7613028</v>
          </cell>
          <cell r="BI796">
            <v>7613028</v>
          </cell>
          <cell r="BJ796">
            <v>0.23784937963030164</v>
          </cell>
          <cell r="BK796">
            <v>349317</v>
          </cell>
          <cell r="BN796">
            <v>349317</v>
          </cell>
          <cell r="BS796">
            <v>2480204</v>
          </cell>
          <cell r="BV796">
            <v>2480204</v>
          </cell>
          <cell r="CV796">
            <v>945894</v>
          </cell>
          <cell r="CX796">
            <v>945894</v>
          </cell>
          <cell r="CZ796">
            <v>949152</v>
          </cell>
          <cell r="DB796">
            <v>949152</v>
          </cell>
          <cell r="DG796">
            <v>577077</v>
          </cell>
          <cell r="DH796">
            <v>921119</v>
          </cell>
          <cell r="DJ796">
            <v>1498196</v>
          </cell>
          <cell r="EB796">
            <v>653513</v>
          </cell>
          <cell r="ED796">
            <v>653513</v>
          </cell>
          <cell r="ER796">
            <v>983545</v>
          </cell>
          <cell r="ET796">
            <v>983545</v>
          </cell>
          <cell r="FH796">
            <v>643499</v>
          </cell>
          <cell r="FJ796">
            <v>643499</v>
          </cell>
          <cell r="FK796">
            <v>15192544</v>
          </cell>
          <cell r="FL796">
            <v>8627541</v>
          </cell>
          <cell r="FN796">
            <v>8187684</v>
          </cell>
          <cell r="FO796">
            <v>32007769</v>
          </cell>
        </row>
        <row r="797">
          <cell r="E797" t="str">
            <v>Michigan State2015</v>
          </cell>
          <cell r="F797" t="str">
            <v>MI</v>
          </cell>
          <cell r="G797" t="str">
            <v>NCAA Division I-A</v>
          </cell>
          <cell r="I797">
            <v>1</v>
          </cell>
          <cell r="J797" t="str">
            <v>NCAA</v>
          </cell>
          <cell r="K797">
            <v>17376</v>
          </cell>
          <cell r="L797">
            <v>18049</v>
          </cell>
          <cell r="M797">
            <v>35425</v>
          </cell>
          <cell r="V797">
            <v>592855</v>
          </cell>
          <cell r="Y797">
            <v>592855</v>
          </cell>
          <cell r="Z797">
            <v>17639546</v>
          </cell>
          <cell r="AA797">
            <v>796433</v>
          </cell>
          <cell r="AC797">
            <v>18435979</v>
          </cell>
          <cell r="AL797">
            <v>187727</v>
          </cell>
          <cell r="AM797">
            <v>143071</v>
          </cell>
          <cell r="AO797">
            <v>330798</v>
          </cell>
          <cell r="BC797">
            <v>146024</v>
          </cell>
          <cell r="BE797">
            <v>146024</v>
          </cell>
          <cell r="BF797">
            <v>64661163</v>
          </cell>
          <cell r="BI797">
            <v>64661163</v>
          </cell>
          <cell r="BJ797">
            <v>0.64075117240441948</v>
          </cell>
          <cell r="BK797">
            <v>322045</v>
          </cell>
          <cell r="BL797">
            <v>363190</v>
          </cell>
          <cell r="BN797">
            <v>685235</v>
          </cell>
          <cell r="BP797">
            <v>104286</v>
          </cell>
          <cell r="BR797">
            <v>104286</v>
          </cell>
          <cell r="BS797">
            <v>2157426</v>
          </cell>
          <cell r="BV797">
            <v>2157426</v>
          </cell>
          <cell r="CJ797">
            <v>55172</v>
          </cell>
          <cell r="CL797">
            <v>55172</v>
          </cell>
          <cell r="CU797">
            <v>395854</v>
          </cell>
          <cell r="CV797">
            <v>336661</v>
          </cell>
          <cell r="CX797">
            <v>732515</v>
          </cell>
          <cell r="CZ797">
            <v>114330</v>
          </cell>
          <cell r="DB797">
            <v>114330</v>
          </cell>
          <cell r="DG797">
            <v>256923</v>
          </cell>
          <cell r="DH797">
            <v>75758</v>
          </cell>
          <cell r="DJ797">
            <v>332681</v>
          </cell>
          <cell r="EA797">
            <v>145505</v>
          </cell>
          <cell r="EB797">
            <v>62038</v>
          </cell>
          <cell r="ED797">
            <v>207543</v>
          </cell>
          <cell r="ER797">
            <v>561967</v>
          </cell>
          <cell r="ET797">
            <v>561967</v>
          </cell>
          <cell r="FC797">
            <v>98775</v>
          </cell>
          <cell r="FF797">
            <v>98775</v>
          </cell>
          <cell r="FK797">
            <v>86457819</v>
          </cell>
          <cell r="FL797">
            <v>2758930</v>
          </cell>
          <cell r="FN797">
            <v>11697874</v>
          </cell>
          <cell r="FO797">
            <v>100914623</v>
          </cell>
        </row>
        <row r="798">
          <cell r="E798" t="str">
            <v>Middle Tennessee2015</v>
          </cell>
          <cell r="F798" t="str">
            <v>TN</v>
          </cell>
          <cell r="G798" t="str">
            <v>NCAA Division I-A</v>
          </cell>
          <cell r="I798">
            <v>1</v>
          </cell>
          <cell r="J798" t="str">
            <v>NCAA</v>
          </cell>
          <cell r="K798">
            <v>7500</v>
          </cell>
          <cell r="L798">
            <v>8641</v>
          </cell>
          <cell r="M798">
            <v>16141</v>
          </cell>
          <cell r="V798">
            <v>970831</v>
          </cell>
          <cell r="Y798">
            <v>970831</v>
          </cell>
          <cell r="Z798">
            <v>2726526</v>
          </cell>
          <cell r="AA798">
            <v>1805818</v>
          </cell>
          <cell r="AC798">
            <v>4532344</v>
          </cell>
          <cell r="AL798">
            <v>913603</v>
          </cell>
          <cell r="AM798">
            <v>1119825</v>
          </cell>
          <cell r="AO798">
            <v>2033428</v>
          </cell>
          <cell r="BF798">
            <v>10167835</v>
          </cell>
          <cell r="BI798">
            <v>10167835</v>
          </cell>
          <cell r="BJ798">
            <v>0.33317346121529939</v>
          </cell>
          <cell r="BK798">
            <v>589025</v>
          </cell>
          <cell r="BL798">
            <v>316442</v>
          </cell>
          <cell r="BN798">
            <v>905467</v>
          </cell>
          <cell r="CV798">
            <v>1010537</v>
          </cell>
          <cell r="CX798">
            <v>1010537</v>
          </cell>
          <cell r="CZ798">
            <v>796068</v>
          </cell>
          <cell r="DB798">
            <v>796068</v>
          </cell>
          <cell r="EA798">
            <v>573452</v>
          </cell>
          <cell r="EB798">
            <v>700028</v>
          </cell>
          <cell r="ED798">
            <v>1273480</v>
          </cell>
          <cell r="ER798">
            <v>1047639</v>
          </cell>
          <cell r="ET798">
            <v>1047639</v>
          </cell>
          <cell r="FK798">
            <v>15941272</v>
          </cell>
          <cell r="FL798">
            <v>6796357</v>
          </cell>
          <cell r="FN798">
            <v>7780513</v>
          </cell>
          <cell r="FO798">
            <v>30518142</v>
          </cell>
        </row>
        <row r="799">
          <cell r="E799" t="str">
            <v>Mississippi State2015</v>
          </cell>
          <cell r="F799" t="str">
            <v>MS</v>
          </cell>
          <cell r="G799" t="str">
            <v>NCAA Division I-A</v>
          </cell>
          <cell r="I799">
            <v>1</v>
          </cell>
          <cell r="J799" t="str">
            <v>NCAA</v>
          </cell>
          <cell r="K799">
            <v>7827</v>
          </cell>
          <cell r="L799">
            <v>7650</v>
          </cell>
          <cell r="M799">
            <v>15477</v>
          </cell>
          <cell r="V799">
            <v>2210649</v>
          </cell>
          <cell r="Y799">
            <v>2210649</v>
          </cell>
          <cell r="Z799">
            <v>7390683</v>
          </cell>
          <cell r="AA799">
            <v>513391</v>
          </cell>
          <cell r="AC799">
            <v>7904074</v>
          </cell>
          <cell r="AL799">
            <v>152000</v>
          </cell>
          <cell r="AM799">
            <v>152990</v>
          </cell>
          <cell r="AO799">
            <v>304990</v>
          </cell>
          <cell r="BF799">
            <v>35471847</v>
          </cell>
          <cell r="BI799">
            <v>35471847</v>
          </cell>
          <cell r="BJ799">
            <v>0.41946300911445539</v>
          </cell>
          <cell r="BK799">
            <v>36500</v>
          </cell>
          <cell r="BL799">
            <v>36500</v>
          </cell>
          <cell r="BN799">
            <v>73000</v>
          </cell>
          <cell r="CV799">
            <v>217552</v>
          </cell>
          <cell r="CX799">
            <v>217552</v>
          </cell>
          <cell r="CZ799">
            <v>247728</v>
          </cell>
          <cell r="DB799">
            <v>247728</v>
          </cell>
          <cell r="EA799">
            <v>72559</v>
          </cell>
          <cell r="EB799">
            <v>72559</v>
          </cell>
          <cell r="ED799">
            <v>145118</v>
          </cell>
          <cell r="ER799">
            <v>97924</v>
          </cell>
          <cell r="ET799">
            <v>97924</v>
          </cell>
          <cell r="FK799">
            <v>45334238</v>
          </cell>
          <cell r="FL799">
            <v>1338644</v>
          </cell>
          <cell r="FN799">
            <v>37892017</v>
          </cell>
          <cell r="FO799">
            <v>84564899</v>
          </cell>
        </row>
        <row r="800">
          <cell r="E800" t="str">
            <v>New Mexico State2015</v>
          </cell>
          <cell r="F800" t="str">
            <v>NM</v>
          </cell>
          <cell r="G800" t="str">
            <v>NCAA Division I-A</v>
          </cell>
          <cell r="I800">
            <v>1</v>
          </cell>
          <cell r="J800" t="str">
            <v>NCAA</v>
          </cell>
          <cell r="K800">
            <v>4899</v>
          </cell>
          <cell r="L800">
            <v>5399</v>
          </cell>
          <cell r="M800">
            <v>10298</v>
          </cell>
          <cell r="V800">
            <v>1044076</v>
          </cell>
          <cell r="Y800">
            <v>1044076</v>
          </cell>
          <cell r="Z800">
            <v>3003045</v>
          </cell>
          <cell r="AA800">
            <v>1563961</v>
          </cell>
          <cell r="AC800">
            <v>4567006</v>
          </cell>
          <cell r="AM800">
            <v>989563</v>
          </cell>
          <cell r="AO800">
            <v>989563</v>
          </cell>
          <cell r="AU800">
            <v>704845</v>
          </cell>
          <cell r="AW800">
            <v>704845</v>
          </cell>
          <cell r="BF800">
            <v>7141189</v>
          </cell>
          <cell r="BI800">
            <v>7141189</v>
          </cell>
          <cell r="BJ800">
            <v>0.28443103707717943</v>
          </cell>
          <cell r="BK800">
            <v>328182</v>
          </cell>
          <cell r="BL800">
            <v>450641</v>
          </cell>
          <cell r="BN800">
            <v>778823</v>
          </cell>
          <cell r="CV800">
            <v>616622</v>
          </cell>
          <cell r="CX800">
            <v>616622</v>
          </cell>
          <cell r="CZ800">
            <v>975600</v>
          </cell>
          <cell r="DB800">
            <v>975600</v>
          </cell>
          <cell r="DH800">
            <v>744674</v>
          </cell>
          <cell r="DJ800">
            <v>744674</v>
          </cell>
          <cell r="EA800">
            <v>320502</v>
          </cell>
          <cell r="EB800">
            <v>408088</v>
          </cell>
          <cell r="ED800">
            <v>728590</v>
          </cell>
          <cell r="EM800">
            <v>224795</v>
          </cell>
          <cell r="EP800">
            <v>224795</v>
          </cell>
          <cell r="ER800">
            <v>1022021</v>
          </cell>
          <cell r="ET800">
            <v>1022021</v>
          </cell>
          <cell r="FK800">
            <v>12061789</v>
          </cell>
          <cell r="FL800">
            <v>7476015</v>
          </cell>
          <cell r="FN800">
            <v>5569122</v>
          </cell>
          <cell r="FO800">
            <v>25106926</v>
          </cell>
        </row>
        <row r="801">
          <cell r="E801" t="str">
            <v>NC State2015</v>
          </cell>
          <cell r="F801" t="str">
            <v>NC</v>
          </cell>
          <cell r="G801" t="str">
            <v>NCAA Division I-A</v>
          </cell>
          <cell r="I801">
            <v>1</v>
          </cell>
          <cell r="J801" t="str">
            <v>NCAA</v>
          </cell>
          <cell r="K801">
            <v>11411</v>
          </cell>
          <cell r="L801">
            <v>9483</v>
          </cell>
          <cell r="M801">
            <v>20894</v>
          </cell>
          <cell r="V801">
            <v>1067242</v>
          </cell>
          <cell r="Y801">
            <v>1067242</v>
          </cell>
          <cell r="Z801">
            <v>13634015</v>
          </cell>
          <cell r="AA801">
            <v>849502</v>
          </cell>
          <cell r="AC801">
            <v>14483517</v>
          </cell>
          <cell r="AL801">
            <v>1056169</v>
          </cell>
          <cell r="AM801">
            <v>1442191</v>
          </cell>
          <cell r="AO801">
            <v>2498360</v>
          </cell>
          <cell r="BF801">
            <v>39539832</v>
          </cell>
          <cell r="BI801">
            <v>39539832</v>
          </cell>
          <cell r="BJ801">
            <v>0.49286154823328265</v>
          </cell>
          <cell r="BK801">
            <v>245405</v>
          </cell>
          <cell r="BL801">
            <v>345216</v>
          </cell>
          <cell r="BN801">
            <v>590621</v>
          </cell>
          <cell r="BP801">
            <v>620391</v>
          </cell>
          <cell r="BR801">
            <v>620391</v>
          </cell>
          <cell r="CC801">
            <v>185981</v>
          </cell>
          <cell r="CD801">
            <v>185981</v>
          </cell>
          <cell r="CU801">
            <v>728329</v>
          </cell>
          <cell r="CV801">
            <v>784694</v>
          </cell>
          <cell r="CX801">
            <v>1513023</v>
          </cell>
          <cell r="CZ801">
            <v>710270</v>
          </cell>
          <cell r="DB801">
            <v>710270</v>
          </cell>
          <cell r="DG801">
            <v>801735</v>
          </cell>
          <cell r="DH801">
            <v>954265</v>
          </cell>
          <cell r="DJ801">
            <v>1756000</v>
          </cell>
          <cell r="EA801">
            <v>294727</v>
          </cell>
          <cell r="EB801">
            <v>408962</v>
          </cell>
          <cell r="ED801">
            <v>703689</v>
          </cell>
          <cell r="ER801">
            <v>665731</v>
          </cell>
          <cell r="ET801">
            <v>665731</v>
          </cell>
          <cell r="FC801">
            <v>701511</v>
          </cell>
          <cell r="FF801">
            <v>701511</v>
          </cell>
          <cell r="FK801">
            <v>58068965</v>
          </cell>
          <cell r="FL801">
            <v>6781222</v>
          </cell>
          <cell r="FM801">
            <v>185981</v>
          </cell>
          <cell r="FN801">
            <v>15188861</v>
          </cell>
          <cell r="FO801">
            <v>80225029</v>
          </cell>
        </row>
        <row r="802">
          <cell r="E802" t="str">
            <v>Northern Illinois2015</v>
          </cell>
          <cell r="F802" t="str">
            <v>IL</v>
          </cell>
          <cell r="G802" t="str">
            <v>NCAA Division I-A</v>
          </cell>
          <cell r="I802">
            <v>1</v>
          </cell>
          <cell r="J802" t="str">
            <v>NCAA</v>
          </cell>
          <cell r="K802">
            <v>6689</v>
          </cell>
          <cell r="L802">
            <v>6473</v>
          </cell>
          <cell r="M802">
            <v>13162</v>
          </cell>
          <cell r="V802">
            <v>930424</v>
          </cell>
          <cell r="Y802">
            <v>930424</v>
          </cell>
          <cell r="Z802">
            <v>1880733</v>
          </cell>
          <cell r="AA802">
            <v>1323787</v>
          </cell>
          <cell r="AC802">
            <v>3204520</v>
          </cell>
          <cell r="AM802">
            <v>1077670</v>
          </cell>
          <cell r="AO802">
            <v>1077670</v>
          </cell>
          <cell r="BF802">
            <v>9202985</v>
          </cell>
          <cell r="BI802">
            <v>9202985</v>
          </cell>
          <cell r="BJ802">
            <v>0.33674020968231949</v>
          </cell>
          <cell r="BK802">
            <v>698879</v>
          </cell>
          <cell r="BL802">
            <v>521953</v>
          </cell>
          <cell r="BN802">
            <v>1220832</v>
          </cell>
          <cell r="BP802">
            <v>618534</v>
          </cell>
          <cell r="BR802">
            <v>618534</v>
          </cell>
          <cell r="CU802">
            <v>722562</v>
          </cell>
          <cell r="CV802">
            <v>748569</v>
          </cell>
          <cell r="CX802">
            <v>1471131</v>
          </cell>
          <cell r="CZ802">
            <v>765432</v>
          </cell>
          <cell r="DB802">
            <v>765432</v>
          </cell>
          <cell r="EA802">
            <v>369299</v>
          </cell>
          <cell r="EB802">
            <v>476509</v>
          </cell>
          <cell r="ED802">
            <v>845808</v>
          </cell>
          <cell r="ER802">
            <v>871701</v>
          </cell>
          <cell r="ET802">
            <v>871701</v>
          </cell>
          <cell r="FC802">
            <v>692407</v>
          </cell>
          <cell r="FF802">
            <v>692407</v>
          </cell>
          <cell r="FK802">
            <v>14497289</v>
          </cell>
          <cell r="FL802">
            <v>6404155</v>
          </cell>
          <cell r="FN802">
            <v>6428185</v>
          </cell>
          <cell r="FO802">
            <v>27329629</v>
          </cell>
        </row>
        <row r="803">
          <cell r="E803" t="str">
            <v>Northwestern2015</v>
          </cell>
          <cell r="F803" t="str">
            <v>IL</v>
          </cell>
          <cell r="G803" t="str">
            <v>NCAA Division I-A</v>
          </cell>
          <cell r="I803">
            <v>1</v>
          </cell>
          <cell r="J803" t="str">
            <v>NCAA</v>
          </cell>
          <cell r="K803">
            <v>4124</v>
          </cell>
          <cell r="L803">
            <v>4092</v>
          </cell>
          <cell r="M803">
            <v>8216</v>
          </cell>
          <cell r="V803">
            <v>158401</v>
          </cell>
          <cell r="Y803">
            <v>158401</v>
          </cell>
          <cell r="Z803">
            <v>14140342</v>
          </cell>
          <cell r="AA803">
            <v>201528</v>
          </cell>
          <cell r="AC803">
            <v>14341870</v>
          </cell>
          <cell r="AY803">
            <v>54091</v>
          </cell>
          <cell r="BA803">
            <v>54091</v>
          </cell>
          <cell r="BC803">
            <v>27382</v>
          </cell>
          <cell r="BE803">
            <v>27382</v>
          </cell>
          <cell r="BF803">
            <v>36212907</v>
          </cell>
          <cell r="BI803">
            <v>36212907</v>
          </cell>
          <cell r="BJ803">
            <v>0.46482544760342354</v>
          </cell>
          <cell r="BK803">
            <v>302411</v>
          </cell>
          <cell r="BL803">
            <v>292362</v>
          </cell>
          <cell r="BN803">
            <v>594773</v>
          </cell>
          <cell r="BX803">
            <v>162811</v>
          </cell>
          <cell r="BZ803">
            <v>162811</v>
          </cell>
          <cell r="CU803">
            <v>117606</v>
          </cell>
          <cell r="CV803">
            <v>69755</v>
          </cell>
          <cell r="CX803">
            <v>187361</v>
          </cell>
          <cell r="CZ803">
            <v>52615</v>
          </cell>
          <cell r="DB803">
            <v>52615</v>
          </cell>
          <cell r="DG803">
            <v>94800</v>
          </cell>
          <cell r="DH803">
            <v>90510</v>
          </cell>
          <cell r="DJ803">
            <v>185310</v>
          </cell>
          <cell r="EA803">
            <v>221885</v>
          </cell>
          <cell r="EB803">
            <v>48896</v>
          </cell>
          <cell r="ED803">
            <v>270781</v>
          </cell>
          <cell r="EN803">
            <v>38222</v>
          </cell>
          <cell r="EP803">
            <v>38222</v>
          </cell>
          <cell r="ER803">
            <v>50483</v>
          </cell>
          <cell r="ET803">
            <v>50483</v>
          </cell>
          <cell r="FC803">
            <v>233024</v>
          </cell>
          <cell r="FF803">
            <v>233024</v>
          </cell>
          <cell r="FK803">
            <v>51481376</v>
          </cell>
          <cell r="FL803">
            <v>1088655</v>
          </cell>
          <cell r="FN803">
            <v>25336433</v>
          </cell>
          <cell r="FO803">
            <v>77906464</v>
          </cell>
        </row>
        <row r="804">
          <cell r="E804" t="str">
            <v>Ohio State2015</v>
          </cell>
          <cell r="F804" t="str">
            <v>OH</v>
          </cell>
          <cell r="G804" t="str">
            <v>NCAA Division I-A</v>
          </cell>
          <cell r="I804">
            <v>1</v>
          </cell>
          <cell r="J804" t="str">
            <v>NCAA</v>
          </cell>
          <cell r="K804">
            <v>21316</v>
          </cell>
          <cell r="L804">
            <v>19582</v>
          </cell>
          <cell r="M804">
            <v>40898</v>
          </cell>
          <cell r="V804">
            <v>447749</v>
          </cell>
          <cell r="Y804">
            <v>447749</v>
          </cell>
          <cell r="Z804">
            <v>19872727</v>
          </cell>
          <cell r="AA804">
            <v>1077796</v>
          </cell>
          <cell r="AC804">
            <v>20950523</v>
          </cell>
          <cell r="AL804">
            <v>71186</v>
          </cell>
          <cell r="AM804">
            <v>72005</v>
          </cell>
          <cell r="AO804">
            <v>143191</v>
          </cell>
          <cell r="AP804">
            <v>17302</v>
          </cell>
          <cell r="AQ804">
            <v>5718</v>
          </cell>
          <cell r="AS804">
            <v>23020</v>
          </cell>
          <cell r="AX804">
            <v>19126</v>
          </cell>
          <cell r="AY804">
            <v>18743</v>
          </cell>
          <cell r="BA804">
            <v>37869</v>
          </cell>
          <cell r="BC804">
            <v>102011</v>
          </cell>
          <cell r="BE804">
            <v>102011</v>
          </cell>
          <cell r="BF804">
            <v>86646061</v>
          </cell>
          <cell r="BI804">
            <v>86646061</v>
          </cell>
          <cell r="BJ804">
            <v>0.50996815293915654</v>
          </cell>
          <cell r="BK804">
            <v>71514</v>
          </cell>
          <cell r="BL804">
            <v>110957</v>
          </cell>
          <cell r="BN804">
            <v>182471</v>
          </cell>
          <cell r="BO804">
            <v>153607</v>
          </cell>
          <cell r="BP804">
            <v>83922</v>
          </cell>
          <cell r="BR804">
            <v>237529</v>
          </cell>
          <cell r="BS804">
            <v>847402</v>
          </cell>
          <cell r="BT804">
            <v>71678</v>
          </cell>
          <cell r="BV804">
            <v>919080</v>
          </cell>
          <cell r="BW804">
            <v>753437</v>
          </cell>
          <cell r="BX804">
            <v>247142</v>
          </cell>
          <cell r="BZ804">
            <v>1000579</v>
          </cell>
          <cell r="CC804">
            <v>18344</v>
          </cell>
          <cell r="CD804">
            <v>18344</v>
          </cell>
          <cell r="CJ804">
            <v>76777</v>
          </cell>
          <cell r="CL804">
            <v>76777</v>
          </cell>
          <cell r="CU804">
            <v>208737</v>
          </cell>
          <cell r="CV804">
            <v>256971</v>
          </cell>
          <cell r="CX804">
            <v>465708</v>
          </cell>
          <cell r="CZ804">
            <v>187734</v>
          </cell>
          <cell r="DB804">
            <v>187734</v>
          </cell>
          <cell r="DK804">
            <v>295384</v>
          </cell>
          <cell r="DL804">
            <v>76772</v>
          </cell>
          <cell r="DN804">
            <v>372156</v>
          </cell>
          <cell r="DP804">
            <v>24527</v>
          </cell>
          <cell r="DR804">
            <v>24527</v>
          </cell>
          <cell r="EA804">
            <v>139917</v>
          </cell>
          <cell r="EB804">
            <v>49408</v>
          </cell>
          <cell r="ED804">
            <v>189325</v>
          </cell>
          <cell r="EQ804">
            <v>57224</v>
          </cell>
          <cell r="ER804">
            <v>309594</v>
          </cell>
          <cell r="ET804">
            <v>366818</v>
          </cell>
          <cell r="FC804">
            <v>743407</v>
          </cell>
          <cell r="FF804">
            <v>743407</v>
          </cell>
          <cell r="FI804">
            <v>9032</v>
          </cell>
          <cell r="FJ804">
            <v>9032</v>
          </cell>
          <cell r="FK804">
            <v>110344780</v>
          </cell>
          <cell r="FL804">
            <v>2771755</v>
          </cell>
          <cell r="FM804">
            <v>27376</v>
          </cell>
          <cell r="FN804">
            <v>56760936</v>
          </cell>
          <cell r="FO804">
            <v>169904847</v>
          </cell>
        </row>
        <row r="805">
          <cell r="E805" t="str">
            <v>Ohio2015</v>
          </cell>
          <cell r="F805" t="str">
            <v>OH</v>
          </cell>
          <cell r="G805" t="str">
            <v>NCAA Division I-A</v>
          </cell>
          <cell r="I805">
            <v>1</v>
          </cell>
          <cell r="J805" t="str">
            <v>NCAA</v>
          </cell>
          <cell r="K805">
            <v>8293</v>
          </cell>
          <cell r="L805">
            <v>9062</v>
          </cell>
          <cell r="M805">
            <v>17355</v>
          </cell>
          <cell r="V805">
            <v>1010016</v>
          </cell>
          <cell r="Y805">
            <v>1010016</v>
          </cell>
          <cell r="Z805">
            <v>2687743</v>
          </cell>
          <cell r="AA805">
            <v>1741771</v>
          </cell>
          <cell r="AC805">
            <v>4429514</v>
          </cell>
          <cell r="AM805">
            <v>940365</v>
          </cell>
          <cell r="AO805">
            <v>940365</v>
          </cell>
          <cell r="BC805">
            <v>875498</v>
          </cell>
          <cell r="BE805">
            <v>875498</v>
          </cell>
          <cell r="BF805">
            <v>9616278</v>
          </cell>
          <cell r="BI805">
            <v>9616278</v>
          </cell>
          <cell r="BJ805">
            <v>0.30161401804720039</v>
          </cell>
          <cell r="BK805">
            <v>367504</v>
          </cell>
          <cell r="BL805">
            <v>388897</v>
          </cell>
          <cell r="BN805">
            <v>756401</v>
          </cell>
          <cell r="CV805">
            <v>944466</v>
          </cell>
          <cell r="CX805">
            <v>944466</v>
          </cell>
          <cell r="CZ805">
            <v>824468</v>
          </cell>
          <cell r="DB805">
            <v>824468</v>
          </cell>
          <cell r="DH805">
            <v>871976</v>
          </cell>
          <cell r="DJ805">
            <v>871976</v>
          </cell>
          <cell r="EM805">
            <v>161368</v>
          </cell>
          <cell r="EP805">
            <v>161368</v>
          </cell>
          <cell r="ER805">
            <v>1142211</v>
          </cell>
          <cell r="ET805">
            <v>1142211</v>
          </cell>
          <cell r="FC805">
            <v>691199</v>
          </cell>
          <cell r="FF805">
            <v>691199</v>
          </cell>
          <cell r="FK805">
            <v>14534108</v>
          </cell>
          <cell r="FL805">
            <v>7729652</v>
          </cell>
          <cell r="FN805">
            <v>9618969</v>
          </cell>
          <cell r="FO805">
            <v>31882729</v>
          </cell>
        </row>
        <row r="806">
          <cell r="E806" t="str">
            <v>Oklahoma State2015</v>
          </cell>
          <cell r="F806" t="str">
            <v>OK</v>
          </cell>
          <cell r="G806" t="str">
            <v>NCAA Division I-A</v>
          </cell>
          <cell r="I806">
            <v>1</v>
          </cell>
          <cell r="J806" t="str">
            <v>NCAA</v>
          </cell>
          <cell r="K806">
            <v>9362</v>
          </cell>
          <cell r="L806">
            <v>8875</v>
          </cell>
          <cell r="M806">
            <v>18237</v>
          </cell>
          <cell r="V806">
            <v>1014433</v>
          </cell>
          <cell r="Y806">
            <v>1014433</v>
          </cell>
          <cell r="Z806">
            <v>11001125</v>
          </cell>
          <cell r="AA806">
            <v>536030</v>
          </cell>
          <cell r="AC806">
            <v>11537155</v>
          </cell>
          <cell r="AL806">
            <v>167485</v>
          </cell>
          <cell r="AM806">
            <v>170314</v>
          </cell>
          <cell r="AO806">
            <v>337799</v>
          </cell>
          <cell r="AU806">
            <v>575996</v>
          </cell>
          <cell r="AW806">
            <v>575996</v>
          </cell>
          <cell r="BF806">
            <v>47760618</v>
          </cell>
          <cell r="BI806">
            <v>47760618</v>
          </cell>
          <cell r="BJ806">
            <v>0.53038301898125872</v>
          </cell>
          <cell r="BK806">
            <v>895330</v>
          </cell>
          <cell r="BL806">
            <v>187091</v>
          </cell>
          <cell r="BN806">
            <v>1082421</v>
          </cell>
          <cell r="CV806">
            <v>263147</v>
          </cell>
          <cell r="CX806">
            <v>263147</v>
          </cell>
          <cell r="CZ806">
            <v>454932</v>
          </cell>
          <cell r="DB806">
            <v>454932</v>
          </cell>
          <cell r="EA806">
            <v>61208</v>
          </cell>
          <cell r="EB806">
            <v>167315</v>
          </cell>
          <cell r="ED806">
            <v>228523</v>
          </cell>
          <cell r="FC806">
            <v>429700</v>
          </cell>
          <cell r="FF806">
            <v>429700</v>
          </cell>
          <cell r="FK806">
            <v>61329899</v>
          </cell>
          <cell r="FL806">
            <v>2354825</v>
          </cell>
          <cell r="FN806">
            <v>26364573</v>
          </cell>
          <cell r="FO806">
            <v>90049297</v>
          </cell>
        </row>
        <row r="807">
          <cell r="E807" t="str">
            <v>Old Dominion2015</v>
          </cell>
          <cell r="F807" t="str">
            <v>VA</v>
          </cell>
          <cell r="G807" t="str">
            <v>NCAA Division I-A</v>
          </cell>
          <cell r="I807">
            <v>1</v>
          </cell>
          <cell r="J807" t="str">
            <v>NCAA</v>
          </cell>
          <cell r="K807">
            <v>7176</v>
          </cell>
          <cell r="L807">
            <v>8143</v>
          </cell>
          <cell r="M807">
            <v>15319</v>
          </cell>
          <cell r="V807">
            <v>1550832</v>
          </cell>
          <cell r="Y807">
            <v>1550832</v>
          </cell>
          <cell r="Z807">
            <v>3583117</v>
          </cell>
          <cell r="AA807">
            <v>2247328</v>
          </cell>
          <cell r="AC807">
            <v>5830445</v>
          </cell>
          <cell r="BC807">
            <v>940270</v>
          </cell>
          <cell r="BE807">
            <v>940270</v>
          </cell>
          <cell r="BF807">
            <v>9634722</v>
          </cell>
          <cell r="BI807">
            <v>9634722</v>
          </cell>
          <cell r="BJ807">
            <v>0.24126691245967835</v>
          </cell>
          <cell r="BK807">
            <v>328433</v>
          </cell>
          <cell r="BL807">
            <v>458405</v>
          </cell>
          <cell r="BN807">
            <v>786838</v>
          </cell>
          <cell r="BX807">
            <v>821160</v>
          </cell>
          <cell r="BZ807">
            <v>821160</v>
          </cell>
          <cell r="CJ807">
            <v>1158211</v>
          </cell>
          <cell r="CL807">
            <v>1158211</v>
          </cell>
          <cell r="CM807">
            <v>170163</v>
          </cell>
          <cell r="CN807">
            <v>145509</v>
          </cell>
          <cell r="CP807">
            <v>315672</v>
          </cell>
          <cell r="CU807">
            <v>988988</v>
          </cell>
          <cell r="CV807">
            <v>951960</v>
          </cell>
          <cell r="CX807">
            <v>1940948</v>
          </cell>
          <cell r="DG807">
            <v>473049</v>
          </cell>
          <cell r="DH807">
            <v>672135</v>
          </cell>
          <cell r="DJ807">
            <v>1145184</v>
          </cell>
          <cell r="EA807">
            <v>473648</v>
          </cell>
          <cell r="EB807">
            <v>629599</v>
          </cell>
          <cell r="ED807">
            <v>1103247</v>
          </cell>
          <cell r="FC807">
            <v>1017092</v>
          </cell>
          <cell r="FF807">
            <v>1017092</v>
          </cell>
          <cell r="FK807">
            <v>18220044</v>
          </cell>
          <cell r="FL807">
            <v>8024577</v>
          </cell>
          <cell r="FN807">
            <v>13689251</v>
          </cell>
          <cell r="FO807">
            <v>39933872</v>
          </cell>
        </row>
        <row r="808">
          <cell r="E808" t="str">
            <v>Oregon State2015</v>
          </cell>
          <cell r="F808" t="str">
            <v>OR</v>
          </cell>
          <cell r="G808" t="str">
            <v>NCAA Division I-A</v>
          </cell>
          <cell r="I808">
            <v>1</v>
          </cell>
          <cell r="J808" t="str">
            <v>NCAA</v>
          </cell>
          <cell r="K808">
            <v>9721</v>
          </cell>
          <cell r="L808">
            <v>8359</v>
          </cell>
          <cell r="M808">
            <v>18080</v>
          </cell>
          <cell r="V808">
            <v>2835069</v>
          </cell>
          <cell r="Y808">
            <v>2835069</v>
          </cell>
          <cell r="Z808">
            <v>5834462</v>
          </cell>
          <cell r="AA808">
            <v>3387338</v>
          </cell>
          <cell r="AC808">
            <v>9221800</v>
          </cell>
          <cell r="AM808">
            <v>1162094</v>
          </cell>
          <cell r="AO808">
            <v>1162094</v>
          </cell>
          <cell r="BF808">
            <v>32941918</v>
          </cell>
          <cell r="BI808">
            <v>32941918</v>
          </cell>
          <cell r="BJ808">
            <v>0.42413930581296455</v>
          </cell>
          <cell r="BK808">
            <v>495255</v>
          </cell>
          <cell r="BL808">
            <v>582348</v>
          </cell>
          <cell r="BN808">
            <v>1077603</v>
          </cell>
          <cell r="BP808">
            <v>1641800</v>
          </cell>
          <cell r="BR808">
            <v>1641800</v>
          </cell>
          <cell r="CI808">
            <v>315614</v>
          </cell>
          <cell r="CJ808">
            <v>1310407</v>
          </cell>
          <cell r="CL808">
            <v>1626021</v>
          </cell>
          <cell r="CU808">
            <v>1142338</v>
          </cell>
          <cell r="CV808">
            <v>1104524</v>
          </cell>
          <cell r="CX808">
            <v>2246862</v>
          </cell>
          <cell r="CZ808">
            <v>1395181</v>
          </cell>
          <cell r="DB808">
            <v>1395181</v>
          </cell>
          <cell r="DL808">
            <v>991793</v>
          </cell>
          <cell r="DN808">
            <v>991793</v>
          </cell>
          <cell r="ER808">
            <v>1912236</v>
          </cell>
          <cell r="ET808">
            <v>1912236</v>
          </cell>
          <cell r="FC808">
            <v>1091048</v>
          </cell>
          <cell r="FF808">
            <v>1091048</v>
          </cell>
          <cell r="FK808">
            <v>44655704</v>
          </cell>
          <cell r="FL808">
            <v>13487721</v>
          </cell>
          <cell r="FN808">
            <v>19524260</v>
          </cell>
          <cell r="FO808">
            <v>77667685</v>
          </cell>
        </row>
        <row r="809">
          <cell r="E809" t="str">
            <v>Penn State2015</v>
          </cell>
          <cell r="F809" t="str">
            <v>PA</v>
          </cell>
          <cell r="G809" t="str">
            <v>NCAA Division I-A</v>
          </cell>
          <cell r="I809">
            <v>1</v>
          </cell>
          <cell r="J809" t="str">
            <v>NCAA</v>
          </cell>
          <cell r="K809">
            <v>20986</v>
          </cell>
          <cell r="L809">
            <v>18308</v>
          </cell>
          <cell r="M809">
            <v>39294</v>
          </cell>
          <cell r="V809">
            <v>759436</v>
          </cell>
          <cell r="Y809">
            <v>759436</v>
          </cell>
          <cell r="Z809">
            <v>11228157</v>
          </cell>
          <cell r="AA809">
            <v>1110674</v>
          </cell>
          <cell r="AC809">
            <v>12338831</v>
          </cell>
          <cell r="AL809">
            <v>706699</v>
          </cell>
          <cell r="AM809">
            <v>866249</v>
          </cell>
          <cell r="AO809">
            <v>1572948</v>
          </cell>
          <cell r="AX809">
            <v>253532</v>
          </cell>
          <cell r="AY809">
            <v>301033</v>
          </cell>
          <cell r="BA809">
            <v>554565</v>
          </cell>
          <cell r="BC809">
            <v>612910</v>
          </cell>
          <cell r="BE809">
            <v>612910</v>
          </cell>
          <cell r="BF809">
            <v>75462597</v>
          </cell>
          <cell r="BI809">
            <v>75462597</v>
          </cell>
          <cell r="BJ809">
            <v>0.57036185697503905</v>
          </cell>
          <cell r="BK809">
            <v>237772</v>
          </cell>
          <cell r="BL809">
            <v>310294</v>
          </cell>
          <cell r="BN809">
            <v>548066</v>
          </cell>
          <cell r="BO809">
            <v>445592</v>
          </cell>
          <cell r="BP809">
            <v>773871</v>
          </cell>
          <cell r="BR809">
            <v>1219463</v>
          </cell>
          <cell r="BS809">
            <v>4411262</v>
          </cell>
          <cell r="BT809">
            <v>1037839</v>
          </cell>
          <cell r="BV809">
            <v>5449101</v>
          </cell>
          <cell r="BW809">
            <v>747730</v>
          </cell>
          <cell r="BX809">
            <v>620993</v>
          </cell>
          <cell r="BZ809">
            <v>1368723</v>
          </cell>
          <cell r="CU809">
            <v>589142</v>
          </cell>
          <cell r="CV809">
            <v>733348</v>
          </cell>
          <cell r="CX809">
            <v>1322490</v>
          </cell>
          <cell r="CZ809">
            <v>722576</v>
          </cell>
          <cell r="DB809">
            <v>722576</v>
          </cell>
          <cell r="DG809">
            <v>580191</v>
          </cell>
          <cell r="DH809">
            <v>786930</v>
          </cell>
          <cell r="DJ809">
            <v>1367121</v>
          </cell>
          <cell r="EA809">
            <v>267703</v>
          </cell>
          <cell r="EB809">
            <v>451362</v>
          </cell>
          <cell r="ED809">
            <v>719065</v>
          </cell>
          <cell r="EQ809">
            <v>280850</v>
          </cell>
          <cell r="ER809">
            <v>1317772</v>
          </cell>
          <cell r="ET809">
            <v>1598622</v>
          </cell>
          <cell r="FC809">
            <v>1402668</v>
          </cell>
          <cell r="FF809">
            <v>1402668</v>
          </cell>
          <cell r="FK809">
            <v>97373331</v>
          </cell>
          <cell r="FL809">
            <v>9645851</v>
          </cell>
          <cell r="FN809">
            <v>25287346</v>
          </cell>
          <cell r="FO809">
            <v>132306528</v>
          </cell>
        </row>
        <row r="810">
          <cell r="E810" t="str">
            <v>Purdue2015</v>
          </cell>
          <cell r="F810" t="str">
            <v>IN</v>
          </cell>
          <cell r="G810" t="str">
            <v>NCAA Division I-A</v>
          </cell>
          <cell r="I810">
            <v>1</v>
          </cell>
          <cell r="J810" t="str">
            <v>NCAA</v>
          </cell>
          <cell r="K810">
            <v>16595</v>
          </cell>
          <cell r="L810">
            <v>12060</v>
          </cell>
          <cell r="M810">
            <v>28655</v>
          </cell>
          <cell r="V810">
            <v>304346</v>
          </cell>
          <cell r="Y810">
            <v>304346</v>
          </cell>
          <cell r="Z810">
            <v>10375722</v>
          </cell>
          <cell r="AA810">
            <v>723687</v>
          </cell>
          <cell r="AC810">
            <v>11099409</v>
          </cell>
          <cell r="AL810">
            <v>281843</v>
          </cell>
          <cell r="AM810">
            <v>554220</v>
          </cell>
          <cell r="AO810">
            <v>836063</v>
          </cell>
          <cell r="BF810">
            <v>18681315</v>
          </cell>
          <cell r="BI810">
            <v>18681315</v>
          </cell>
          <cell r="BJ810">
            <v>0.23792497008921801</v>
          </cell>
          <cell r="BK810">
            <v>122956</v>
          </cell>
          <cell r="BL810">
            <v>242031</v>
          </cell>
          <cell r="BN810">
            <v>364987</v>
          </cell>
          <cell r="CV810">
            <v>562962</v>
          </cell>
          <cell r="CX810">
            <v>562962</v>
          </cell>
          <cell r="CZ810">
            <v>535492</v>
          </cell>
          <cell r="DB810">
            <v>535492</v>
          </cell>
          <cell r="DK810">
            <v>259514</v>
          </cell>
          <cell r="DL810">
            <v>451333</v>
          </cell>
          <cell r="DN810">
            <v>710847</v>
          </cell>
          <cell r="EA810">
            <v>93513</v>
          </cell>
          <cell r="EB810">
            <v>284902</v>
          </cell>
          <cell r="ED810">
            <v>378415</v>
          </cell>
          <cell r="ER810">
            <v>543267</v>
          </cell>
          <cell r="ET810">
            <v>543267</v>
          </cell>
          <cell r="FC810">
            <v>244296</v>
          </cell>
          <cell r="FF810">
            <v>244296</v>
          </cell>
          <cell r="FK810">
            <v>30363505</v>
          </cell>
          <cell r="FL810">
            <v>3897894</v>
          </cell>
          <cell r="FN810">
            <v>44256274</v>
          </cell>
          <cell r="FO810">
            <v>78517673</v>
          </cell>
        </row>
        <row r="811">
          <cell r="E811" t="str">
            <v>Rice2015</v>
          </cell>
          <cell r="F811" t="str">
            <v>TX</v>
          </cell>
          <cell r="G811" t="str">
            <v>NCAA Division I-A</v>
          </cell>
          <cell r="I811">
            <v>1</v>
          </cell>
          <cell r="J811" t="str">
            <v>NCAA</v>
          </cell>
          <cell r="K811">
            <v>2013</v>
          </cell>
          <cell r="L811">
            <v>1820</v>
          </cell>
          <cell r="M811">
            <v>3833</v>
          </cell>
          <cell r="V811">
            <v>2703684</v>
          </cell>
          <cell r="Y811">
            <v>2703684</v>
          </cell>
          <cell r="Z811">
            <v>3427660</v>
          </cell>
          <cell r="AA811">
            <v>2200134</v>
          </cell>
          <cell r="AC811">
            <v>5627794</v>
          </cell>
          <cell r="AL811">
            <v>1338504</v>
          </cell>
          <cell r="AM811">
            <v>1740227</v>
          </cell>
          <cell r="AO811">
            <v>3078731</v>
          </cell>
          <cell r="BF811">
            <v>11650472</v>
          </cell>
          <cell r="BI811">
            <v>11650472</v>
          </cell>
          <cell r="BJ811">
            <v>0.31668884214225423</v>
          </cell>
          <cell r="BK811">
            <v>674621</v>
          </cell>
          <cell r="BN811">
            <v>674621</v>
          </cell>
          <cell r="CV811">
            <v>1739909</v>
          </cell>
          <cell r="CX811">
            <v>1739909</v>
          </cell>
          <cell r="DL811">
            <v>1113970</v>
          </cell>
          <cell r="DN811">
            <v>1113970</v>
          </cell>
          <cell r="EA811">
            <v>661436</v>
          </cell>
          <cell r="EB811">
            <v>1065312</v>
          </cell>
          <cell r="ED811">
            <v>1726748</v>
          </cell>
          <cell r="ER811">
            <v>1274555</v>
          </cell>
          <cell r="ET811">
            <v>1274555</v>
          </cell>
          <cell r="FK811">
            <v>20456377</v>
          </cell>
          <cell r="FL811">
            <v>9134107</v>
          </cell>
          <cell r="FN811">
            <v>7197904</v>
          </cell>
          <cell r="FO811">
            <v>36788388</v>
          </cell>
        </row>
        <row r="812">
          <cell r="E812" t="str">
            <v>Rutgers2015</v>
          </cell>
          <cell r="F812" t="str">
            <v>NJ</v>
          </cell>
          <cell r="G812" t="str">
            <v>NCAA Division I-A</v>
          </cell>
          <cell r="I812">
            <v>1</v>
          </cell>
          <cell r="J812" t="str">
            <v>NCAA</v>
          </cell>
          <cell r="K812">
            <v>16654</v>
          </cell>
          <cell r="L812">
            <v>16640</v>
          </cell>
          <cell r="M812">
            <v>33294</v>
          </cell>
          <cell r="V812">
            <v>1277901</v>
          </cell>
          <cell r="Y812">
            <v>1277901</v>
          </cell>
          <cell r="Z812">
            <v>6147089</v>
          </cell>
          <cell r="AA812">
            <v>4420669</v>
          </cell>
          <cell r="AC812">
            <v>10567758</v>
          </cell>
          <cell r="AL812">
            <v>988629</v>
          </cell>
          <cell r="AM812">
            <v>1152326</v>
          </cell>
          <cell r="AO812">
            <v>2140955</v>
          </cell>
          <cell r="BC812">
            <v>1145778</v>
          </cell>
          <cell r="BE812">
            <v>1145778</v>
          </cell>
          <cell r="BF812">
            <v>25236282</v>
          </cell>
          <cell r="BI812">
            <v>25236282</v>
          </cell>
          <cell r="BJ812">
            <v>0.32007097287780134</v>
          </cell>
          <cell r="BK812">
            <v>356456</v>
          </cell>
          <cell r="BL812">
            <v>582478</v>
          </cell>
          <cell r="BN812">
            <v>938934</v>
          </cell>
          <cell r="BP812">
            <v>1180322</v>
          </cell>
          <cell r="BR812">
            <v>1180322</v>
          </cell>
          <cell r="BW812">
            <v>1194986</v>
          </cell>
          <cell r="BX812">
            <v>912756</v>
          </cell>
          <cell r="BZ812">
            <v>2107742</v>
          </cell>
          <cell r="CJ812">
            <v>1003158</v>
          </cell>
          <cell r="CL812">
            <v>1003158</v>
          </cell>
          <cell r="CU812">
            <v>1146718</v>
          </cell>
          <cell r="CV812">
            <v>1560998</v>
          </cell>
          <cell r="CX812">
            <v>2707716</v>
          </cell>
          <cell r="CZ812">
            <v>1096962</v>
          </cell>
          <cell r="DB812">
            <v>1096962</v>
          </cell>
          <cell r="DH812">
            <v>1199005</v>
          </cell>
          <cell r="DJ812">
            <v>1199005</v>
          </cell>
          <cell r="EB812">
            <v>523986</v>
          </cell>
          <cell r="ED812">
            <v>523986</v>
          </cell>
          <cell r="ER812">
            <v>1357263</v>
          </cell>
          <cell r="ET812">
            <v>1357263</v>
          </cell>
          <cell r="FC812">
            <v>1356205</v>
          </cell>
          <cell r="FF812">
            <v>1356205</v>
          </cell>
          <cell r="FK812">
            <v>37704266</v>
          </cell>
          <cell r="FL812">
            <v>16135701</v>
          </cell>
          <cell r="FN812">
            <v>25005927</v>
          </cell>
          <cell r="FO812">
            <v>78845894</v>
          </cell>
        </row>
        <row r="813">
          <cell r="E813" t="str">
            <v>San Diego State2015</v>
          </cell>
          <cell r="F813" t="str">
            <v>CA</v>
          </cell>
          <cell r="G813" t="str">
            <v>NCAA Division I-A</v>
          </cell>
          <cell r="I813">
            <v>1</v>
          </cell>
          <cell r="J813" t="str">
            <v>NCAA</v>
          </cell>
          <cell r="K813">
            <v>11725</v>
          </cell>
          <cell r="L813">
            <v>13997</v>
          </cell>
          <cell r="M813">
            <v>25722</v>
          </cell>
          <cell r="V813">
            <v>1650726</v>
          </cell>
          <cell r="Y813">
            <v>1650726</v>
          </cell>
          <cell r="Z813">
            <v>7819546</v>
          </cell>
          <cell r="AA813">
            <v>2833711</v>
          </cell>
          <cell r="AC813">
            <v>10653257</v>
          </cell>
          <cell r="AM813">
            <v>1288906</v>
          </cell>
          <cell r="AO813">
            <v>1288906</v>
          </cell>
          <cell r="BF813">
            <v>14253337</v>
          </cell>
          <cell r="BI813">
            <v>14253337</v>
          </cell>
          <cell r="BJ813">
            <v>0.30532106794084629</v>
          </cell>
          <cell r="BK813">
            <v>714992</v>
          </cell>
          <cell r="BL813">
            <v>483475</v>
          </cell>
          <cell r="BN813">
            <v>1198467</v>
          </cell>
          <cell r="BX813">
            <v>961857</v>
          </cell>
          <cell r="BZ813">
            <v>961857</v>
          </cell>
          <cell r="CJ813">
            <v>1657091</v>
          </cell>
          <cell r="CL813">
            <v>1657091</v>
          </cell>
          <cell r="CU813">
            <v>1007502</v>
          </cell>
          <cell r="CV813">
            <v>911697</v>
          </cell>
          <cell r="CX813">
            <v>1919199</v>
          </cell>
          <cell r="CZ813">
            <v>1010659</v>
          </cell>
          <cell r="DB813">
            <v>1010659</v>
          </cell>
          <cell r="DH813">
            <v>872288</v>
          </cell>
          <cell r="DJ813">
            <v>872288</v>
          </cell>
          <cell r="EA813">
            <v>366545</v>
          </cell>
          <cell r="EB813">
            <v>377810</v>
          </cell>
          <cell r="ED813">
            <v>744355</v>
          </cell>
          <cell r="ER813">
            <v>943696</v>
          </cell>
          <cell r="ET813">
            <v>943696</v>
          </cell>
          <cell r="EV813">
            <v>747472</v>
          </cell>
          <cell r="EX813">
            <v>747472</v>
          </cell>
          <cell r="FK813">
            <v>25812648</v>
          </cell>
          <cell r="FL813">
            <v>12088662</v>
          </cell>
          <cell r="FN813">
            <v>8781800</v>
          </cell>
          <cell r="FO813">
            <v>46683110</v>
          </cell>
        </row>
        <row r="814">
          <cell r="E814" t="str">
            <v>San Jose State2015</v>
          </cell>
          <cell r="F814" t="str">
            <v>CA</v>
          </cell>
          <cell r="G814" t="str">
            <v>NCAA Division I-A</v>
          </cell>
          <cell r="I814">
            <v>1</v>
          </cell>
          <cell r="J814" t="str">
            <v>NCAA</v>
          </cell>
          <cell r="K814">
            <v>11279</v>
          </cell>
          <cell r="L814">
            <v>10285</v>
          </cell>
          <cell r="M814">
            <v>21564</v>
          </cell>
          <cell r="V814">
            <v>956179</v>
          </cell>
          <cell r="Y814">
            <v>956179</v>
          </cell>
          <cell r="Z814">
            <v>1851101</v>
          </cell>
          <cell r="AA814">
            <v>1471179</v>
          </cell>
          <cell r="AC814">
            <v>3322280</v>
          </cell>
          <cell r="AE814">
            <v>13879</v>
          </cell>
          <cell r="AG814">
            <v>13879</v>
          </cell>
          <cell r="BF814">
            <v>8098929</v>
          </cell>
          <cell r="BI814">
            <v>8098929</v>
          </cell>
          <cell r="BJ814">
            <v>0.29379181509649727</v>
          </cell>
          <cell r="BK814">
            <v>353411</v>
          </cell>
          <cell r="BL814">
            <v>400187</v>
          </cell>
          <cell r="BN814">
            <v>753598</v>
          </cell>
          <cell r="BP814">
            <v>725884</v>
          </cell>
          <cell r="BR814">
            <v>725884</v>
          </cell>
          <cell r="CU814">
            <v>621575</v>
          </cell>
          <cell r="CV814">
            <v>851227</v>
          </cell>
          <cell r="CX814">
            <v>1472802</v>
          </cell>
          <cell r="CZ814">
            <v>824938</v>
          </cell>
          <cell r="DB814">
            <v>824938</v>
          </cell>
          <cell r="DH814">
            <v>732905</v>
          </cell>
          <cell r="DJ814">
            <v>732905</v>
          </cell>
          <cell r="EB814">
            <v>418563</v>
          </cell>
          <cell r="ED814">
            <v>418563</v>
          </cell>
          <cell r="EF814">
            <v>200751</v>
          </cell>
          <cell r="EH814">
            <v>200751</v>
          </cell>
          <cell r="EJ814">
            <v>200751</v>
          </cell>
          <cell r="EL814">
            <v>200751</v>
          </cell>
          <cell r="EM814">
            <v>198218</v>
          </cell>
          <cell r="EN814">
            <v>235898</v>
          </cell>
          <cell r="EP814">
            <v>434116</v>
          </cell>
          <cell r="ER814">
            <v>755525</v>
          </cell>
          <cell r="ET814">
            <v>755525</v>
          </cell>
          <cell r="EU814">
            <v>200623</v>
          </cell>
          <cell r="EV814">
            <v>512481</v>
          </cell>
          <cell r="EX814">
            <v>713104</v>
          </cell>
          <cell r="FK814">
            <v>12280036</v>
          </cell>
          <cell r="FL814">
            <v>7344168</v>
          </cell>
          <cell r="FN814">
            <v>7942694</v>
          </cell>
          <cell r="FO814">
            <v>27566898</v>
          </cell>
        </row>
        <row r="815">
          <cell r="E815" t="str">
            <v>SMU2015</v>
          </cell>
          <cell r="F815" t="str">
            <v>TX</v>
          </cell>
          <cell r="G815" t="str">
            <v>NCAA Division I-A</v>
          </cell>
          <cell r="I815">
            <v>1</v>
          </cell>
          <cell r="J815" t="str">
            <v>NCAA</v>
          </cell>
          <cell r="K815">
            <v>3061</v>
          </cell>
          <cell r="L815">
            <v>3095</v>
          </cell>
          <cell r="M815">
            <v>6156</v>
          </cell>
          <cell r="Z815">
            <v>7086547</v>
          </cell>
          <cell r="AA815">
            <v>3217719</v>
          </cell>
          <cell r="AC815">
            <v>10304266</v>
          </cell>
          <cell r="AM815">
            <v>2030377</v>
          </cell>
          <cell r="AO815">
            <v>2030377</v>
          </cell>
          <cell r="AP815">
            <v>270150</v>
          </cell>
          <cell r="AQ815">
            <v>287921</v>
          </cell>
          <cell r="AS815">
            <v>558071</v>
          </cell>
          <cell r="AU815">
            <v>2823301</v>
          </cell>
          <cell r="AW815">
            <v>2823301</v>
          </cell>
          <cell r="BF815">
            <v>17267570</v>
          </cell>
          <cell r="BI815">
            <v>17267570</v>
          </cell>
          <cell r="BJ815">
            <v>0.30342269249888726</v>
          </cell>
          <cell r="BK815">
            <v>784704</v>
          </cell>
          <cell r="BL815">
            <v>731018</v>
          </cell>
          <cell r="BN815">
            <v>1515722</v>
          </cell>
          <cell r="CJ815">
            <v>1710891</v>
          </cell>
          <cell r="CL815">
            <v>1710891</v>
          </cell>
          <cell r="CU815">
            <v>1592435</v>
          </cell>
          <cell r="CV815">
            <v>1540063</v>
          </cell>
          <cell r="CX815">
            <v>3132498</v>
          </cell>
          <cell r="DK815">
            <v>1080598</v>
          </cell>
          <cell r="DL815">
            <v>1151684</v>
          </cell>
          <cell r="DN815">
            <v>2232282</v>
          </cell>
          <cell r="EA815">
            <v>853598</v>
          </cell>
          <cell r="EB815">
            <v>826496</v>
          </cell>
          <cell r="ED815">
            <v>1680094</v>
          </cell>
          <cell r="ER815">
            <v>1671948</v>
          </cell>
          <cell r="ET815">
            <v>1671948</v>
          </cell>
          <cell r="FK815">
            <v>28935602</v>
          </cell>
          <cell r="FL815">
            <v>15991418</v>
          </cell>
          <cell r="FN815">
            <v>11982270</v>
          </cell>
          <cell r="FO815">
            <v>56909290</v>
          </cell>
        </row>
        <row r="816">
          <cell r="E816" t="str">
            <v>Stanford2015</v>
          </cell>
          <cell r="F816" t="str">
            <v>CA</v>
          </cell>
          <cell r="G816" t="str">
            <v>NCAA Division I-A</v>
          </cell>
          <cell r="I816">
            <v>1</v>
          </cell>
          <cell r="J816" t="str">
            <v>NCAA</v>
          </cell>
          <cell r="K816">
            <v>3663</v>
          </cell>
          <cell r="L816">
            <v>3331</v>
          </cell>
          <cell r="M816">
            <v>6994</v>
          </cell>
          <cell r="V816">
            <v>798926</v>
          </cell>
          <cell r="Y816">
            <v>798926</v>
          </cell>
          <cell r="Z816">
            <v>6847588</v>
          </cell>
          <cell r="AA816">
            <v>20043215</v>
          </cell>
          <cell r="AC816">
            <v>26890803</v>
          </cell>
          <cell r="AE816">
            <v>10000</v>
          </cell>
          <cell r="AG816">
            <v>10000</v>
          </cell>
          <cell r="AL816">
            <v>523318</v>
          </cell>
          <cell r="AM816">
            <v>381965</v>
          </cell>
          <cell r="AO816">
            <v>905283</v>
          </cell>
          <cell r="AX816">
            <v>21379</v>
          </cell>
          <cell r="AY816">
            <v>21643</v>
          </cell>
          <cell r="BA816">
            <v>43022</v>
          </cell>
          <cell r="BC816">
            <v>186276</v>
          </cell>
          <cell r="BE816">
            <v>186276</v>
          </cell>
          <cell r="BF816">
            <v>43744639</v>
          </cell>
          <cell r="BI816">
            <v>43744639</v>
          </cell>
          <cell r="BJ816">
            <v>0.39045074293138415</v>
          </cell>
          <cell r="BK816">
            <v>522508</v>
          </cell>
          <cell r="BL816">
            <v>359248</v>
          </cell>
          <cell r="BN816">
            <v>881756</v>
          </cell>
          <cell r="BO816">
            <v>262323</v>
          </cell>
          <cell r="BP816">
            <v>106080</v>
          </cell>
          <cell r="BR816">
            <v>368403</v>
          </cell>
          <cell r="BX816">
            <v>119702</v>
          </cell>
          <cell r="BZ816">
            <v>119702</v>
          </cell>
          <cell r="CI816">
            <v>580440</v>
          </cell>
          <cell r="CJ816">
            <v>228541</v>
          </cell>
          <cell r="CL816">
            <v>808981</v>
          </cell>
          <cell r="CN816">
            <v>107481</v>
          </cell>
          <cell r="CO816">
            <v>284636</v>
          </cell>
          <cell r="CP816">
            <v>392117</v>
          </cell>
          <cell r="CU816">
            <v>374087</v>
          </cell>
          <cell r="CV816">
            <v>342917</v>
          </cell>
          <cell r="CX816">
            <v>717004</v>
          </cell>
          <cell r="CZ816">
            <v>211117</v>
          </cell>
          <cell r="DB816">
            <v>211117</v>
          </cell>
          <cell r="DD816">
            <v>348845</v>
          </cell>
          <cell r="DF816">
            <v>348845</v>
          </cell>
          <cell r="DG816">
            <v>236554</v>
          </cell>
          <cell r="DH816">
            <v>104920</v>
          </cell>
          <cell r="DJ816">
            <v>341474</v>
          </cell>
          <cell r="DP816">
            <v>105097</v>
          </cell>
          <cell r="DR816">
            <v>105097</v>
          </cell>
          <cell r="EA816">
            <v>257984</v>
          </cell>
          <cell r="EB816">
            <v>67674</v>
          </cell>
          <cell r="ED816">
            <v>325658</v>
          </cell>
          <cell r="EQ816">
            <v>124402</v>
          </cell>
          <cell r="ER816">
            <v>478633</v>
          </cell>
          <cell r="ET816">
            <v>603035</v>
          </cell>
          <cell r="EU816">
            <v>373719</v>
          </cell>
          <cell r="EV816">
            <v>256233</v>
          </cell>
          <cell r="EX816">
            <v>629952</v>
          </cell>
          <cell r="FC816">
            <v>177627</v>
          </cell>
          <cell r="FF816">
            <v>177627</v>
          </cell>
          <cell r="FH816">
            <v>151909</v>
          </cell>
          <cell r="FJ816">
            <v>151909</v>
          </cell>
          <cell r="FK816">
            <v>54845494</v>
          </cell>
          <cell r="FL816">
            <v>23631496</v>
          </cell>
          <cell r="FM816">
            <v>284636</v>
          </cell>
          <cell r="FN816">
            <v>33274629</v>
          </cell>
          <cell r="FO816">
            <v>112036255</v>
          </cell>
        </row>
        <row r="817">
          <cell r="E817" t="str">
            <v>Syracuse2015</v>
          </cell>
          <cell r="F817" t="str">
            <v>NY</v>
          </cell>
          <cell r="G817" t="str">
            <v>NCAA Division I-A</v>
          </cell>
          <cell r="I817">
            <v>1</v>
          </cell>
          <cell r="J817" t="str">
            <v>NCAA</v>
          </cell>
          <cell r="K817">
            <v>6391</v>
          </cell>
          <cell r="L817">
            <v>7736</v>
          </cell>
          <cell r="M817">
            <v>14127</v>
          </cell>
          <cell r="Z817">
            <v>26889157</v>
          </cell>
          <cell r="AA817">
            <v>1670590</v>
          </cell>
          <cell r="AC817">
            <v>28559747</v>
          </cell>
          <cell r="AL817">
            <v>1093477</v>
          </cell>
          <cell r="AM817">
            <v>1410541</v>
          </cell>
          <cell r="AO817">
            <v>2504018</v>
          </cell>
          <cell r="BC817">
            <v>953094</v>
          </cell>
          <cell r="BE817">
            <v>953094</v>
          </cell>
          <cell r="BF817">
            <v>38152217</v>
          </cell>
          <cell r="BI817">
            <v>38152217</v>
          </cell>
          <cell r="BJ817">
            <v>0.46146642411191413</v>
          </cell>
          <cell r="BT817">
            <v>1396394</v>
          </cell>
          <cell r="BV817">
            <v>1396394</v>
          </cell>
          <cell r="BW817">
            <v>1957179</v>
          </cell>
          <cell r="BX817">
            <v>1274548</v>
          </cell>
          <cell r="BZ817">
            <v>3231727</v>
          </cell>
          <cell r="CI817">
            <v>898443</v>
          </cell>
          <cell r="CJ817">
            <v>1598186</v>
          </cell>
          <cell r="CL817">
            <v>2496629</v>
          </cell>
          <cell r="CU817">
            <v>924325</v>
          </cell>
          <cell r="CV817">
            <v>1049966</v>
          </cell>
          <cell r="CX817">
            <v>1974291</v>
          </cell>
          <cell r="CZ817">
            <v>937723</v>
          </cell>
          <cell r="DB817">
            <v>937723</v>
          </cell>
          <cell r="EB817">
            <v>640590</v>
          </cell>
          <cell r="ED817">
            <v>640590</v>
          </cell>
          <cell r="ER817">
            <v>944998</v>
          </cell>
          <cell r="ET817">
            <v>944998</v>
          </cell>
          <cell r="FK817">
            <v>69914798</v>
          </cell>
          <cell r="FL817">
            <v>11876630</v>
          </cell>
          <cell r="FN817">
            <v>884613</v>
          </cell>
          <cell r="FO817">
            <v>82676041</v>
          </cell>
        </row>
        <row r="818">
          <cell r="E818" t="str">
            <v>Temple2015</v>
          </cell>
          <cell r="F818" t="str">
            <v>PA</v>
          </cell>
          <cell r="G818" t="str">
            <v>NCAA Division I-A</v>
          </cell>
          <cell r="I818">
            <v>1</v>
          </cell>
          <cell r="J818" t="str">
            <v>NCAA</v>
          </cell>
          <cell r="K818">
            <v>12108</v>
          </cell>
          <cell r="L818">
            <v>13020</v>
          </cell>
          <cell r="M818">
            <v>25128</v>
          </cell>
          <cell r="Z818">
            <v>5920903</v>
          </cell>
          <cell r="AA818">
            <v>3371893</v>
          </cell>
          <cell r="AC818">
            <v>9292796</v>
          </cell>
          <cell r="AM818">
            <v>1184425</v>
          </cell>
          <cell r="AO818">
            <v>1184425</v>
          </cell>
          <cell r="AY818">
            <v>473123</v>
          </cell>
          <cell r="BA818">
            <v>473123</v>
          </cell>
          <cell r="BC818">
            <v>1019624</v>
          </cell>
          <cell r="BE818">
            <v>1019624</v>
          </cell>
          <cell r="BF818">
            <v>18842502</v>
          </cell>
          <cell r="BI818">
            <v>18842502</v>
          </cell>
          <cell r="BJ818">
            <v>0.37028496168629432</v>
          </cell>
          <cell r="BK818">
            <v>365389</v>
          </cell>
          <cell r="BN818">
            <v>365389</v>
          </cell>
          <cell r="BP818">
            <v>899049</v>
          </cell>
          <cell r="BR818">
            <v>899049</v>
          </cell>
          <cell r="BX818">
            <v>1080885</v>
          </cell>
          <cell r="BZ818">
            <v>1080885</v>
          </cell>
          <cell r="CI818">
            <v>606713</v>
          </cell>
          <cell r="CJ818">
            <v>1024251</v>
          </cell>
          <cell r="CL818">
            <v>1630964</v>
          </cell>
          <cell r="CU818">
            <v>1015057</v>
          </cell>
          <cell r="CV818">
            <v>1114709</v>
          </cell>
          <cell r="CX818">
            <v>2129766</v>
          </cell>
          <cell r="EA818">
            <v>413555</v>
          </cell>
          <cell r="EB818">
            <v>496189</v>
          </cell>
          <cell r="ED818">
            <v>909744</v>
          </cell>
          <cell r="EM818">
            <v>221793</v>
          </cell>
          <cell r="EP818">
            <v>221793</v>
          </cell>
          <cell r="ER818">
            <v>1101635</v>
          </cell>
          <cell r="ET818">
            <v>1101635</v>
          </cell>
          <cell r="FK818">
            <v>27385912</v>
          </cell>
          <cell r="FL818">
            <v>11765783</v>
          </cell>
          <cell r="FN818">
            <v>11734795</v>
          </cell>
          <cell r="FO818">
            <v>50886490</v>
          </cell>
        </row>
        <row r="819">
          <cell r="E819" t="str">
            <v>Texas A&amp;M2015</v>
          </cell>
          <cell r="F819" t="str">
            <v>TX</v>
          </cell>
          <cell r="G819" t="str">
            <v>NCAA Division I-A</v>
          </cell>
          <cell r="I819">
            <v>1</v>
          </cell>
          <cell r="J819" t="str">
            <v>NCAA</v>
          </cell>
          <cell r="K819">
            <v>21997</v>
          </cell>
          <cell r="L819">
            <v>21413</v>
          </cell>
          <cell r="M819">
            <v>43410</v>
          </cell>
          <cell r="V819">
            <v>3644668</v>
          </cell>
          <cell r="Y819">
            <v>3644668</v>
          </cell>
          <cell r="Z819">
            <v>9177326</v>
          </cell>
          <cell r="AA819">
            <v>1198832</v>
          </cell>
          <cell r="AC819">
            <v>10376158</v>
          </cell>
          <cell r="AL819">
            <v>288514</v>
          </cell>
          <cell r="AM819">
            <v>274891</v>
          </cell>
          <cell r="AO819">
            <v>563405</v>
          </cell>
          <cell r="AU819">
            <v>149952</v>
          </cell>
          <cell r="AW819">
            <v>149952</v>
          </cell>
          <cell r="BF819">
            <v>73700887</v>
          </cell>
          <cell r="BI819">
            <v>73700887</v>
          </cell>
          <cell r="BJ819">
            <v>0.56240484255112677</v>
          </cell>
          <cell r="BK819">
            <v>213117</v>
          </cell>
          <cell r="BL819">
            <v>142844</v>
          </cell>
          <cell r="BN819">
            <v>355961</v>
          </cell>
          <cell r="CV819">
            <v>2493435</v>
          </cell>
          <cell r="CX819">
            <v>2493435</v>
          </cell>
          <cell r="CZ819">
            <v>594951</v>
          </cell>
          <cell r="DB819">
            <v>594951</v>
          </cell>
          <cell r="DG819">
            <v>333071</v>
          </cell>
          <cell r="DH819">
            <v>342790</v>
          </cell>
          <cell r="DJ819">
            <v>675861</v>
          </cell>
          <cell r="EA819">
            <v>623486</v>
          </cell>
          <cell r="EB819">
            <v>178284</v>
          </cell>
          <cell r="ED819">
            <v>801770</v>
          </cell>
          <cell r="ER819">
            <v>662938</v>
          </cell>
          <cell r="ET819">
            <v>662938</v>
          </cell>
          <cell r="FK819">
            <v>87981069</v>
          </cell>
          <cell r="FL819">
            <v>6038917</v>
          </cell>
          <cell r="FN819">
            <v>37025982</v>
          </cell>
          <cell r="FO819">
            <v>131045968</v>
          </cell>
        </row>
        <row r="820">
          <cell r="E820" t="str">
            <v>TCU2015</v>
          </cell>
          <cell r="F820" t="str">
            <v>TX</v>
          </cell>
          <cell r="G820" t="str">
            <v>NCAA Division I-A</v>
          </cell>
          <cell r="I820">
            <v>1</v>
          </cell>
          <cell r="J820" t="str">
            <v>NCAA</v>
          </cell>
          <cell r="K820">
            <v>3395</v>
          </cell>
          <cell r="L820">
            <v>5179</v>
          </cell>
          <cell r="M820">
            <v>8574</v>
          </cell>
          <cell r="V820">
            <v>4069154</v>
          </cell>
          <cell r="Y820">
            <v>4069154</v>
          </cell>
          <cell r="Z820">
            <v>10398422</v>
          </cell>
          <cell r="AA820">
            <v>4215228</v>
          </cell>
          <cell r="AC820">
            <v>14613650</v>
          </cell>
          <cell r="AE820">
            <v>402217</v>
          </cell>
          <cell r="AG820">
            <v>402217</v>
          </cell>
          <cell r="AL820">
            <v>1062282</v>
          </cell>
          <cell r="AM820">
            <v>1312520</v>
          </cell>
          <cell r="AO820">
            <v>2374802</v>
          </cell>
          <cell r="AU820">
            <v>2730417</v>
          </cell>
          <cell r="AW820">
            <v>2730417</v>
          </cell>
          <cell r="BF820">
            <v>52009661</v>
          </cell>
          <cell r="BI820">
            <v>52009661</v>
          </cell>
          <cell r="BJ820">
            <v>0.55768824417043639</v>
          </cell>
          <cell r="BK820">
            <v>563641</v>
          </cell>
          <cell r="BL820">
            <v>577772</v>
          </cell>
          <cell r="BN820">
            <v>1141413</v>
          </cell>
          <cell r="CB820">
            <v>394335</v>
          </cell>
          <cell r="CD820">
            <v>394335</v>
          </cell>
          <cell r="CV820">
            <v>1216876</v>
          </cell>
          <cell r="CX820">
            <v>1216876</v>
          </cell>
          <cell r="DG820">
            <v>661637</v>
          </cell>
          <cell r="DH820">
            <v>935665</v>
          </cell>
          <cell r="DJ820">
            <v>1597302</v>
          </cell>
          <cell r="EA820">
            <v>813411</v>
          </cell>
          <cell r="EB820">
            <v>838056</v>
          </cell>
          <cell r="ED820">
            <v>1651467</v>
          </cell>
          <cell r="ER820">
            <v>1306733</v>
          </cell>
          <cell r="ET820">
            <v>1306733</v>
          </cell>
          <cell r="FK820">
            <v>69578208</v>
          </cell>
          <cell r="FL820">
            <v>13929819</v>
          </cell>
          <cell r="FN820">
            <v>9751355</v>
          </cell>
          <cell r="FO820">
            <v>93259382</v>
          </cell>
        </row>
        <row r="821">
          <cell r="E821" t="str">
            <v>Texas State2015</v>
          </cell>
          <cell r="F821" t="str">
            <v>TX</v>
          </cell>
          <cell r="G821" t="str">
            <v>NCAA Division I-A</v>
          </cell>
          <cell r="I821">
            <v>1</v>
          </cell>
          <cell r="J821" t="str">
            <v>NCAA</v>
          </cell>
          <cell r="K821">
            <v>11519</v>
          </cell>
          <cell r="L821">
            <v>15850</v>
          </cell>
          <cell r="M821">
            <v>27369</v>
          </cell>
          <cell r="V821">
            <v>1054315</v>
          </cell>
          <cell r="Y821">
            <v>1054315</v>
          </cell>
          <cell r="Z821">
            <v>1824046</v>
          </cell>
          <cell r="AA821">
            <v>1414227</v>
          </cell>
          <cell r="AC821">
            <v>3238273</v>
          </cell>
          <cell r="AL821">
            <v>634431</v>
          </cell>
          <cell r="AM821">
            <v>770051</v>
          </cell>
          <cell r="AO821">
            <v>1404482</v>
          </cell>
          <cell r="BF821">
            <v>7457817</v>
          </cell>
          <cell r="BI821">
            <v>7457817</v>
          </cell>
          <cell r="BJ821">
            <v>0.21991289018393048</v>
          </cell>
          <cell r="BK821">
            <v>268959</v>
          </cell>
          <cell r="BL821">
            <v>482939</v>
          </cell>
          <cell r="BN821">
            <v>751898</v>
          </cell>
          <cell r="CV821">
            <v>607327</v>
          </cell>
          <cell r="CX821">
            <v>607327</v>
          </cell>
          <cell r="CZ821">
            <v>816443</v>
          </cell>
          <cell r="DB821">
            <v>816443</v>
          </cell>
          <cell r="EB821">
            <v>398033</v>
          </cell>
          <cell r="ED821">
            <v>398033</v>
          </cell>
          <cell r="ER821">
            <v>714220</v>
          </cell>
          <cell r="ET821">
            <v>714220</v>
          </cell>
          <cell r="FK821">
            <v>11239568</v>
          </cell>
          <cell r="FL821">
            <v>5203240</v>
          </cell>
          <cell r="FN821">
            <v>17469788</v>
          </cell>
          <cell r="FO821">
            <v>33912596</v>
          </cell>
        </row>
        <row r="822">
          <cell r="E822" t="str">
            <v>Texas Tech2015</v>
          </cell>
          <cell r="F822" t="str">
            <v>TX</v>
          </cell>
          <cell r="G822" t="str">
            <v>NCAA Division I-A</v>
          </cell>
          <cell r="I822">
            <v>1</v>
          </cell>
          <cell r="J822" t="str">
            <v>NCAA</v>
          </cell>
          <cell r="K822">
            <v>14314</v>
          </cell>
          <cell r="L822">
            <v>11741</v>
          </cell>
          <cell r="M822">
            <v>26055</v>
          </cell>
          <cell r="V822">
            <v>1183066</v>
          </cell>
          <cell r="Y822">
            <v>1183066</v>
          </cell>
          <cell r="Z822">
            <v>7057773</v>
          </cell>
          <cell r="AA822">
            <v>1000010</v>
          </cell>
          <cell r="AC822">
            <v>8057783</v>
          </cell>
          <cell r="AL822">
            <v>206684</v>
          </cell>
          <cell r="AM822">
            <v>195195</v>
          </cell>
          <cell r="AO822">
            <v>401879</v>
          </cell>
          <cell r="BF822">
            <v>42485160</v>
          </cell>
          <cell r="BI822">
            <v>42485160</v>
          </cell>
          <cell r="BJ822">
            <v>0.58398829306163769</v>
          </cell>
          <cell r="BK822">
            <v>178577</v>
          </cell>
          <cell r="BL822">
            <v>119375</v>
          </cell>
          <cell r="BN822">
            <v>297952</v>
          </cell>
          <cell r="CV822">
            <v>279358</v>
          </cell>
          <cell r="CX822">
            <v>279358</v>
          </cell>
          <cell r="CZ822">
            <v>270550</v>
          </cell>
          <cell r="DB822">
            <v>270550</v>
          </cell>
          <cell r="EA822">
            <v>68409</v>
          </cell>
          <cell r="EB822">
            <v>110789</v>
          </cell>
          <cell r="ED822">
            <v>179198</v>
          </cell>
          <cell r="ER822">
            <v>176132</v>
          </cell>
          <cell r="ET822">
            <v>176132</v>
          </cell>
          <cell r="FK822">
            <v>51179669</v>
          </cell>
          <cell r="FL822">
            <v>2151409</v>
          </cell>
          <cell r="FN822">
            <v>19418942</v>
          </cell>
          <cell r="FO822">
            <v>72750020</v>
          </cell>
        </row>
        <row r="823">
          <cell r="E823" t="str">
            <v>Alabama2015</v>
          </cell>
          <cell r="F823" t="str">
            <v>AL</v>
          </cell>
          <cell r="G823" t="str">
            <v>NCAA Division I-A</v>
          </cell>
          <cell r="I823">
            <v>1</v>
          </cell>
          <cell r="J823" t="str">
            <v>NCAA</v>
          </cell>
          <cell r="K823">
            <v>12929</v>
          </cell>
          <cell r="L823">
            <v>15518</v>
          </cell>
          <cell r="M823">
            <v>28447</v>
          </cell>
          <cell r="V823">
            <v>1134040</v>
          </cell>
          <cell r="Y823">
            <v>1134040</v>
          </cell>
          <cell r="Z823">
            <v>14446339</v>
          </cell>
          <cell r="AA823">
            <v>987004</v>
          </cell>
          <cell r="AC823">
            <v>15433343</v>
          </cell>
          <cell r="AL823">
            <v>245222</v>
          </cell>
          <cell r="AM823">
            <v>1048694</v>
          </cell>
          <cell r="AO823">
            <v>1293916</v>
          </cell>
          <cell r="BF823">
            <v>103870999</v>
          </cell>
          <cell r="BI823">
            <v>103870999</v>
          </cell>
          <cell r="BJ823">
            <v>0.63333816629871076</v>
          </cell>
          <cell r="BK823">
            <v>472918</v>
          </cell>
          <cell r="BL823">
            <v>436873</v>
          </cell>
          <cell r="BN823">
            <v>909791</v>
          </cell>
          <cell r="BP823">
            <v>1130343</v>
          </cell>
          <cell r="BR823">
            <v>1130343</v>
          </cell>
          <cell r="CJ823">
            <v>1010413</v>
          </cell>
          <cell r="CL823">
            <v>1010413</v>
          </cell>
          <cell r="CV823">
            <v>776307</v>
          </cell>
          <cell r="CX823">
            <v>776307</v>
          </cell>
          <cell r="CZ823">
            <v>1148590</v>
          </cell>
          <cell r="DB823">
            <v>1148590</v>
          </cell>
          <cell r="DG823">
            <v>111126</v>
          </cell>
          <cell r="DH823">
            <v>748395</v>
          </cell>
          <cell r="DJ823">
            <v>859521</v>
          </cell>
          <cell r="EA823">
            <v>65752</v>
          </cell>
          <cell r="EB823">
            <v>451921</v>
          </cell>
          <cell r="ED823">
            <v>517673</v>
          </cell>
          <cell r="ER823">
            <v>661382</v>
          </cell>
          <cell r="ET823">
            <v>661382</v>
          </cell>
          <cell r="FK823">
            <v>120346396</v>
          </cell>
          <cell r="FL823">
            <v>8399922</v>
          </cell>
          <cell r="FN823">
            <v>35259271</v>
          </cell>
          <cell r="FO823">
            <v>164005589</v>
          </cell>
        </row>
        <row r="824">
          <cell r="E824" t="str">
            <v>Tennessee2015</v>
          </cell>
          <cell r="F824" t="str">
            <v>TN</v>
          </cell>
          <cell r="G824" t="str">
            <v>NCAA Division I-A</v>
          </cell>
          <cell r="I824">
            <v>1</v>
          </cell>
          <cell r="J824" t="str">
            <v>NCAA</v>
          </cell>
          <cell r="K824">
            <v>10322</v>
          </cell>
          <cell r="L824">
            <v>10145</v>
          </cell>
          <cell r="M824">
            <v>20467</v>
          </cell>
          <cell r="V824">
            <v>609153</v>
          </cell>
          <cell r="Y824">
            <v>609153</v>
          </cell>
          <cell r="Z824">
            <v>18595510</v>
          </cell>
          <cell r="AA824">
            <v>4397709</v>
          </cell>
          <cell r="AC824">
            <v>22993219</v>
          </cell>
          <cell r="AL824">
            <v>79572</v>
          </cell>
          <cell r="AM824">
            <v>81108</v>
          </cell>
          <cell r="AO824">
            <v>160680</v>
          </cell>
          <cell r="BF824">
            <v>107103765</v>
          </cell>
          <cell r="BI824">
            <v>107103765</v>
          </cell>
          <cell r="BJ824">
            <v>0.78781820916650236</v>
          </cell>
          <cell r="BK824">
            <v>29269</v>
          </cell>
          <cell r="BL824">
            <v>82670</v>
          </cell>
          <cell r="BN824">
            <v>111939</v>
          </cell>
          <cell r="CJ824">
            <v>178495</v>
          </cell>
          <cell r="CL824">
            <v>178495</v>
          </cell>
          <cell r="CV824">
            <v>76942</v>
          </cell>
          <cell r="CX824">
            <v>76942</v>
          </cell>
          <cell r="CZ824">
            <v>668238</v>
          </cell>
          <cell r="DB824">
            <v>668238</v>
          </cell>
          <cell r="DG824">
            <v>342967</v>
          </cell>
          <cell r="DH824">
            <v>365422</v>
          </cell>
          <cell r="DJ824">
            <v>708389</v>
          </cell>
          <cell r="EA824">
            <v>17777</v>
          </cell>
          <cell r="EB824">
            <v>38962</v>
          </cell>
          <cell r="ED824">
            <v>56739</v>
          </cell>
          <cell r="ER824">
            <v>178765</v>
          </cell>
          <cell r="ET824">
            <v>178765</v>
          </cell>
          <cell r="FK824">
            <v>126778013</v>
          </cell>
          <cell r="FL824">
            <v>6068311</v>
          </cell>
          <cell r="FN824">
            <v>3103523</v>
          </cell>
          <cell r="FO824">
            <v>135949847</v>
          </cell>
        </row>
        <row r="825">
          <cell r="E825" t="str">
            <v>Texas2015</v>
          </cell>
          <cell r="F825" t="str">
            <v>TX</v>
          </cell>
          <cell r="G825" t="str">
            <v>NCAA Division I-A</v>
          </cell>
          <cell r="I825">
            <v>1</v>
          </cell>
          <cell r="J825" t="str">
            <v>NCAA</v>
          </cell>
          <cell r="K825">
            <v>17192</v>
          </cell>
          <cell r="L825">
            <v>19165</v>
          </cell>
          <cell r="M825">
            <v>36357</v>
          </cell>
          <cell r="V825">
            <v>5398695</v>
          </cell>
          <cell r="Y825">
            <v>5398695</v>
          </cell>
          <cell r="Z825">
            <v>17982782</v>
          </cell>
          <cell r="AA825">
            <v>1964453</v>
          </cell>
          <cell r="AC825">
            <v>19947235</v>
          </cell>
          <cell r="AL825">
            <v>595803</v>
          </cell>
          <cell r="AM825">
            <v>528913</v>
          </cell>
          <cell r="AO825">
            <v>1124716</v>
          </cell>
          <cell r="BF825">
            <v>127465311</v>
          </cell>
          <cell r="BI825">
            <v>127465311</v>
          </cell>
          <cell r="BJ825">
            <v>0.69995839083843714</v>
          </cell>
          <cell r="BK825">
            <v>364653</v>
          </cell>
          <cell r="BL825">
            <v>245976</v>
          </cell>
          <cell r="BN825">
            <v>610629</v>
          </cell>
          <cell r="CJ825">
            <v>268850</v>
          </cell>
          <cell r="CL825">
            <v>268850</v>
          </cell>
          <cell r="CV825">
            <v>665263</v>
          </cell>
          <cell r="CX825">
            <v>665263</v>
          </cell>
          <cell r="CZ825">
            <v>674256</v>
          </cell>
          <cell r="DB825">
            <v>674256</v>
          </cell>
          <cell r="DG825">
            <v>780523</v>
          </cell>
          <cell r="DH825">
            <v>640891</v>
          </cell>
          <cell r="DJ825">
            <v>1421414</v>
          </cell>
          <cell r="EA825">
            <v>242441</v>
          </cell>
          <cell r="EB825">
            <v>219547</v>
          </cell>
          <cell r="ED825">
            <v>461988</v>
          </cell>
          <cell r="ER825">
            <v>1797900</v>
          </cell>
          <cell r="ET825">
            <v>1797900</v>
          </cell>
          <cell r="FK825">
            <v>152830208</v>
          </cell>
          <cell r="FL825">
            <v>7006049</v>
          </cell>
          <cell r="FN825">
            <v>22267869</v>
          </cell>
          <cell r="FO825">
            <v>182104126</v>
          </cell>
        </row>
        <row r="826">
          <cell r="E826" t="str">
            <v>UTEP2015</v>
          </cell>
          <cell r="F826" t="str">
            <v>TX</v>
          </cell>
          <cell r="G826" t="str">
            <v>NCAA Division I-A</v>
          </cell>
          <cell r="I826">
            <v>1</v>
          </cell>
          <cell r="J826" t="str">
            <v>NCAA</v>
          </cell>
          <cell r="K826">
            <v>6205</v>
          </cell>
          <cell r="L826">
            <v>6892</v>
          </cell>
          <cell r="M826">
            <v>13097</v>
          </cell>
          <cell r="Z826">
            <v>4736010</v>
          </cell>
          <cell r="AA826">
            <v>1469013</v>
          </cell>
          <cell r="AC826">
            <v>6205023</v>
          </cell>
          <cell r="AL826">
            <v>1196321</v>
          </cell>
          <cell r="AM826">
            <v>1735312</v>
          </cell>
          <cell r="AO826">
            <v>2931633</v>
          </cell>
          <cell r="BF826">
            <v>11636472</v>
          </cell>
          <cell r="BI826">
            <v>11636472</v>
          </cell>
          <cell r="BJ826">
            <v>0.41382178397394692</v>
          </cell>
          <cell r="BK826">
            <v>697184</v>
          </cell>
          <cell r="BL826">
            <v>543171</v>
          </cell>
          <cell r="BN826">
            <v>1240355</v>
          </cell>
          <cell r="CB826">
            <v>323123</v>
          </cell>
          <cell r="CD826">
            <v>323123</v>
          </cell>
          <cell r="CV826">
            <v>1314547</v>
          </cell>
          <cell r="CX826">
            <v>1314547</v>
          </cell>
          <cell r="CZ826">
            <v>1155380</v>
          </cell>
          <cell r="DB826">
            <v>1155380</v>
          </cell>
          <cell r="EB826">
            <v>790521</v>
          </cell>
          <cell r="ED826">
            <v>790521</v>
          </cell>
          <cell r="ER826">
            <v>1141318</v>
          </cell>
          <cell r="ET826">
            <v>1141318</v>
          </cell>
          <cell r="FK826">
            <v>18265987</v>
          </cell>
          <cell r="FL826">
            <v>8472385</v>
          </cell>
          <cell r="FN826">
            <v>1381153</v>
          </cell>
          <cell r="FO826">
            <v>28119525</v>
          </cell>
        </row>
        <row r="827">
          <cell r="E827" t="str">
            <v>UTSA2015</v>
          </cell>
          <cell r="F827" t="str">
            <v>TX</v>
          </cell>
          <cell r="G827" t="str">
            <v>NCAA Division I-A</v>
          </cell>
          <cell r="I827">
            <v>1</v>
          </cell>
          <cell r="J827" t="str">
            <v>NCAA</v>
          </cell>
          <cell r="K827">
            <v>9947</v>
          </cell>
          <cell r="L827">
            <v>10092</v>
          </cell>
          <cell r="M827">
            <v>20039</v>
          </cell>
          <cell r="V827">
            <v>1050840</v>
          </cell>
          <cell r="Y827">
            <v>1050840</v>
          </cell>
          <cell r="Z827">
            <v>1791403</v>
          </cell>
          <cell r="AA827">
            <v>1243745</v>
          </cell>
          <cell r="AC827">
            <v>3035148</v>
          </cell>
          <cell r="AL827">
            <v>773190</v>
          </cell>
          <cell r="AM827">
            <v>804749</v>
          </cell>
          <cell r="AO827">
            <v>1577939</v>
          </cell>
          <cell r="BF827">
            <v>8782297</v>
          </cell>
          <cell r="BI827">
            <v>8782297</v>
          </cell>
          <cell r="BJ827">
            <v>0.31565934413511687</v>
          </cell>
          <cell r="BK827">
            <v>359826</v>
          </cell>
          <cell r="BL827">
            <v>392188</v>
          </cell>
          <cell r="BN827">
            <v>752014</v>
          </cell>
          <cell r="CV827">
            <v>711145</v>
          </cell>
          <cell r="CX827">
            <v>711145</v>
          </cell>
          <cell r="CZ827">
            <v>701889</v>
          </cell>
          <cell r="DB827">
            <v>701889</v>
          </cell>
          <cell r="EA827">
            <v>359847</v>
          </cell>
          <cell r="EB827">
            <v>356489</v>
          </cell>
          <cell r="ED827">
            <v>716336</v>
          </cell>
          <cell r="ER827">
            <v>914502</v>
          </cell>
          <cell r="ET827">
            <v>914502</v>
          </cell>
          <cell r="FK827">
            <v>13117403</v>
          </cell>
          <cell r="FL827">
            <v>5124707</v>
          </cell>
          <cell r="FN827">
            <v>9579962</v>
          </cell>
          <cell r="FO827">
            <v>27822072</v>
          </cell>
        </row>
        <row r="828">
          <cell r="E828" t="str">
            <v>Troy2015</v>
          </cell>
          <cell r="F828" t="str">
            <v>AL</v>
          </cell>
          <cell r="G828" t="str">
            <v>NCAA Division I-A</v>
          </cell>
          <cell r="I828">
            <v>1</v>
          </cell>
          <cell r="J828" t="str">
            <v>NCAA</v>
          </cell>
          <cell r="K828">
            <v>3530</v>
          </cell>
          <cell r="L828">
            <v>5427</v>
          </cell>
          <cell r="M828">
            <v>8957</v>
          </cell>
          <cell r="V828">
            <v>862706</v>
          </cell>
          <cell r="Y828">
            <v>862706</v>
          </cell>
          <cell r="Z828">
            <v>1353567</v>
          </cell>
          <cell r="AA828">
            <v>1098431</v>
          </cell>
          <cell r="AC828">
            <v>2451998</v>
          </cell>
          <cell r="AL828">
            <v>468787</v>
          </cell>
          <cell r="AM828">
            <v>703178</v>
          </cell>
          <cell r="AO828">
            <v>1171965</v>
          </cell>
          <cell r="BF828">
            <v>7534913</v>
          </cell>
          <cell r="BI828">
            <v>7534913</v>
          </cell>
          <cell r="BJ828">
            <v>0.34820803422025665</v>
          </cell>
          <cell r="BK828">
            <v>366818</v>
          </cell>
          <cell r="BL828">
            <v>203596</v>
          </cell>
          <cell r="BN828">
            <v>570414</v>
          </cell>
          <cell r="CV828">
            <v>370026</v>
          </cell>
          <cell r="CX828">
            <v>370026</v>
          </cell>
          <cell r="CZ828">
            <v>757800</v>
          </cell>
          <cell r="DB828">
            <v>757800</v>
          </cell>
          <cell r="EA828">
            <v>386698</v>
          </cell>
          <cell r="EB828">
            <v>254979</v>
          </cell>
          <cell r="ED828">
            <v>641677</v>
          </cell>
          <cell r="ER828">
            <v>562524</v>
          </cell>
          <cell r="ET828">
            <v>562524</v>
          </cell>
          <cell r="FK828">
            <v>10973489</v>
          </cell>
          <cell r="FL828">
            <v>3950534</v>
          </cell>
          <cell r="FN828">
            <v>6715090</v>
          </cell>
          <cell r="FO828">
            <v>21639113</v>
          </cell>
        </row>
        <row r="829">
          <cell r="E829" t="str">
            <v>Tulane2015</v>
          </cell>
          <cell r="F829" t="str">
            <v>LA</v>
          </cell>
          <cell r="G829" t="str">
            <v>NCAA Division I-A</v>
          </cell>
          <cell r="I829">
            <v>1</v>
          </cell>
          <cell r="J829" t="str">
            <v>NCAA</v>
          </cell>
          <cell r="K829">
            <v>2667</v>
          </cell>
          <cell r="L829">
            <v>3664</v>
          </cell>
          <cell r="M829">
            <v>6331</v>
          </cell>
          <cell r="V829">
            <v>327150</v>
          </cell>
          <cell r="Y829">
            <v>327150</v>
          </cell>
          <cell r="Z829">
            <v>295000</v>
          </cell>
          <cell r="AA829">
            <v>30000</v>
          </cell>
          <cell r="AC829">
            <v>325000</v>
          </cell>
          <cell r="AE829">
            <v>2000</v>
          </cell>
          <cell r="AG829">
            <v>2000</v>
          </cell>
          <cell r="AI829">
            <v>2000</v>
          </cell>
          <cell r="AK829">
            <v>2000</v>
          </cell>
          <cell r="AL829">
            <v>12000</v>
          </cell>
          <cell r="AM829">
            <v>18000</v>
          </cell>
          <cell r="AO829">
            <v>30000</v>
          </cell>
          <cell r="BF829">
            <v>3215000</v>
          </cell>
          <cell r="BI829">
            <v>3215000</v>
          </cell>
          <cell r="BJ829">
            <v>6.0499185839028018E-2</v>
          </cell>
          <cell r="BL829">
            <v>8000</v>
          </cell>
          <cell r="BN829">
            <v>8000</v>
          </cell>
          <cell r="DH829">
            <v>40000</v>
          </cell>
          <cell r="DJ829">
            <v>40000</v>
          </cell>
          <cell r="EA829">
            <v>2000</v>
          </cell>
          <cell r="EB829">
            <v>13000</v>
          </cell>
          <cell r="ED829">
            <v>15000</v>
          </cell>
          <cell r="ER829">
            <v>5000</v>
          </cell>
          <cell r="ET829">
            <v>5000</v>
          </cell>
          <cell r="FK829">
            <v>3851150</v>
          </cell>
          <cell r="FL829">
            <v>118000</v>
          </cell>
          <cell r="FN829">
            <v>49172061</v>
          </cell>
          <cell r="FO829">
            <v>53141211</v>
          </cell>
        </row>
        <row r="830">
          <cell r="E830" t="str">
            <v>Buffalo2015</v>
          </cell>
          <cell r="F830" t="str">
            <v>NY</v>
          </cell>
          <cell r="G830" t="str">
            <v>NCAA Division I-A</v>
          </cell>
          <cell r="I830">
            <v>1</v>
          </cell>
          <cell r="J830" t="str">
            <v>NCAA</v>
          </cell>
          <cell r="K830">
            <v>10372</v>
          </cell>
          <cell r="L830">
            <v>7964</v>
          </cell>
          <cell r="M830">
            <v>18336</v>
          </cell>
          <cell r="V830">
            <v>648700</v>
          </cell>
          <cell r="Y830">
            <v>648700</v>
          </cell>
          <cell r="Z830">
            <v>2054470</v>
          </cell>
          <cell r="AA830">
            <v>1596152</v>
          </cell>
          <cell r="AC830">
            <v>3650622</v>
          </cell>
          <cell r="AL830">
            <v>497455</v>
          </cell>
          <cell r="AM830">
            <v>890447</v>
          </cell>
          <cell r="AO830">
            <v>1387902</v>
          </cell>
          <cell r="BF830">
            <v>7539610</v>
          </cell>
          <cell r="BI830">
            <v>7539610</v>
          </cell>
          <cell r="BJ830">
            <v>0.23555384306759955</v>
          </cell>
          <cell r="CJ830">
            <v>1000445</v>
          </cell>
          <cell r="CL830">
            <v>1000445</v>
          </cell>
          <cell r="CU830">
            <v>657579</v>
          </cell>
          <cell r="CV830">
            <v>763807</v>
          </cell>
          <cell r="CX830">
            <v>1421386</v>
          </cell>
          <cell r="CZ830">
            <v>748260</v>
          </cell>
          <cell r="DB830">
            <v>748260</v>
          </cell>
          <cell r="DG830">
            <v>516250</v>
          </cell>
          <cell r="DH830">
            <v>783847</v>
          </cell>
          <cell r="DJ830">
            <v>1300097</v>
          </cell>
          <cell r="EA830">
            <v>387301</v>
          </cell>
          <cell r="EB830">
            <v>510065</v>
          </cell>
          <cell r="ED830">
            <v>897366</v>
          </cell>
          <cell r="ER830">
            <v>819947</v>
          </cell>
          <cell r="ET830">
            <v>819947</v>
          </cell>
          <cell r="FC830">
            <v>572935</v>
          </cell>
          <cell r="FF830">
            <v>572935</v>
          </cell>
          <cell r="FK830">
            <v>12874300</v>
          </cell>
          <cell r="FL830">
            <v>7112970</v>
          </cell>
          <cell r="FN830">
            <v>12020741</v>
          </cell>
          <cell r="FO830">
            <v>32008011</v>
          </cell>
        </row>
        <row r="831">
          <cell r="E831" t="str">
            <v>Akron2015</v>
          </cell>
          <cell r="F831" t="str">
            <v>OH</v>
          </cell>
          <cell r="G831" t="str">
            <v>NCAA Division I-A</v>
          </cell>
          <cell r="I831">
            <v>1</v>
          </cell>
          <cell r="J831" t="str">
            <v>NCAA</v>
          </cell>
          <cell r="K831">
            <v>7930</v>
          </cell>
          <cell r="L831">
            <v>6722</v>
          </cell>
          <cell r="M831">
            <v>14652</v>
          </cell>
          <cell r="Z831">
            <v>3088920</v>
          </cell>
          <cell r="AA831">
            <v>1516452</v>
          </cell>
          <cell r="AC831">
            <v>4605372</v>
          </cell>
          <cell r="AL831">
            <v>640296</v>
          </cell>
          <cell r="AM831">
            <v>1035584</v>
          </cell>
          <cell r="AO831">
            <v>1675880</v>
          </cell>
          <cell r="BF831">
            <v>7473209</v>
          </cell>
          <cell r="BI831">
            <v>7473209</v>
          </cell>
          <cell r="BJ831">
            <v>0.21275681275350464</v>
          </cell>
          <cell r="BK831">
            <v>379422</v>
          </cell>
          <cell r="BL831">
            <v>306127</v>
          </cell>
          <cell r="BN831">
            <v>685549</v>
          </cell>
          <cell r="CC831">
            <v>185662</v>
          </cell>
          <cell r="CD831">
            <v>185662</v>
          </cell>
          <cell r="CU831">
            <v>1047816</v>
          </cell>
          <cell r="CV831">
            <v>812779</v>
          </cell>
          <cell r="CX831">
            <v>1860595</v>
          </cell>
          <cell r="CZ831">
            <v>661524</v>
          </cell>
          <cell r="DB831">
            <v>661524</v>
          </cell>
          <cell r="DH831">
            <v>834188</v>
          </cell>
          <cell r="DJ831">
            <v>834188</v>
          </cell>
          <cell r="EB831">
            <v>498059</v>
          </cell>
          <cell r="ED831">
            <v>498059</v>
          </cell>
          <cell r="ER831">
            <v>680234</v>
          </cell>
          <cell r="ET831">
            <v>680234</v>
          </cell>
          <cell r="FK831">
            <v>12629663</v>
          </cell>
          <cell r="FL831">
            <v>6344947</v>
          </cell>
          <cell r="FM831">
            <v>185662</v>
          </cell>
          <cell r="FN831">
            <v>15965320</v>
          </cell>
          <cell r="FO831">
            <v>35125592</v>
          </cell>
        </row>
        <row r="832">
          <cell r="E832" t="str">
            <v>UAB2015</v>
          </cell>
          <cell r="F832" t="str">
            <v>AL</v>
          </cell>
          <cell r="G832" t="str">
            <v>NCAA Division I-A</v>
          </cell>
          <cell r="I832">
            <v>1</v>
          </cell>
          <cell r="J832" t="str">
            <v>NCAA</v>
          </cell>
          <cell r="K832">
            <v>3397</v>
          </cell>
          <cell r="L832">
            <v>4862</v>
          </cell>
          <cell r="M832">
            <v>8259</v>
          </cell>
          <cell r="V832">
            <v>1286361</v>
          </cell>
          <cell r="Y832">
            <v>1286361</v>
          </cell>
          <cell r="Z832">
            <v>4189826</v>
          </cell>
          <cell r="AA832">
            <v>1966556</v>
          </cell>
          <cell r="AC832">
            <v>6156382</v>
          </cell>
          <cell r="AE832">
            <v>324497</v>
          </cell>
          <cell r="AG832">
            <v>324497</v>
          </cell>
          <cell r="AM832">
            <v>922348</v>
          </cell>
          <cell r="AO832">
            <v>922348</v>
          </cell>
          <cell r="BJ832">
            <v>0</v>
          </cell>
          <cell r="BK832">
            <v>407728</v>
          </cell>
          <cell r="BL832">
            <v>346987</v>
          </cell>
          <cell r="BN832">
            <v>754715</v>
          </cell>
          <cell r="CC832">
            <v>134914</v>
          </cell>
          <cell r="CD832">
            <v>134914</v>
          </cell>
          <cell r="CU832">
            <v>1062855</v>
          </cell>
          <cell r="CV832">
            <v>944819</v>
          </cell>
          <cell r="CX832">
            <v>2007674</v>
          </cell>
          <cell r="CZ832">
            <v>967536</v>
          </cell>
          <cell r="DB832">
            <v>967536</v>
          </cell>
          <cell r="EA832">
            <v>324418</v>
          </cell>
          <cell r="EB832">
            <v>443408</v>
          </cell>
          <cell r="ED832">
            <v>767826</v>
          </cell>
          <cell r="ER832">
            <v>945712</v>
          </cell>
          <cell r="ET832">
            <v>945712</v>
          </cell>
          <cell r="FK832">
            <v>7271188</v>
          </cell>
          <cell r="FL832">
            <v>6861863</v>
          </cell>
          <cell r="FM832">
            <v>134914</v>
          </cell>
          <cell r="FN832">
            <v>18036969</v>
          </cell>
          <cell r="FO832">
            <v>32304934</v>
          </cell>
        </row>
        <row r="833">
          <cell r="E833" t="str">
            <v>Arizona2015</v>
          </cell>
          <cell r="F833" t="str">
            <v>AZ</v>
          </cell>
          <cell r="G833" t="str">
            <v>NCAA Division I-A</v>
          </cell>
          <cell r="I833">
            <v>1</v>
          </cell>
          <cell r="J833" t="str">
            <v>NCAA</v>
          </cell>
          <cell r="K833">
            <v>14223</v>
          </cell>
          <cell r="L833">
            <v>15222</v>
          </cell>
          <cell r="M833">
            <v>29445</v>
          </cell>
          <cell r="V833">
            <v>1022462</v>
          </cell>
          <cell r="Y833">
            <v>1022462</v>
          </cell>
          <cell r="Z833">
            <v>21726050</v>
          </cell>
          <cell r="AA833">
            <v>557050</v>
          </cell>
          <cell r="AC833">
            <v>22283100</v>
          </cell>
          <cell r="AE833">
            <v>419241</v>
          </cell>
          <cell r="AG833">
            <v>419241</v>
          </cell>
          <cell r="AL833">
            <v>448786</v>
          </cell>
          <cell r="AM833">
            <v>573427</v>
          </cell>
          <cell r="AO833">
            <v>1022213</v>
          </cell>
          <cell r="BF833">
            <v>41388363</v>
          </cell>
          <cell r="BI833">
            <v>41388363</v>
          </cell>
          <cell r="BJ833">
            <v>0.50921082426456632</v>
          </cell>
          <cell r="BK833">
            <v>204090</v>
          </cell>
          <cell r="BL833">
            <v>250295</v>
          </cell>
          <cell r="BN833">
            <v>454385</v>
          </cell>
          <cell r="BP833">
            <v>260740</v>
          </cell>
          <cell r="BR833">
            <v>260740</v>
          </cell>
          <cell r="CV833">
            <v>485424</v>
          </cell>
          <cell r="CX833">
            <v>485424</v>
          </cell>
          <cell r="CZ833">
            <v>697716</v>
          </cell>
          <cell r="DB833">
            <v>697716</v>
          </cell>
          <cell r="DG833">
            <v>439691</v>
          </cell>
          <cell r="DH833">
            <v>469262</v>
          </cell>
          <cell r="DJ833">
            <v>908953</v>
          </cell>
          <cell r="EA833">
            <v>212610</v>
          </cell>
          <cell r="EB833">
            <v>312042</v>
          </cell>
          <cell r="ED833">
            <v>524652</v>
          </cell>
          <cell r="ER833">
            <v>433346</v>
          </cell>
          <cell r="ET833">
            <v>433346</v>
          </cell>
          <cell r="FK833">
            <v>65442052</v>
          </cell>
          <cell r="FL833">
            <v>4458543</v>
          </cell>
          <cell r="FN833">
            <v>11378830</v>
          </cell>
          <cell r="FO833">
            <v>81279425</v>
          </cell>
        </row>
        <row r="834">
          <cell r="E834" t="str">
            <v>Arkansas2015</v>
          </cell>
          <cell r="F834" t="str">
            <v>AR</v>
          </cell>
          <cell r="G834" t="str">
            <v>NCAA Division I-A</v>
          </cell>
          <cell r="I834">
            <v>1</v>
          </cell>
          <cell r="J834" t="str">
            <v>NCAA</v>
          </cell>
          <cell r="K834">
            <v>9179</v>
          </cell>
          <cell r="L834">
            <v>10247</v>
          </cell>
          <cell r="M834">
            <v>19426</v>
          </cell>
          <cell r="V834">
            <v>3643967</v>
          </cell>
          <cell r="Y834">
            <v>3643967</v>
          </cell>
          <cell r="Z834">
            <v>16043220</v>
          </cell>
          <cell r="AA834">
            <v>526332</v>
          </cell>
          <cell r="AC834">
            <v>16569552</v>
          </cell>
          <cell r="AL834">
            <v>405870</v>
          </cell>
          <cell r="AM834">
            <v>459916</v>
          </cell>
          <cell r="AO834">
            <v>865786</v>
          </cell>
          <cell r="BF834">
            <v>68970599</v>
          </cell>
          <cell r="BI834">
            <v>68970599</v>
          </cell>
          <cell r="BJ834">
            <v>0.5417260705209842</v>
          </cell>
          <cell r="BK834">
            <v>29033</v>
          </cell>
          <cell r="BL834">
            <v>60888</v>
          </cell>
          <cell r="BN834">
            <v>89921</v>
          </cell>
          <cell r="BP834">
            <v>257861</v>
          </cell>
          <cell r="BR834">
            <v>257861</v>
          </cell>
          <cell r="CV834">
            <v>123409</v>
          </cell>
          <cell r="CX834">
            <v>123409</v>
          </cell>
          <cell r="CZ834">
            <v>93007</v>
          </cell>
          <cell r="DB834">
            <v>93007</v>
          </cell>
          <cell r="DH834">
            <v>112818</v>
          </cell>
          <cell r="DJ834">
            <v>112818</v>
          </cell>
          <cell r="EA834">
            <v>63587</v>
          </cell>
          <cell r="EB834">
            <v>92279</v>
          </cell>
          <cell r="ED834">
            <v>155866</v>
          </cell>
          <cell r="ER834">
            <v>224955</v>
          </cell>
          <cell r="ET834">
            <v>224955</v>
          </cell>
          <cell r="FK834">
            <v>89156276</v>
          </cell>
          <cell r="FL834">
            <v>1951465</v>
          </cell>
          <cell r="FN834">
            <v>36208633</v>
          </cell>
          <cell r="FO834">
            <v>127316374</v>
          </cell>
        </row>
        <row r="835">
          <cell r="E835" t="str">
            <v>California2015</v>
          </cell>
          <cell r="F835" t="str">
            <v>CA</v>
          </cell>
          <cell r="G835" t="str">
            <v>NCAA Division I-A</v>
          </cell>
          <cell r="I835">
            <v>1</v>
          </cell>
          <cell r="J835" t="str">
            <v>NCAA</v>
          </cell>
          <cell r="K835">
            <v>12756</v>
          </cell>
          <cell r="L835">
            <v>13866</v>
          </cell>
          <cell r="M835">
            <v>26622</v>
          </cell>
          <cell r="V835">
            <v>1553932</v>
          </cell>
          <cell r="Y835">
            <v>1553932</v>
          </cell>
          <cell r="Z835">
            <v>8316795</v>
          </cell>
          <cell r="AA835">
            <v>3373521</v>
          </cell>
          <cell r="AC835">
            <v>11690316</v>
          </cell>
          <cell r="AE835">
            <v>135629</v>
          </cell>
          <cell r="AG835">
            <v>135629</v>
          </cell>
          <cell r="AL835">
            <v>254306</v>
          </cell>
          <cell r="AM835">
            <v>1139873</v>
          </cell>
          <cell r="AO835">
            <v>1394179</v>
          </cell>
          <cell r="BC835">
            <v>1126103</v>
          </cell>
          <cell r="BE835">
            <v>1126103</v>
          </cell>
          <cell r="BF835">
            <v>41527030</v>
          </cell>
          <cell r="BI835">
            <v>41527030</v>
          </cell>
          <cell r="BJ835">
            <v>0.49319165135580872</v>
          </cell>
          <cell r="BK835">
            <v>376025</v>
          </cell>
          <cell r="BL835">
            <v>670735</v>
          </cell>
          <cell r="BN835">
            <v>1046760</v>
          </cell>
          <cell r="BO835">
            <v>274794</v>
          </cell>
          <cell r="BP835">
            <v>926000</v>
          </cell>
          <cell r="BR835">
            <v>1200794</v>
          </cell>
          <cell r="BX835">
            <v>622204</v>
          </cell>
          <cell r="BZ835">
            <v>622204</v>
          </cell>
          <cell r="CI835">
            <v>1222612</v>
          </cell>
          <cell r="CJ835">
            <v>1465136</v>
          </cell>
          <cell r="CL835">
            <v>2687748</v>
          </cell>
          <cell r="CU835">
            <v>225141</v>
          </cell>
          <cell r="CV835">
            <v>1145112</v>
          </cell>
          <cell r="CX835">
            <v>1370253</v>
          </cell>
          <cell r="CZ835">
            <v>1478736</v>
          </cell>
          <cell r="DB835">
            <v>1478736</v>
          </cell>
          <cell r="DG835">
            <v>654903</v>
          </cell>
          <cell r="DH835">
            <v>1298669</v>
          </cell>
          <cell r="DJ835">
            <v>1953572</v>
          </cell>
          <cell r="EA835">
            <v>953035</v>
          </cell>
          <cell r="EB835">
            <v>805894</v>
          </cell>
          <cell r="ED835">
            <v>1758929</v>
          </cell>
          <cell r="ER835">
            <v>1674037</v>
          </cell>
          <cell r="ET835">
            <v>1674037</v>
          </cell>
          <cell r="EU835">
            <v>352845</v>
          </cell>
          <cell r="EV835">
            <v>783685</v>
          </cell>
          <cell r="EX835">
            <v>1136530</v>
          </cell>
          <cell r="FG835">
            <v>643215</v>
          </cell>
          <cell r="FJ835">
            <v>643215</v>
          </cell>
          <cell r="FK835">
            <v>56354633</v>
          </cell>
          <cell r="FL835">
            <v>16645334</v>
          </cell>
          <cell r="FN835">
            <v>11200627</v>
          </cell>
          <cell r="FO835">
            <v>84200594</v>
          </cell>
        </row>
        <row r="836">
          <cell r="E836" t="str">
            <v>UCLA2015</v>
          </cell>
          <cell r="F836" t="str">
            <v>CA</v>
          </cell>
          <cell r="G836" t="str">
            <v>NCAA Division I-A</v>
          </cell>
          <cell r="I836">
            <v>1</v>
          </cell>
          <cell r="J836" t="str">
            <v>NCAA</v>
          </cell>
          <cell r="K836">
            <v>12685</v>
          </cell>
          <cell r="L836">
            <v>16315</v>
          </cell>
          <cell r="M836">
            <v>29000</v>
          </cell>
          <cell r="V836">
            <v>975660</v>
          </cell>
          <cell r="Y836">
            <v>975660</v>
          </cell>
          <cell r="Z836">
            <v>11318447</v>
          </cell>
          <cell r="AA836">
            <v>1381233</v>
          </cell>
          <cell r="AC836">
            <v>12699680</v>
          </cell>
          <cell r="AE836">
            <v>144359</v>
          </cell>
          <cell r="AG836">
            <v>144359</v>
          </cell>
          <cell r="AL836">
            <v>347236</v>
          </cell>
          <cell r="AM836">
            <v>181369</v>
          </cell>
          <cell r="AO836">
            <v>528605</v>
          </cell>
          <cell r="BF836">
            <v>38548482</v>
          </cell>
          <cell r="BI836">
            <v>38548482</v>
          </cell>
          <cell r="BJ836">
            <v>0.38972099760817136</v>
          </cell>
          <cell r="BK836">
            <v>320465</v>
          </cell>
          <cell r="BL836">
            <v>530142</v>
          </cell>
          <cell r="BN836">
            <v>850607</v>
          </cell>
          <cell r="BP836">
            <v>1012636</v>
          </cell>
          <cell r="BR836">
            <v>1012636</v>
          </cell>
          <cell r="CJ836">
            <v>120801</v>
          </cell>
          <cell r="CL836">
            <v>120801</v>
          </cell>
          <cell r="CU836">
            <v>402602</v>
          </cell>
          <cell r="CV836">
            <v>661193</v>
          </cell>
          <cell r="CX836">
            <v>1063795</v>
          </cell>
          <cell r="CZ836">
            <v>902948</v>
          </cell>
          <cell r="DB836">
            <v>902948</v>
          </cell>
          <cell r="DH836">
            <v>451879</v>
          </cell>
          <cell r="DJ836">
            <v>451879</v>
          </cell>
          <cell r="EA836">
            <v>621199</v>
          </cell>
          <cell r="EB836">
            <v>413529</v>
          </cell>
          <cell r="ED836">
            <v>1034728</v>
          </cell>
          <cell r="EQ836">
            <v>273612</v>
          </cell>
          <cell r="ER836">
            <v>488049</v>
          </cell>
          <cell r="ET836">
            <v>761661</v>
          </cell>
          <cell r="EU836">
            <v>209543</v>
          </cell>
          <cell r="EV836">
            <v>348507</v>
          </cell>
          <cell r="EX836">
            <v>558050</v>
          </cell>
          <cell r="FK836">
            <v>53017246</v>
          </cell>
          <cell r="FL836">
            <v>6636645</v>
          </cell>
          <cell r="FN836">
            <v>39259132</v>
          </cell>
          <cell r="FO836">
            <v>98913023</v>
          </cell>
        </row>
        <row r="837">
          <cell r="E837" t="str">
            <v>UCF2015</v>
          </cell>
          <cell r="F837" t="str">
            <v>FL</v>
          </cell>
          <cell r="G837" t="str">
            <v>NCAA Division I-A</v>
          </cell>
          <cell r="I837">
            <v>1</v>
          </cell>
          <cell r="J837" t="str">
            <v>NCAA</v>
          </cell>
          <cell r="K837">
            <v>17023</v>
          </cell>
          <cell r="L837">
            <v>20488</v>
          </cell>
          <cell r="M837">
            <v>37511</v>
          </cell>
          <cell r="V837">
            <v>810809</v>
          </cell>
          <cell r="Y837">
            <v>810809</v>
          </cell>
          <cell r="Z837">
            <v>3490569</v>
          </cell>
          <cell r="AA837">
            <v>1861394</v>
          </cell>
          <cell r="AC837">
            <v>5351963</v>
          </cell>
          <cell r="AM837">
            <v>1364188</v>
          </cell>
          <cell r="AO837">
            <v>1364188</v>
          </cell>
          <cell r="BF837">
            <v>22377609</v>
          </cell>
          <cell r="BI837">
            <v>22377609</v>
          </cell>
          <cell r="BJ837">
            <v>0.42772750624925432</v>
          </cell>
          <cell r="BK837">
            <v>215761</v>
          </cell>
          <cell r="BL837">
            <v>501932</v>
          </cell>
          <cell r="BN837">
            <v>717693</v>
          </cell>
          <cell r="CJ837">
            <v>1447255</v>
          </cell>
          <cell r="CL837">
            <v>1447255</v>
          </cell>
          <cell r="CU837">
            <v>240396</v>
          </cell>
          <cell r="CV837">
            <v>1100123</v>
          </cell>
          <cell r="CX837">
            <v>1340519</v>
          </cell>
          <cell r="CZ837">
            <v>1002282</v>
          </cell>
          <cell r="DB837">
            <v>1002282</v>
          </cell>
          <cell r="EA837">
            <v>152010</v>
          </cell>
          <cell r="EB837">
            <v>535443</v>
          </cell>
          <cell r="ED837">
            <v>687453</v>
          </cell>
          <cell r="ER837">
            <v>1011053</v>
          </cell>
          <cell r="ET837">
            <v>1011053</v>
          </cell>
          <cell r="FK837">
            <v>27287154</v>
          </cell>
          <cell r="FL837">
            <v>8823670</v>
          </cell>
          <cell r="FN837">
            <v>16206618</v>
          </cell>
          <cell r="FO837">
            <v>52317442</v>
          </cell>
        </row>
        <row r="838">
          <cell r="E838" t="str">
            <v>Cincinnati2015</v>
          </cell>
          <cell r="F838" t="str">
            <v>OH</v>
          </cell>
          <cell r="G838" t="str">
            <v>NCAA Division I-A</v>
          </cell>
          <cell r="I838">
            <v>1</v>
          </cell>
          <cell r="J838" t="str">
            <v>NCAA</v>
          </cell>
          <cell r="K838">
            <v>11017</v>
          </cell>
          <cell r="L838">
            <v>9889</v>
          </cell>
          <cell r="M838">
            <v>20906</v>
          </cell>
          <cell r="V838">
            <v>1212252</v>
          </cell>
          <cell r="Y838">
            <v>1212252</v>
          </cell>
          <cell r="Z838">
            <v>7421986</v>
          </cell>
          <cell r="AA838">
            <v>2304459</v>
          </cell>
          <cell r="AC838">
            <v>9726445</v>
          </cell>
          <cell r="AL838">
            <v>531982</v>
          </cell>
          <cell r="AM838">
            <v>1263843</v>
          </cell>
          <cell r="AO838">
            <v>1795825</v>
          </cell>
          <cell r="BF838">
            <v>13848429</v>
          </cell>
          <cell r="BI838">
            <v>13848429</v>
          </cell>
          <cell r="BJ838">
            <v>0.3193274049758883</v>
          </cell>
          <cell r="BK838">
            <v>391855</v>
          </cell>
          <cell r="BL838">
            <v>453222</v>
          </cell>
          <cell r="BN838">
            <v>845077</v>
          </cell>
          <cell r="BX838">
            <v>656241</v>
          </cell>
          <cell r="BZ838">
            <v>656241</v>
          </cell>
          <cell r="CU838">
            <v>713591</v>
          </cell>
          <cell r="CV838">
            <v>964346</v>
          </cell>
          <cell r="CX838">
            <v>1677937</v>
          </cell>
          <cell r="DG838">
            <v>386698</v>
          </cell>
          <cell r="DH838">
            <v>577261</v>
          </cell>
          <cell r="DJ838">
            <v>963959</v>
          </cell>
          <cell r="EB838">
            <v>495658</v>
          </cell>
          <cell r="ED838">
            <v>495658</v>
          </cell>
          <cell r="ER838">
            <v>955441</v>
          </cell>
          <cell r="ET838">
            <v>955441</v>
          </cell>
          <cell r="FK838">
            <v>24506793</v>
          </cell>
          <cell r="FL838">
            <v>7670471</v>
          </cell>
          <cell r="FN838">
            <v>11190229</v>
          </cell>
          <cell r="FO838">
            <v>43367493</v>
          </cell>
        </row>
        <row r="839">
          <cell r="E839" t="str">
            <v>Colorado2015</v>
          </cell>
          <cell r="F839" t="str">
            <v>CO</v>
          </cell>
          <cell r="G839" t="str">
            <v>NCAA Division I-A</v>
          </cell>
          <cell r="I839">
            <v>1</v>
          </cell>
          <cell r="J839" t="str">
            <v>NCAA</v>
          </cell>
          <cell r="K839">
            <v>13698</v>
          </cell>
          <cell r="L839">
            <v>11194</v>
          </cell>
          <cell r="M839">
            <v>24892</v>
          </cell>
          <cell r="Z839">
            <v>8321985</v>
          </cell>
          <cell r="AA839">
            <v>407721</v>
          </cell>
          <cell r="AC839">
            <v>8729706</v>
          </cell>
          <cell r="AL839">
            <v>272634</v>
          </cell>
          <cell r="AM839">
            <v>365964</v>
          </cell>
          <cell r="AO839">
            <v>638598</v>
          </cell>
          <cell r="BF839">
            <v>37544684</v>
          </cell>
          <cell r="BI839">
            <v>37544684</v>
          </cell>
          <cell r="BJ839">
            <v>0.48584620835543457</v>
          </cell>
          <cell r="BK839">
            <v>190293</v>
          </cell>
          <cell r="BL839">
            <v>247134</v>
          </cell>
          <cell r="BN839">
            <v>437427</v>
          </cell>
          <cell r="BX839">
            <v>532944</v>
          </cell>
          <cell r="BZ839">
            <v>532944</v>
          </cell>
          <cell r="CQ839">
            <v>360040</v>
          </cell>
          <cell r="CR839">
            <v>494393</v>
          </cell>
          <cell r="CT839">
            <v>854433</v>
          </cell>
          <cell r="CV839">
            <v>702568</v>
          </cell>
          <cell r="CX839">
            <v>702568</v>
          </cell>
          <cell r="EB839">
            <v>163461</v>
          </cell>
          <cell r="ED839">
            <v>163461</v>
          </cell>
          <cell r="ER839">
            <v>555415</v>
          </cell>
          <cell r="ET839">
            <v>555415</v>
          </cell>
          <cell r="FK839">
            <v>46689636</v>
          </cell>
          <cell r="FL839">
            <v>3469600</v>
          </cell>
          <cell r="FN839">
            <v>27117654</v>
          </cell>
          <cell r="FO839">
            <v>77276890</v>
          </cell>
        </row>
        <row r="840">
          <cell r="E840" t="str">
            <v>UConn2015</v>
          </cell>
          <cell r="F840" t="str">
            <v>CT</v>
          </cell>
          <cell r="G840" t="str">
            <v>NCAA Division I-A</v>
          </cell>
          <cell r="I840">
            <v>1</v>
          </cell>
          <cell r="J840" t="str">
            <v>NCAA</v>
          </cell>
          <cell r="K840">
            <v>8977</v>
          </cell>
          <cell r="L840">
            <v>9012</v>
          </cell>
          <cell r="M840">
            <v>17989</v>
          </cell>
          <cell r="V840">
            <v>1184240</v>
          </cell>
          <cell r="Y840">
            <v>1184240</v>
          </cell>
          <cell r="Z840">
            <v>10423801</v>
          </cell>
          <cell r="AA840">
            <v>8864132</v>
          </cell>
          <cell r="AC840">
            <v>19287933</v>
          </cell>
          <cell r="AL840">
            <v>874478</v>
          </cell>
          <cell r="AM840">
            <v>1128751</v>
          </cell>
          <cell r="AO840">
            <v>2003229</v>
          </cell>
          <cell r="BC840">
            <v>891766</v>
          </cell>
          <cell r="BE840">
            <v>891766</v>
          </cell>
          <cell r="BF840">
            <v>17673179</v>
          </cell>
          <cell r="BI840">
            <v>17673179</v>
          </cell>
          <cell r="BJ840">
            <v>0.22295498744233544</v>
          </cell>
          <cell r="BK840">
            <v>464177</v>
          </cell>
          <cell r="BN840">
            <v>464177</v>
          </cell>
          <cell r="BS840">
            <v>2773118</v>
          </cell>
          <cell r="BT840">
            <v>1009958</v>
          </cell>
          <cell r="BV840">
            <v>3783076</v>
          </cell>
          <cell r="BX840">
            <v>745630</v>
          </cell>
          <cell r="BZ840">
            <v>745630</v>
          </cell>
          <cell r="CJ840">
            <v>768552</v>
          </cell>
          <cell r="CL840">
            <v>768552</v>
          </cell>
          <cell r="CU840">
            <v>1603111</v>
          </cell>
          <cell r="CV840">
            <v>1023313</v>
          </cell>
          <cell r="CX840">
            <v>2626424</v>
          </cell>
          <cell r="CZ840">
            <v>778228</v>
          </cell>
          <cell r="DB840">
            <v>778228</v>
          </cell>
          <cell r="DG840">
            <v>296379</v>
          </cell>
          <cell r="DH840">
            <v>704494</v>
          </cell>
          <cell r="DJ840">
            <v>1000873</v>
          </cell>
          <cell r="EA840">
            <v>487830</v>
          </cell>
          <cell r="EB840">
            <v>435685</v>
          </cell>
          <cell r="ED840">
            <v>923515</v>
          </cell>
          <cell r="ER840">
            <v>692587</v>
          </cell>
          <cell r="ET840">
            <v>692587</v>
          </cell>
          <cell r="FK840">
            <v>35780313</v>
          </cell>
          <cell r="FL840">
            <v>17043096</v>
          </cell>
          <cell r="FN840">
            <v>26444515</v>
          </cell>
          <cell r="FO840">
            <v>79267924</v>
          </cell>
        </row>
        <row r="841">
          <cell r="E841" t="str">
            <v>Florida2015</v>
          </cell>
          <cell r="F841" t="str">
            <v>FL</v>
          </cell>
          <cell r="G841" t="str">
            <v>NCAA Division I-A</v>
          </cell>
          <cell r="I841">
            <v>1</v>
          </cell>
          <cell r="J841" t="str">
            <v>NCAA</v>
          </cell>
          <cell r="K841">
            <v>13090</v>
          </cell>
          <cell r="L841">
            <v>16772</v>
          </cell>
          <cell r="M841">
            <v>29862</v>
          </cell>
          <cell r="V841">
            <v>1316727</v>
          </cell>
          <cell r="Y841">
            <v>1316727</v>
          </cell>
          <cell r="Z841">
            <v>13290354</v>
          </cell>
          <cell r="AA841">
            <v>88113</v>
          </cell>
          <cell r="AC841">
            <v>13378467</v>
          </cell>
          <cell r="AL841">
            <v>75408</v>
          </cell>
          <cell r="AM841">
            <v>60906</v>
          </cell>
          <cell r="AO841">
            <v>136314</v>
          </cell>
          <cell r="BF841">
            <v>83761070</v>
          </cell>
          <cell r="BI841">
            <v>83761070</v>
          </cell>
          <cell r="BJ841">
            <v>0.62492561570203742</v>
          </cell>
          <cell r="BK841">
            <v>74543</v>
          </cell>
          <cell r="BL841">
            <v>16863</v>
          </cell>
          <cell r="BN841">
            <v>91406</v>
          </cell>
          <cell r="BP841">
            <v>271535</v>
          </cell>
          <cell r="BR841">
            <v>271535</v>
          </cell>
          <cell r="BX841">
            <v>93667</v>
          </cell>
          <cell r="BZ841">
            <v>93667</v>
          </cell>
          <cell r="CV841">
            <v>114737</v>
          </cell>
          <cell r="CX841">
            <v>114737</v>
          </cell>
          <cell r="CZ841">
            <v>398542</v>
          </cell>
          <cell r="DB841">
            <v>398542</v>
          </cell>
          <cell r="DG841">
            <v>133995</v>
          </cell>
          <cell r="DH841">
            <v>107031</v>
          </cell>
          <cell r="DJ841">
            <v>241026</v>
          </cell>
          <cell r="EA841">
            <v>53940</v>
          </cell>
          <cell r="EB841">
            <v>6573</v>
          </cell>
          <cell r="ED841">
            <v>60513</v>
          </cell>
          <cell r="ER841">
            <v>422299</v>
          </cell>
          <cell r="ET841">
            <v>422299</v>
          </cell>
          <cell r="FK841">
            <v>98706037</v>
          </cell>
          <cell r="FL841">
            <v>1580266</v>
          </cell>
          <cell r="FN841">
            <v>33747361</v>
          </cell>
          <cell r="FO841">
            <v>134033664</v>
          </cell>
        </row>
        <row r="842">
          <cell r="E842" t="str">
            <v>Georgia2015</v>
          </cell>
          <cell r="F842" t="str">
            <v>GA</v>
          </cell>
          <cell r="G842" t="str">
            <v>NCAA Division I-A</v>
          </cell>
          <cell r="I842">
            <v>1</v>
          </cell>
          <cell r="J842" t="str">
            <v>NCAA</v>
          </cell>
          <cell r="K842">
            <v>10949</v>
          </cell>
          <cell r="L842">
            <v>14788</v>
          </cell>
          <cell r="M842">
            <v>25737</v>
          </cell>
          <cell r="V842">
            <v>592123</v>
          </cell>
          <cell r="Y842">
            <v>592123</v>
          </cell>
          <cell r="Z842">
            <v>9104434</v>
          </cell>
          <cell r="AA842">
            <v>901135</v>
          </cell>
          <cell r="AC842">
            <v>10005569</v>
          </cell>
          <cell r="AL842">
            <v>621424</v>
          </cell>
          <cell r="AM842">
            <v>620989</v>
          </cell>
          <cell r="AO842">
            <v>1242413</v>
          </cell>
          <cell r="AU842">
            <v>215032</v>
          </cell>
          <cell r="AW842">
            <v>215032</v>
          </cell>
          <cell r="BF842">
            <v>87613126</v>
          </cell>
          <cell r="BI842">
            <v>87613126</v>
          </cell>
          <cell r="BJ842">
            <v>0.70746308895997412</v>
          </cell>
          <cell r="BK842">
            <v>224505</v>
          </cell>
          <cell r="BL842">
            <v>205955</v>
          </cell>
          <cell r="BN842">
            <v>430460</v>
          </cell>
          <cell r="BP842">
            <v>1172889</v>
          </cell>
          <cell r="BR842">
            <v>1172889</v>
          </cell>
          <cell r="CV842">
            <v>207857</v>
          </cell>
          <cell r="CX842">
            <v>207857</v>
          </cell>
          <cell r="CZ842">
            <v>219339</v>
          </cell>
          <cell r="DB842">
            <v>219339</v>
          </cell>
          <cell r="DG842">
            <v>238834</v>
          </cell>
          <cell r="DH842">
            <v>238833</v>
          </cell>
          <cell r="DJ842">
            <v>477667</v>
          </cell>
          <cell r="EA842">
            <v>216178</v>
          </cell>
          <cell r="EB842">
            <v>215164</v>
          </cell>
          <cell r="ED842">
            <v>431342</v>
          </cell>
          <cell r="ER842">
            <v>209075</v>
          </cell>
          <cell r="ET842">
            <v>209075</v>
          </cell>
          <cell r="FK842">
            <v>98610624</v>
          </cell>
          <cell r="FL842">
            <v>4206268</v>
          </cell>
          <cell r="FN842">
            <v>21024376</v>
          </cell>
          <cell r="FO842">
            <v>123841268</v>
          </cell>
        </row>
        <row r="843">
          <cell r="E843" t="str">
            <v>Hawaii2015</v>
          </cell>
          <cell r="F843" t="str">
            <v>HI</v>
          </cell>
          <cell r="G843" t="str">
            <v>NCAA Division I-A</v>
          </cell>
          <cell r="I843">
            <v>1</v>
          </cell>
          <cell r="J843" t="str">
            <v>NCAA</v>
          </cell>
          <cell r="K843">
            <v>5011</v>
          </cell>
          <cell r="L843">
            <v>6201</v>
          </cell>
          <cell r="M843">
            <v>11212</v>
          </cell>
          <cell r="V843">
            <v>1669485</v>
          </cell>
          <cell r="Y843">
            <v>1669485</v>
          </cell>
          <cell r="Z843">
            <v>2974160</v>
          </cell>
          <cell r="AA843">
            <v>1948920</v>
          </cell>
          <cell r="AC843">
            <v>4923080</v>
          </cell>
          <cell r="AE843">
            <v>456092</v>
          </cell>
          <cell r="AG843">
            <v>456092</v>
          </cell>
          <cell r="AM843">
            <v>1337821</v>
          </cell>
          <cell r="AO843">
            <v>1337821</v>
          </cell>
          <cell r="BF843">
            <v>11979786</v>
          </cell>
          <cell r="BI843">
            <v>11979786</v>
          </cell>
          <cell r="BJ843">
            <v>0.28525162964809819</v>
          </cell>
          <cell r="BK843">
            <v>398140</v>
          </cell>
          <cell r="BL843">
            <v>442059</v>
          </cell>
          <cell r="BN843">
            <v>840199</v>
          </cell>
          <cell r="CN843">
            <v>83508</v>
          </cell>
          <cell r="CO843">
            <v>110386</v>
          </cell>
          <cell r="CP843">
            <v>193894</v>
          </cell>
          <cell r="CV843">
            <v>1036307</v>
          </cell>
          <cell r="CX843">
            <v>1036307</v>
          </cell>
          <cell r="CZ843">
            <v>1054897</v>
          </cell>
          <cell r="DB843">
            <v>1054897</v>
          </cell>
          <cell r="DG843">
            <v>779980</v>
          </cell>
          <cell r="DH843">
            <v>1165509</v>
          </cell>
          <cell r="DJ843">
            <v>1945489</v>
          </cell>
          <cell r="EA843">
            <v>500664</v>
          </cell>
          <cell r="EB843">
            <v>656745</v>
          </cell>
          <cell r="ED843">
            <v>1157409</v>
          </cell>
          <cell r="EQ843">
            <v>901859</v>
          </cell>
          <cell r="ER843">
            <v>1517032</v>
          </cell>
          <cell r="ET843">
            <v>2418891</v>
          </cell>
          <cell r="EV843">
            <v>934122</v>
          </cell>
          <cell r="EX843">
            <v>934122</v>
          </cell>
          <cell r="FK843">
            <v>19204074</v>
          </cell>
          <cell r="FL843">
            <v>10633012</v>
          </cell>
          <cell r="FM843">
            <v>110386</v>
          </cell>
          <cell r="FN843">
            <v>12049785</v>
          </cell>
          <cell r="FO843">
            <v>41997257</v>
          </cell>
        </row>
        <row r="844">
          <cell r="E844" t="str">
            <v>Houston2015</v>
          </cell>
          <cell r="F844" t="str">
            <v>TX</v>
          </cell>
          <cell r="G844" t="str">
            <v>NCAA Division I-A</v>
          </cell>
          <cell r="I844">
            <v>1</v>
          </cell>
          <cell r="J844" t="str">
            <v>NCAA</v>
          </cell>
          <cell r="K844">
            <v>12253</v>
          </cell>
          <cell r="L844">
            <v>12231</v>
          </cell>
          <cell r="M844">
            <v>24484</v>
          </cell>
          <cell r="V844">
            <v>1910728</v>
          </cell>
          <cell r="Y844">
            <v>1910728</v>
          </cell>
          <cell r="Z844">
            <v>6023125</v>
          </cell>
          <cell r="AA844">
            <v>2092510</v>
          </cell>
          <cell r="AC844">
            <v>8115635</v>
          </cell>
          <cell r="AL844">
            <v>1129029</v>
          </cell>
          <cell r="AM844">
            <v>1189423</v>
          </cell>
          <cell r="AO844">
            <v>2318452</v>
          </cell>
          <cell r="BF844">
            <v>16180918</v>
          </cell>
          <cell r="BI844">
            <v>16180918</v>
          </cell>
          <cell r="BJ844">
            <v>0.31797883367618274</v>
          </cell>
          <cell r="BK844">
            <v>752850</v>
          </cell>
          <cell r="BL844">
            <v>393496</v>
          </cell>
          <cell r="BN844">
            <v>1146346</v>
          </cell>
          <cell r="CV844">
            <v>746501</v>
          </cell>
          <cell r="CX844">
            <v>746501</v>
          </cell>
          <cell r="CZ844">
            <v>898047</v>
          </cell>
          <cell r="DB844">
            <v>898047</v>
          </cell>
          <cell r="DL844">
            <v>737949</v>
          </cell>
          <cell r="DN844">
            <v>737949</v>
          </cell>
          <cell r="EB844">
            <v>363516</v>
          </cell>
          <cell r="ED844">
            <v>363516</v>
          </cell>
          <cell r="ER844">
            <v>903003</v>
          </cell>
          <cell r="ET844">
            <v>903003</v>
          </cell>
          <cell r="FK844">
            <v>25996650</v>
          </cell>
          <cell r="FL844">
            <v>7324445</v>
          </cell>
          <cell r="FN844">
            <v>17565682</v>
          </cell>
          <cell r="FO844">
            <v>50886777</v>
          </cell>
        </row>
        <row r="845">
          <cell r="E845" t="str">
            <v>Illinois2015</v>
          </cell>
          <cell r="F845" t="str">
            <v>IL</v>
          </cell>
          <cell r="G845" t="str">
            <v>NCAA Division I-A</v>
          </cell>
          <cell r="I845">
            <v>1</v>
          </cell>
          <cell r="J845" t="str">
            <v>NCAA</v>
          </cell>
          <cell r="K845">
            <v>17540</v>
          </cell>
          <cell r="L845">
            <v>14012</v>
          </cell>
          <cell r="M845">
            <v>31552</v>
          </cell>
          <cell r="V845">
            <v>351985</v>
          </cell>
          <cell r="Y845">
            <v>351985</v>
          </cell>
          <cell r="Z845">
            <v>16671800</v>
          </cell>
          <cell r="AA845">
            <v>554845</v>
          </cell>
          <cell r="AC845">
            <v>17226645</v>
          </cell>
          <cell r="AL845">
            <v>171164</v>
          </cell>
          <cell r="AM845">
            <v>238038</v>
          </cell>
          <cell r="AO845">
            <v>409202</v>
          </cell>
          <cell r="BF845">
            <v>32910979</v>
          </cell>
          <cell r="BI845">
            <v>32910979</v>
          </cell>
          <cell r="BJ845">
            <v>0.41980758587727651</v>
          </cell>
          <cell r="BK845">
            <v>737273</v>
          </cell>
          <cell r="BL845">
            <v>165558</v>
          </cell>
          <cell r="BN845">
            <v>902831</v>
          </cell>
          <cell r="BO845">
            <v>138407</v>
          </cell>
          <cell r="BP845">
            <v>61308</v>
          </cell>
          <cell r="BR845">
            <v>199715</v>
          </cell>
          <cell r="CV845">
            <v>218540</v>
          </cell>
          <cell r="CX845">
            <v>218540</v>
          </cell>
          <cell r="CZ845">
            <v>205774</v>
          </cell>
          <cell r="DB845">
            <v>205774</v>
          </cell>
          <cell r="DH845">
            <v>184465</v>
          </cell>
          <cell r="DJ845">
            <v>184465</v>
          </cell>
          <cell r="EA845">
            <v>223335</v>
          </cell>
          <cell r="EB845">
            <v>132839</v>
          </cell>
          <cell r="ED845">
            <v>356174</v>
          </cell>
          <cell r="ER845">
            <v>696011</v>
          </cell>
          <cell r="ET845">
            <v>696011</v>
          </cell>
          <cell r="FC845">
            <v>166963</v>
          </cell>
          <cell r="FF845">
            <v>166963</v>
          </cell>
          <cell r="FK845">
            <v>51371906</v>
          </cell>
          <cell r="FL845">
            <v>2457378</v>
          </cell>
          <cell r="FN845">
            <v>24566105</v>
          </cell>
          <cell r="FO845">
            <v>78395389</v>
          </cell>
        </row>
        <row r="846">
          <cell r="E846" t="str">
            <v>Iowa2015</v>
          </cell>
          <cell r="F846" t="str">
            <v>IA</v>
          </cell>
          <cell r="G846" t="str">
            <v>NCAA Division I-A</v>
          </cell>
          <cell r="I846">
            <v>1</v>
          </cell>
          <cell r="J846" t="str">
            <v>NCAA</v>
          </cell>
          <cell r="K846">
            <v>9394</v>
          </cell>
          <cell r="L846">
            <v>10318</v>
          </cell>
          <cell r="M846">
            <v>19712</v>
          </cell>
          <cell r="V846">
            <v>815930</v>
          </cell>
          <cell r="Y846">
            <v>815930</v>
          </cell>
          <cell r="Z846">
            <v>9097984</v>
          </cell>
          <cell r="AA846">
            <v>930406</v>
          </cell>
          <cell r="AC846">
            <v>10028390</v>
          </cell>
          <cell r="AL846">
            <v>359846</v>
          </cell>
          <cell r="AM846">
            <v>116207</v>
          </cell>
          <cell r="AO846">
            <v>476053</v>
          </cell>
          <cell r="BC846">
            <v>46699</v>
          </cell>
          <cell r="BE846">
            <v>46699</v>
          </cell>
          <cell r="BF846">
            <v>56551411</v>
          </cell>
          <cell r="BI846">
            <v>56551411</v>
          </cell>
          <cell r="BJ846">
            <v>0.48333572644786421</v>
          </cell>
          <cell r="BK846">
            <v>216277</v>
          </cell>
          <cell r="BL846">
            <v>139543</v>
          </cell>
          <cell r="BN846">
            <v>355820</v>
          </cell>
          <cell r="BO846">
            <v>57184</v>
          </cell>
          <cell r="BP846">
            <v>143041</v>
          </cell>
          <cell r="BR846">
            <v>200225</v>
          </cell>
          <cell r="CJ846">
            <v>179502</v>
          </cell>
          <cell r="CL846">
            <v>179502</v>
          </cell>
          <cell r="CV846">
            <v>154190</v>
          </cell>
          <cell r="CX846">
            <v>154190</v>
          </cell>
          <cell r="CZ846">
            <v>233751</v>
          </cell>
          <cell r="DB846">
            <v>233751</v>
          </cell>
          <cell r="DG846">
            <v>112296</v>
          </cell>
          <cell r="DH846">
            <v>96917</v>
          </cell>
          <cell r="DJ846">
            <v>209213</v>
          </cell>
          <cell r="EA846">
            <v>109268</v>
          </cell>
          <cell r="EB846">
            <v>23995</v>
          </cell>
          <cell r="ED846">
            <v>133263</v>
          </cell>
          <cell r="ER846">
            <v>294492</v>
          </cell>
          <cell r="ET846">
            <v>294492</v>
          </cell>
          <cell r="FC846">
            <v>1752120</v>
          </cell>
          <cell r="FF846">
            <v>1752120</v>
          </cell>
          <cell r="FK846">
            <v>69072316</v>
          </cell>
          <cell r="FL846">
            <v>2358743</v>
          </cell>
          <cell r="FN846">
            <v>45571281</v>
          </cell>
          <cell r="FO846">
            <v>117002340</v>
          </cell>
        </row>
        <row r="847">
          <cell r="E847" t="str">
            <v>Kansas2015</v>
          </cell>
          <cell r="F847" t="str">
            <v>KS</v>
          </cell>
          <cell r="G847" t="str">
            <v>NCAA Division I-A</v>
          </cell>
          <cell r="I847">
            <v>1</v>
          </cell>
          <cell r="J847" t="str">
            <v>NCAA</v>
          </cell>
          <cell r="K847">
            <v>8401</v>
          </cell>
          <cell r="L847">
            <v>8545</v>
          </cell>
          <cell r="M847">
            <v>16946</v>
          </cell>
          <cell r="V847">
            <v>72055</v>
          </cell>
          <cell r="Y847">
            <v>72055</v>
          </cell>
          <cell r="Z847">
            <v>18020944</v>
          </cell>
          <cell r="AA847">
            <v>120831</v>
          </cell>
          <cell r="AC847">
            <v>18141775</v>
          </cell>
          <cell r="AL847">
            <v>24498</v>
          </cell>
          <cell r="AM847">
            <v>46569</v>
          </cell>
          <cell r="AO847">
            <v>71067</v>
          </cell>
          <cell r="BF847">
            <v>30245133</v>
          </cell>
          <cell r="BI847">
            <v>30245133</v>
          </cell>
          <cell r="BJ847">
            <v>0.31938709247595326</v>
          </cell>
          <cell r="BK847">
            <v>1001</v>
          </cell>
          <cell r="BL847">
            <v>1001</v>
          </cell>
          <cell r="BN847">
            <v>2002</v>
          </cell>
          <cell r="CJ847">
            <v>1001</v>
          </cell>
          <cell r="CL847">
            <v>1001</v>
          </cell>
          <cell r="CV847">
            <v>28621</v>
          </cell>
          <cell r="CX847">
            <v>28621</v>
          </cell>
          <cell r="CZ847">
            <v>28686</v>
          </cell>
          <cell r="DB847">
            <v>28686</v>
          </cell>
          <cell r="DH847">
            <v>1001</v>
          </cell>
          <cell r="DJ847">
            <v>1001</v>
          </cell>
          <cell r="EB847">
            <v>1001</v>
          </cell>
          <cell r="ED847">
            <v>1001</v>
          </cell>
          <cell r="ER847">
            <v>111745</v>
          </cell>
          <cell r="ET847">
            <v>111745</v>
          </cell>
          <cell r="FK847">
            <v>48363631</v>
          </cell>
          <cell r="FL847">
            <v>340456</v>
          </cell>
          <cell r="FN847">
            <v>45993331</v>
          </cell>
          <cell r="FO847">
            <v>94697418</v>
          </cell>
        </row>
        <row r="848">
          <cell r="E848" t="str">
            <v>Kentucky2015</v>
          </cell>
          <cell r="F848" t="str">
            <v>KY</v>
          </cell>
          <cell r="G848" t="str">
            <v>NCAA Division I-A</v>
          </cell>
          <cell r="I848">
            <v>1</v>
          </cell>
          <cell r="J848" t="str">
            <v>NCAA</v>
          </cell>
          <cell r="K848">
            <v>9775</v>
          </cell>
          <cell r="L848">
            <v>11283</v>
          </cell>
          <cell r="M848">
            <v>21058</v>
          </cell>
          <cell r="V848">
            <v>426908</v>
          </cell>
          <cell r="Y848">
            <v>426908</v>
          </cell>
          <cell r="Z848">
            <v>27239237</v>
          </cell>
          <cell r="AA848">
            <v>653435</v>
          </cell>
          <cell r="AC848">
            <v>27892672</v>
          </cell>
          <cell r="AL848">
            <v>58485</v>
          </cell>
          <cell r="AM848">
            <v>100032</v>
          </cell>
          <cell r="AO848">
            <v>158517</v>
          </cell>
          <cell r="BF848">
            <v>39714834</v>
          </cell>
          <cell r="BI848">
            <v>39714834</v>
          </cell>
          <cell r="BJ848">
            <v>0.32026307760209616</v>
          </cell>
          <cell r="BK848">
            <v>38908</v>
          </cell>
          <cell r="BL848">
            <v>16150</v>
          </cell>
          <cell r="BN848">
            <v>55058</v>
          </cell>
          <cell r="BP848">
            <v>182266</v>
          </cell>
          <cell r="BR848">
            <v>182266</v>
          </cell>
          <cell r="CC848">
            <v>14209</v>
          </cell>
          <cell r="CD848">
            <v>14209</v>
          </cell>
          <cell r="CU848">
            <v>194231</v>
          </cell>
          <cell r="CV848">
            <v>151086</v>
          </cell>
          <cell r="CX848">
            <v>345317</v>
          </cell>
          <cell r="CZ848">
            <v>206609</v>
          </cell>
          <cell r="DB848">
            <v>206609</v>
          </cell>
          <cell r="DG848">
            <v>36977</v>
          </cell>
          <cell r="DH848">
            <v>43898</v>
          </cell>
          <cell r="DJ848">
            <v>80875</v>
          </cell>
          <cell r="EA848">
            <v>81433</v>
          </cell>
          <cell r="EB848">
            <v>21741</v>
          </cell>
          <cell r="ED848">
            <v>103174</v>
          </cell>
          <cell r="ER848">
            <v>329896</v>
          </cell>
          <cell r="ET848">
            <v>329896</v>
          </cell>
          <cell r="FK848">
            <v>67791013</v>
          </cell>
          <cell r="FL848">
            <v>1705113</v>
          </cell>
          <cell r="FM848">
            <v>14209</v>
          </cell>
          <cell r="FN848">
            <v>54496573</v>
          </cell>
          <cell r="FO848">
            <v>124006908</v>
          </cell>
        </row>
        <row r="849">
          <cell r="E849" t="str">
            <v>Louisiana2015</v>
          </cell>
          <cell r="F849" t="str">
            <v>LA</v>
          </cell>
          <cell r="G849" t="str">
            <v>NCAA Division I-A</v>
          </cell>
          <cell r="I849">
            <v>1</v>
          </cell>
          <cell r="J849" t="str">
            <v>NCAA</v>
          </cell>
          <cell r="K849">
            <v>5857</v>
          </cell>
          <cell r="L849">
            <v>6995</v>
          </cell>
          <cell r="M849">
            <v>12852</v>
          </cell>
          <cell r="V849">
            <v>1572373</v>
          </cell>
          <cell r="Y849">
            <v>1572373</v>
          </cell>
          <cell r="Z849">
            <v>2332684</v>
          </cell>
          <cell r="AA849">
            <v>1358082</v>
          </cell>
          <cell r="AC849">
            <v>3690766</v>
          </cell>
          <cell r="AL849">
            <v>551885</v>
          </cell>
          <cell r="AM849">
            <v>647669</v>
          </cell>
          <cell r="AO849">
            <v>1199554</v>
          </cell>
          <cell r="BF849">
            <v>7424084</v>
          </cell>
          <cell r="BI849">
            <v>7424084</v>
          </cell>
          <cell r="BJ849">
            <v>0.32127594266310594</v>
          </cell>
          <cell r="BK849">
            <v>245777</v>
          </cell>
          <cell r="BN849">
            <v>245777</v>
          </cell>
          <cell r="CV849">
            <v>678741</v>
          </cell>
          <cell r="CX849">
            <v>678741</v>
          </cell>
          <cell r="CZ849">
            <v>1100120</v>
          </cell>
          <cell r="DB849">
            <v>1100120</v>
          </cell>
          <cell r="EA849">
            <v>284124</v>
          </cell>
          <cell r="EB849">
            <v>272743</v>
          </cell>
          <cell r="ED849">
            <v>556867</v>
          </cell>
          <cell r="ER849">
            <v>603462</v>
          </cell>
          <cell r="ET849">
            <v>603462</v>
          </cell>
          <cell r="FK849">
            <v>12410927</v>
          </cell>
          <cell r="FL849">
            <v>4660817</v>
          </cell>
          <cell r="FN849">
            <v>6036379</v>
          </cell>
          <cell r="FO849">
            <v>23108123</v>
          </cell>
        </row>
        <row r="850">
          <cell r="E850" t="str">
            <v>Louisiana-Monroe2015</v>
          </cell>
          <cell r="F850" t="str">
            <v>LA</v>
          </cell>
          <cell r="G850" t="str">
            <v>NCAA Division I-A</v>
          </cell>
          <cell r="I850">
            <v>1</v>
          </cell>
          <cell r="J850" t="str">
            <v>NCAA</v>
          </cell>
          <cell r="K850">
            <v>1767</v>
          </cell>
          <cell r="L850">
            <v>3184</v>
          </cell>
          <cell r="M850">
            <v>4951</v>
          </cell>
          <cell r="V850">
            <v>657332</v>
          </cell>
          <cell r="Y850">
            <v>657332</v>
          </cell>
          <cell r="Z850">
            <v>1157908</v>
          </cell>
          <cell r="AA850">
            <v>809240</v>
          </cell>
          <cell r="AC850">
            <v>1967148</v>
          </cell>
          <cell r="AE850">
            <v>92583</v>
          </cell>
          <cell r="AG850">
            <v>92583</v>
          </cell>
          <cell r="AL850">
            <v>403495</v>
          </cell>
          <cell r="AM850">
            <v>439396</v>
          </cell>
          <cell r="AO850">
            <v>842891</v>
          </cell>
          <cell r="BF850">
            <v>5158578</v>
          </cell>
          <cell r="BI850">
            <v>5158578</v>
          </cell>
          <cell r="BJ850">
            <v>0.39526704277447294</v>
          </cell>
          <cell r="BK850">
            <v>218046</v>
          </cell>
          <cell r="BL850">
            <v>210546</v>
          </cell>
          <cell r="BN850">
            <v>428592</v>
          </cell>
          <cell r="CV850">
            <v>446689</v>
          </cell>
          <cell r="CX850">
            <v>446689</v>
          </cell>
          <cell r="CZ850">
            <v>479502</v>
          </cell>
          <cell r="DB850">
            <v>479502</v>
          </cell>
          <cell r="EB850">
            <v>241056</v>
          </cell>
          <cell r="ED850">
            <v>241056</v>
          </cell>
          <cell r="ER850">
            <v>394733</v>
          </cell>
          <cell r="ET850">
            <v>394733</v>
          </cell>
          <cell r="FK850">
            <v>7595359</v>
          </cell>
          <cell r="FL850">
            <v>3113745</v>
          </cell>
          <cell r="FN850">
            <v>2341764</v>
          </cell>
          <cell r="FO850">
            <v>13050868</v>
          </cell>
        </row>
        <row r="851">
          <cell r="E851" t="str">
            <v>Louisville2015</v>
          </cell>
          <cell r="F851" t="str">
            <v>KY</v>
          </cell>
          <cell r="G851" t="str">
            <v>NCAA Division I-A</v>
          </cell>
          <cell r="I851">
            <v>1</v>
          </cell>
          <cell r="J851" t="str">
            <v>NCAA</v>
          </cell>
          <cell r="K851">
            <v>5946</v>
          </cell>
          <cell r="L851">
            <v>6268</v>
          </cell>
          <cell r="M851">
            <v>12214</v>
          </cell>
          <cell r="V851">
            <v>687718</v>
          </cell>
          <cell r="Y851">
            <v>687718</v>
          </cell>
          <cell r="Z851">
            <v>45632816</v>
          </cell>
          <cell r="AA851">
            <v>1218690</v>
          </cell>
          <cell r="AC851">
            <v>46851506</v>
          </cell>
          <cell r="AL851">
            <v>128766</v>
          </cell>
          <cell r="AM851">
            <v>43609</v>
          </cell>
          <cell r="AO851">
            <v>172375</v>
          </cell>
          <cell r="BC851">
            <v>17176</v>
          </cell>
          <cell r="BE851">
            <v>17176</v>
          </cell>
          <cell r="BF851">
            <v>40568726</v>
          </cell>
          <cell r="BI851">
            <v>40568726</v>
          </cell>
          <cell r="BJ851">
            <v>0.36174758586538514</v>
          </cell>
          <cell r="BK851">
            <v>121635</v>
          </cell>
          <cell r="BL851">
            <v>110983</v>
          </cell>
          <cell r="BN851">
            <v>232618</v>
          </cell>
          <cell r="BX851">
            <v>1405</v>
          </cell>
          <cell r="BZ851">
            <v>1405</v>
          </cell>
          <cell r="CJ851">
            <v>6895</v>
          </cell>
          <cell r="CL851">
            <v>6895</v>
          </cell>
          <cell r="CU851">
            <v>147779</v>
          </cell>
          <cell r="CV851">
            <v>37354</v>
          </cell>
          <cell r="CX851">
            <v>185133</v>
          </cell>
          <cell r="CZ851">
            <v>47893</v>
          </cell>
          <cell r="DB851">
            <v>47893</v>
          </cell>
          <cell r="DG851">
            <v>40511</v>
          </cell>
          <cell r="DH851">
            <v>44024</v>
          </cell>
          <cell r="DJ851">
            <v>84535</v>
          </cell>
          <cell r="EA851">
            <v>51730</v>
          </cell>
          <cell r="EB851">
            <v>1650</v>
          </cell>
          <cell r="ED851">
            <v>53380</v>
          </cell>
          <cell r="ER851">
            <v>194115</v>
          </cell>
          <cell r="ET851">
            <v>194115</v>
          </cell>
          <cell r="FK851">
            <v>87379681</v>
          </cell>
          <cell r="FL851">
            <v>1723794</v>
          </cell>
          <cell r="FN851">
            <v>23043026</v>
          </cell>
          <cell r="FO851">
            <v>112146501</v>
          </cell>
        </row>
        <row r="852">
          <cell r="E852" t="str">
            <v>Maryland2015</v>
          </cell>
          <cell r="F852" t="str">
            <v>MD</v>
          </cell>
          <cell r="G852" t="str">
            <v>NCAA Division I-A</v>
          </cell>
          <cell r="I852">
            <v>1</v>
          </cell>
          <cell r="J852" t="str">
            <v>NCAA</v>
          </cell>
          <cell r="K852">
            <v>13500</v>
          </cell>
          <cell r="L852">
            <v>11772</v>
          </cell>
          <cell r="M852">
            <v>25272</v>
          </cell>
          <cell r="V852">
            <v>768882</v>
          </cell>
          <cell r="Y852">
            <v>768882</v>
          </cell>
          <cell r="Z852">
            <v>17144695</v>
          </cell>
          <cell r="AA852">
            <v>1182995</v>
          </cell>
          <cell r="AC852">
            <v>18327690</v>
          </cell>
          <cell r="AM852">
            <v>830611</v>
          </cell>
          <cell r="AO852">
            <v>830611</v>
          </cell>
          <cell r="BC852">
            <v>520060</v>
          </cell>
          <cell r="BE852">
            <v>520060</v>
          </cell>
          <cell r="BF852">
            <v>30071434</v>
          </cell>
          <cell r="BI852">
            <v>30071434</v>
          </cell>
          <cell r="BJ852">
            <v>0.3195631424160183</v>
          </cell>
          <cell r="BK852">
            <v>200024</v>
          </cell>
          <cell r="BL852">
            <v>244809</v>
          </cell>
          <cell r="BN852">
            <v>444833</v>
          </cell>
          <cell r="BP852">
            <v>742898</v>
          </cell>
          <cell r="BR852">
            <v>742898</v>
          </cell>
          <cell r="BW852">
            <v>826788</v>
          </cell>
          <cell r="BX852">
            <v>543198</v>
          </cell>
          <cell r="BZ852">
            <v>1369986</v>
          </cell>
          <cell r="CU852">
            <v>616508</v>
          </cell>
          <cell r="CV852">
            <v>614571</v>
          </cell>
          <cell r="CX852">
            <v>1231079</v>
          </cell>
          <cell r="CZ852">
            <v>591441</v>
          </cell>
          <cell r="DB852">
            <v>591441</v>
          </cell>
          <cell r="EB852">
            <v>344184</v>
          </cell>
          <cell r="ED852">
            <v>344184</v>
          </cell>
          <cell r="EI852">
            <v>496439</v>
          </cell>
          <cell r="EL852">
            <v>496439</v>
          </cell>
          <cell r="ER852">
            <v>641097</v>
          </cell>
          <cell r="ET852">
            <v>641097</v>
          </cell>
          <cell r="FC852">
            <v>462671</v>
          </cell>
          <cell r="FF852">
            <v>462671</v>
          </cell>
          <cell r="FK852">
            <v>50587441</v>
          </cell>
          <cell r="FL852">
            <v>6255864</v>
          </cell>
          <cell r="FN852">
            <v>37258392</v>
          </cell>
          <cell r="FO852">
            <v>94101697</v>
          </cell>
        </row>
        <row r="853">
          <cell r="E853" t="str">
            <v>UMass2015</v>
          </cell>
          <cell r="F853" t="str">
            <v>MA</v>
          </cell>
          <cell r="G853" t="str">
            <v>NCAA Division I-A</v>
          </cell>
          <cell r="I853">
            <v>1</v>
          </cell>
          <cell r="J853" t="str">
            <v>NCAA</v>
          </cell>
          <cell r="K853">
            <v>10879</v>
          </cell>
          <cell r="L853">
            <v>10083</v>
          </cell>
          <cell r="M853">
            <v>20962</v>
          </cell>
          <cell r="V853">
            <v>576223</v>
          </cell>
          <cell r="Y853">
            <v>576223</v>
          </cell>
          <cell r="Z853">
            <v>4064482</v>
          </cell>
          <cell r="AA853">
            <v>2513632</v>
          </cell>
          <cell r="AC853">
            <v>6578114</v>
          </cell>
          <cell r="AL853">
            <v>356348</v>
          </cell>
          <cell r="AM853">
            <v>872971</v>
          </cell>
          <cell r="AO853">
            <v>1229319</v>
          </cell>
          <cell r="BC853">
            <v>1002730</v>
          </cell>
          <cell r="BE853">
            <v>1002730</v>
          </cell>
          <cell r="BF853">
            <v>8556416</v>
          </cell>
          <cell r="BI853">
            <v>8556416</v>
          </cell>
          <cell r="BJ853">
            <v>0.23410918862345947</v>
          </cell>
          <cell r="BS853">
            <v>2647390</v>
          </cell>
          <cell r="BV853">
            <v>2647390</v>
          </cell>
          <cell r="BW853">
            <v>856288</v>
          </cell>
          <cell r="BX853">
            <v>952044</v>
          </cell>
          <cell r="BZ853">
            <v>1808332</v>
          </cell>
          <cell r="CJ853">
            <v>1218147</v>
          </cell>
          <cell r="CL853">
            <v>1218147</v>
          </cell>
          <cell r="CU853">
            <v>467705</v>
          </cell>
          <cell r="CV853">
            <v>1028193</v>
          </cell>
          <cell r="CX853">
            <v>1495898</v>
          </cell>
          <cell r="CZ853">
            <v>904436</v>
          </cell>
          <cell r="DB853">
            <v>904436</v>
          </cell>
          <cell r="DG853">
            <v>371962</v>
          </cell>
          <cell r="DH853">
            <v>733753</v>
          </cell>
          <cell r="DJ853">
            <v>1105715</v>
          </cell>
          <cell r="EB853">
            <v>569642</v>
          </cell>
          <cell r="ED853">
            <v>569642</v>
          </cell>
          <cell r="FK853">
            <v>17896814</v>
          </cell>
          <cell r="FL853">
            <v>9795548</v>
          </cell>
          <cell r="FN853">
            <v>8856464</v>
          </cell>
          <cell r="FO853">
            <v>36548826</v>
          </cell>
        </row>
        <row r="854">
          <cell r="E854" t="str">
            <v>Memphis2015</v>
          </cell>
          <cell r="F854" t="str">
            <v>TN</v>
          </cell>
          <cell r="G854" t="str">
            <v>NCAA Division I-A</v>
          </cell>
          <cell r="I854">
            <v>1</v>
          </cell>
          <cell r="J854" t="str">
            <v>NCAA</v>
          </cell>
          <cell r="K854">
            <v>5024</v>
          </cell>
          <cell r="L854">
            <v>6989</v>
          </cell>
          <cell r="M854">
            <v>12013</v>
          </cell>
          <cell r="V854">
            <v>1192932</v>
          </cell>
          <cell r="Y854">
            <v>1192932</v>
          </cell>
          <cell r="Z854">
            <v>11226419</v>
          </cell>
          <cell r="AA854">
            <v>2691208</v>
          </cell>
          <cell r="AC854">
            <v>13917627</v>
          </cell>
          <cell r="AL854">
            <v>895099</v>
          </cell>
          <cell r="AM854">
            <v>906015</v>
          </cell>
          <cell r="AO854">
            <v>1801114</v>
          </cell>
          <cell r="BF854">
            <v>14814121</v>
          </cell>
          <cell r="BI854">
            <v>14814121</v>
          </cell>
          <cell r="BJ854">
            <v>0.29717785849253819</v>
          </cell>
          <cell r="BK854">
            <v>403954</v>
          </cell>
          <cell r="BL854">
            <v>489287</v>
          </cell>
          <cell r="BN854">
            <v>893241</v>
          </cell>
          <cell r="CC854">
            <v>229458</v>
          </cell>
          <cell r="CD854">
            <v>229458</v>
          </cell>
          <cell r="CU854">
            <v>621463</v>
          </cell>
          <cell r="CV854">
            <v>1008527</v>
          </cell>
          <cell r="CX854">
            <v>1629990</v>
          </cell>
          <cell r="CZ854">
            <v>1011698</v>
          </cell>
          <cell r="DB854">
            <v>1011698</v>
          </cell>
          <cell r="EA854">
            <v>444879</v>
          </cell>
          <cell r="EB854">
            <v>507425</v>
          </cell>
          <cell r="ED854">
            <v>952304</v>
          </cell>
          <cell r="ER854">
            <v>924089</v>
          </cell>
          <cell r="ET854">
            <v>924089</v>
          </cell>
          <cell r="FK854">
            <v>29598867</v>
          </cell>
          <cell r="FL854">
            <v>7538249</v>
          </cell>
          <cell r="FM854">
            <v>229458</v>
          </cell>
          <cell r="FN854">
            <v>12482769</v>
          </cell>
          <cell r="FO854">
            <v>49849343</v>
          </cell>
        </row>
        <row r="855">
          <cell r="E855" t="str">
            <v>Miami (FL)2015</v>
          </cell>
          <cell r="F855" t="str">
            <v>FL</v>
          </cell>
          <cell r="G855" t="str">
            <v>NCAA Division I-A</v>
          </cell>
          <cell r="I855">
            <v>1</v>
          </cell>
          <cell r="J855" t="str">
            <v>NCAA</v>
          </cell>
          <cell r="K855">
            <v>5025</v>
          </cell>
          <cell r="L855">
            <v>5252</v>
          </cell>
          <cell r="M855">
            <v>10277</v>
          </cell>
          <cell r="V855">
            <v>1738309</v>
          </cell>
          <cell r="Y855">
            <v>1738309</v>
          </cell>
          <cell r="Z855">
            <v>6475314</v>
          </cell>
          <cell r="AA855">
            <v>1048464</v>
          </cell>
          <cell r="AC855">
            <v>7523778</v>
          </cell>
          <cell r="AL855">
            <v>752571</v>
          </cell>
          <cell r="AM855">
            <v>1125440</v>
          </cell>
          <cell r="AO855">
            <v>1878011</v>
          </cell>
          <cell r="AP855">
            <v>155097</v>
          </cell>
          <cell r="AS855">
            <v>155097</v>
          </cell>
          <cell r="BF855">
            <v>34217378</v>
          </cell>
          <cell r="BI855">
            <v>34217378</v>
          </cell>
          <cell r="BJ855">
            <v>0.39966115201028146</v>
          </cell>
          <cell r="BL855">
            <v>383805</v>
          </cell>
          <cell r="BN855">
            <v>383805</v>
          </cell>
          <cell r="CJ855">
            <v>783097</v>
          </cell>
          <cell r="CL855">
            <v>783097</v>
          </cell>
          <cell r="CV855">
            <v>693293</v>
          </cell>
          <cell r="CX855">
            <v>693293</v>
          </cell>
          <cell r="DH855">
            <v>818381</v>
          </cell>
          <cell r="DJ855">
            <v>818381</v>
          </cell>
          <cell r="EA855">
            <v>322224</v>
          </cell>
          <cell r="EB855">
            <v>500041</v>
          </cell>
          <cell r="ED855">
            <v>822265</v>
          </cell>
          <cell r="ER855">
            <v>567136</v>
          </cell>
          <cell r="ET855">
            <v>567136</v>
          </cell>
          <cell r="FK855">
            <v>43660893</v>
          </cell>
          <cell r="FL855">
            <v>5919657</v>
          </cell>
          <cell r="FN855">
            <v>36035422</v>
          </cell>
          <cell r="FO855">
            <v>85615972</v>
          </cell>
        </row>
        <row r="856">
          <cell r="E856" t="str">
            <v>Michigan2015</v>
          </cell>
          <cell r="F856" t="str">
            <v>MI</v>
          </cell>
          <cell r="G856" t="str">
            <v>NCAA Division I-A</v>
          </cell>
          <cell r="I856">
            <v>1</v>
          </cell>
          <cell r="J856" t="str">
            <v>NCAA</v>
          </cell>
          <cell r="K856">
            <v>13642</v>
          </cell>
          <cell r="L856">
            <v>13519</v>
          </cell>
          <cell r="M856">
            <v>27161</v>
          </cell>
          <cell r="V856">
            <v>334708</v>
          </cell>
          <cell r="Y856">
            <v>334708</v>
          </cell>
          <cell r="Z856">
            <v>16776377</v>
          </cell>
          <cell r="AA856">
            <v>328219</v>
          </cell>
          <cell r="AC856">
            <v>17104596</v>
          </cell>
          <cell r="AL856">
            <v>42918</v>
          </cell>
          <cell r="AM856">
            <v>115946</v>
          </cell>
          <cell r="AO856">
            <v>158864</v>
          </cell>
          <cell r="BC856">
            <v>74578</v>
          </cell>
          <cell r="BE856">
            <v>74578</v>
          </cell>
          <cell r="BF856">
            <v>97149706</v>
          </cell>
          <cell r="BI856">
            <v>97149706</v>
          </cell>
          <cell r="BJ856">
            <v>0.66440965033761656</v>
          </cell>
          <cell r="BK856">
            <v>87475</v>
          </cell>
          <cell r="BL856">
            <v>40738</v>
          </cell>
          <cell r="BN856">
            <v>128213</v>
          </cell>
          <cell r="BO856">
            <v>94222</v>
          </cell>
          <cell r="BP856">
            <v>157938</v>
          </cell>
          <cell r="BR856">
            <v>252160</v>
          </cell>
          <cell r="BS856">
            <v>2748924</v>
          </cell>
          <cell r="BV856">
            <v>2748924</v>
          </cell>
          <cell r="BW856">
            <v>128460</v>
          </cell>
          <cell r="BX856">
            <v>58345</v>
          </cell>
          <cell r="BZ856">
            <v>186805</v>
          </cell>
          <cell r="CJ856">
            <v>75652</v>
          </cell>
          <cell r="CL856">
            <v>75652</v>
          </cell>
          <cell r="CU856">
            <v>79197</v>
          </cell>
          <cell r="CV856">
            <v>62914</v>
          </cell>
          <cell r="CX856">
            <v>142111</v>
          </cell>
          <cell r="CZ856">
            <v>375920</v>
          </cell>
          <cell r="DB856">
            <v>375920</v>
          </cell>
          <cell r="DG856">
            <v>112812</v>
          </cell>
          <cell r="DH856">
            <v>76442</v>
          </cell>
          <cell r="DJ856">
            <v>189254</v>
          </cell>
          <cell r="EA856">
            <v>25651</v>
          </cell>
          <cell r="EB856">
            <v>78635</v>
          </cell>
          <cell r="ED856">
            <v>104286</v>
          </cell>
          <cell r="ER856">
            <v>160712</v>
          </cell>
          <cell r="ET856">
            <v>160712</v>
          </cell>
          <cell r="EV856">
            <v>49934</v>
          </cell>
          <cell r="EX856">
            <v>49934</v>
          </cell>
          <cell r="FC856">
            <v>174385</v>
          </cell>
          <cell r="FF856">
            <v>174385</v>
          </cell>
          <cell r="FK856">
            <v>117754835</v>
          </cell>
          <cell r="FL856">
            <v>1655973</v>
          </cell>
          <cell r="FN856">
            <v>26808781</v>
          </cell>
          <cell r="FO856">
            <v>146219589</v>
          </cell>
        </row>
        <row r="857">
          <cell r="E857" t="str">
            <v>Minnesota2015</v>
          </cell>
          <cell r="F857" t="str">
            <v>MN</v>
          </cell>
          <cell r="G857" t="str">
            <v>NCAA Division I-A</v>
          </cell>
          <cell r="I857">
            <v>1</v>
          </cell>
          <cell r="J857" t="str">
            <v>NCAA</v>
          </cell>
          <cell r="K857">
            <v>13666</v>
          </cell>
          <cell r="L857">
            <v>14540</v>
          </cell>
          <cell r="M857">
            <v>28206</v>
          </cell>
          <cell r="V857">
            <v>1588751</v>
          </cell>
          <cell r="Y857">
            <v>1588751</v>
          </cell>
          <cell r="Z857">
            <v>12588830</v>
          </cell>
          <cell r="AA857">
            <v>454476</v>
          </cell>
          <cell r="AC857">
            <v>13043306</v>
          </cell>
          <cell r="AL857">
            <v>18573</v>
          </cell>
          <cell r="AM857">
            <v>24376</v>
          </cell>
          <cell r="AO857">
            <v>42949</v>
          </cell>
          <cell r="BF857">
            <v>49363392</v>
          </cell>
          <cell r="BI857">
            <v>49363392</v>
          </cell>
          <cell r="BJ857">
            <v>0.45831829966607363</v>
          </cell>
          <cell r="BK857">
            <v>60700</v>
          </cell>
          <cell r="BL857">
            <v>38629</v>
          </cell>
          <cell r="BN857">
            <v>99329</v>
          </cell>
          <cell r="BO857">
            <v>27484</v>
          </cell>
          <cell r="BP857">
            <v>56122</v>
          </cell>
          <cell r="BR857">
            <v>83606</v>
          </cell>
          <cell r="BS857">
            <v>6230721</v>
          </cell>
          <cell r="BT857">
            <v>354530</v>
          </cell>
          <cell r="BV857">
            <v>6585251</v>
          </cell>
          <cell r="CJ857">
            <v>39181</v>
          </cell>
          <cell r="CL857">
            <v>39181</v>
          </cell>
          <cell r="CV857">
            <v>29556</v>
          </cell>
          <cell r="CX857">
            <v>29556</v>
          </cell>
          <cell r="CZ857">
            <v>50991</v>
          </cell>
          <cell r="DB857">
            <v>50991</v>
          </cell>
          <cell r="DG857">
            <v>7064</v>
          </cell>
          <cell r="DH857">
            <v>66320</v>
          </cell>
          <cell r="DJ857">
            <v>73384</v>
          </cell>
          <cell r="EA857">
            <v>48207</v>
          </cell>
          <cell r="EB857">
            <v>1687</v>
          </cell>
          <cell r="ED857">
            <v>49894</v>
          </cell>
          <cell r="ER857">
            <v>329926</v>
          </cell>
          <cell r="ET857">
            <v>329926</v>
          </cell>
          <cell r="FC857">
            <v>133626</v>
          </cell>
          <cell r="FF857">
            <v>133626</v>
          </cell>
          <cell r="FK857">
            <v>70067348</v>
          </cell>
          <cell r="FL857">
            <v>1445794</v>
          </cell>
          <cell r="FN857">
            <v>36192337</v>
          </cell>
          <cell r="FO857">
            <v>107705479</v>
          </cell>
        </row>
        <row r="858">
          <cell r="E858" t="str">
            <v>Ole Miss2015</v>
          </cell>
          <cell r="F858" t="str">
            <v>MS</v>
          </cell>
          <cell r="G858" t="str">
            <v>NCAA Division I-A</v>
          </cell>
          <cell r="I858">
            <v>1</v>
          </cell>
          <cell r="J858" t="str">
            <v>NCAA</v>
          </cell>
          <cell r="K858">
            <v>7460</v>
          </cell>
          <cell r="L858">
            <v>9660</v>
          </cell>
          <cell r="M858">
            <v>17120</v>
          </cell>
          <cell r="V858">
            <v>4639931</v>
          </cell>
          <cell r="Y858">
            <v>4639931</v>
          </cell>
          <cell r="Z858">
            <v>9358733</v>
          </cell>
          <cell r="AA858">
            <v>178339</v>
          </cell>
          <cell r="AC858">
            <v>9537072</v>
          </cell>
          <cell r="AL858">
            <v>62799</v>
          </cell>
          <cell r="AM858">
            <v>49702</v>
          </cell>
          <cell r="AO858">
            <v>112501</v>
          </cell>
          <cell r="BF858">
            <v>56823049</v>
          </cell>
          <cell r="BI858">
            <v>56823049</v>
          </cell>
          <cell r="BJ858">
            <v>0.57760055728042603</v>
          </cell>
          <cell r="BK858">
            <v>42406</v>
          </cell>
          <cell r="BL858">
            <v>23411</v>
          </cell>
          <cell r="BN858">
            <v>65817</v>
          </cell>
          <cell r="CB858">
            <v>5267</v>
          </cell>
          <cell r="CD858">
            <v>5267</v>
          </cell>
          <cell r="CV858">
            <v>242826</v>
          </cell>
          <cell r="CX858">
            <v>242826</v>
          </cell>
          <cell r="CZ858">
            <v>173148</v>
          </cell>
          <cell r="DB858">
            <v>173148</v>
          </cell>
          <cell r="EA858">
            <v>109248</v>
          </cell>
          <cell r="EB858">
            <v>76691</v>
          </cell>
          <cell r="ED858">
            <v>185939</v>
          </cell>
          <cell r="ER858">
            <v>86959</v>
          </cell>
          <cell r="ET858">
            <v>86959</v>
          </cell>
          <cell r="FK858">
            <v>71036166</v>
          </cell>
          <cell r="FL858">
            <v>836343</v>
          </cell>
          <cell r="FN858">
            <v>26505251</v>
          </cell>
          <cell r="FO858">
            <v>98377760</v>
          </cell>
        </row>
        <row r="859">
          <cell r="E859" t="str">
            <v>Missouri2015</v>
          </cell>
          <cell r="F859" t="str">
            <v>MO</v>
          </cell>
          <cell r="G859" t="str">
            <v>NCAA Division I-A</v>
          </cell>
          <cell r="I859">
            <v>1</v>
          </cell>
          <cell r="J859" t="str">
            <v>NCAA</v>
          </cell>
          <cell r="K859">
            <v>12370</v>
          </cell>
          <cell r="L859">
            <v>13539</v>
          </cell>
          <cell r="M859">
            <v>25909</v>
          </cell>
          <cell r="V859">
            <v>2116608</v>
          </cell>
          <cell r="Y859">
            <v>2116608</v>
          </cell>
          <cell r="Z859">
            <v>9338577</v>
          </cell>
          <cell r="AA859">
            <v>3532361</v>
          </cell>
          <cell r="AC859">
            <v>12870938</v>
          </cell>
          <cell r="AL859">
            <v>1436314</v>
          </cell>
          <cell r="AM859">
            <v>1654402</v>
          </cell>
          <cell r="AO859">
            <v>3090716</v>
          </cell>
          <cell r="BF859">
            <v>30358216</v>
          </cell>
          <cell r="BI859">
            <v>30358216</v>
          </cell>
          <cell r="BJ859">
            <v>0.33151866069423347</v>
          </cell>
          <cell r="BK859">
            <v>672758</v>
          </cell>
          <cell r="BL859">
            <v>706404</v>
          </cell>
          <cell r="BN859">
            <v>1379162</v>
          </cell>
          <cell r="BP859">
            <v>1513284</v>
          </cell>
          <cell r="BR859">
            <v>1513284</v>
          </cell>
          <cell r="CV859">
            <v>1835178</v>
          </cell>
          <cell r="CX859">
            <v>1835178</v>
          </cell>
          <cell r="CZ859">
            <v>1723242</v>
          </cell>
          <cell r="DB859">
            <v>1723242</v>
          </cell>
          <cell r="DG859">
            <v>1334780</v>
          </cell>
          <cell r="DH859">
            <v>1384273</v>
          </cell>
          <cell r="DJ859">
            <v>2719053</v>
          </cell>
          <cell r="EB859">
            <v>832241</v>
          </cell>
          <cell r="ED859">
            <v>832241</v>
          </cell>
          <cell r="ER859">
            <v>1880004</v>
          </cell>
          <cell r="ET859">
            <v>1880004</v>
          </cell>
          <cell r="FC859">
            <v>1817874</v>
          </cell>
          <cell r="FF859">
            <v>1817874</v>
          </cell>
          <cell r="FK859">
            <v>47075127</v>
          </cell>
          <cell r="FL859">
            <v>15061389</v>
          </cell>
          <cell r="FN859">
            <v>29436658</v>
          </cell>
          <cell r="FO859">
            <v>91573174</v>
          </cell>
        </row>
        <row r="860">
          <cell r="E860" t="str">
            <v>Nebraska2015</v>
          </cell>
          <cell r="F860" t="str">
            <v>NE</v>
          </cell>
          <cell r="G860" t="str">
            <v>NCAA Division I-A</v>
          </cell>
          <cell r="I860">
            <v>1</v>
          </cell>
          <cell r="J860" t="str">
            <v>NCAA</v>
          </cell>
          <cell r="K860">
            <v>9905</v>
          </cell>
          <cell r="L860">
            <v>8912</v>
          </cell>
          <cell r="M860">
            <v>18817</v>
          </cell>
          <cell r="V860">
            <v>2066960</v>
          </cell>
          <cell r="Y860">
            <v>2066960</v>
          </cell>
          <cell r="Z860">
            <v>10441267</v>
          </cell>
          <cell r="AA860">
            <v>1798454</v>
          </cell>
          <cell r="AC860">
            <v>12239721</v>
          </cell>
          <cell r="AE860">
            <v>1625</v>
          </cell>
          <cell r="AG860">
            <v>1625</v>
          </cell>
          <cell r="AI860">
            <v>43998</v>
          </cell>
          <cell r="AK860">
            <v>43998</v>
          </cell>
          <cell r="AL860">
            <v>238753</v>
          </cell>
          <cell r="AM860">
            <v>243173</v>
          </cell>
          <cell r="AO860">
            <v>481926</v>
          </cell>
          <cell r="BF860">
            <v>65012080</v>
          </cell>
          <cell r="BI860">
            <v>65012080</v>
          </cell>
          <cell r="BJ860">
            <v>0.59119532715103396</v>
          </cell>
          <cell r="BK860">
            <v>113569</v>
          </cell>
          <cell r="BL860">
            <v>399990</v>
          </cell>
          <cell r="BN860">
            <v>513559</v>
          </cell>
          <cell r="BO860">
            <v>95789</v>
          </cell>
          <cell r="BP860">
            <v>150160</v>
          </cell>
          <cell r="BR860">
            <v>245949</v>
          </cell>
          <cell r="CB860">
            <v>21946</v>
          </cell>
          <cell r="CD860">
            <v>21946</v>
          </cell>
          <cell r="CV860">
            <v>122439</v>
          </cell>
          <cell r="CX860">
            <v>122439</v>
          </cell>
          <cell r="CZ860">
            <v>333037</v>
          </cell>
          <cell r="DB860">
            <v>333037</v>
          </cell>
          <cell r="DH860">
            <v>69742</v>
          </cell>
          <cell r="DJ860">
            <v>69742</v>
          </cell>
          <cell r="EA860">
            <v>41212</v>
          </cell>
          <cell r="EB860">
            <v>48694</v>
          </cell>
          <cell r="ED860">
            <v>89906</v>
          </cell>
          <cell r="ER860">
            <v>4035685</v>
          </cell>
          <cell r="ET860">
            <v>4035685</v>
          </cell>
          <cell r="FC860">
            <v>128183</v>
          </cell>
          <cell r="FF860">
            <v>128183</v>
          </cell>
          <cell r="FK860">
            <v>78137813</v>
          </cell>
          <cell r="FL860">
            <v>7268943</v>
          </cell>
          <cell r="FN860">
            <v>24560419</v>
          </cell>
          <cell r="FO860">
            <v>109967175</v>
          </cell>
        </row>
        <row r="861">
          <cell r="E861" t="str">
            <v>UNLV2015</v>
          </cell>
          <cell r="F861" t="str">
            <v>NV</v>
          </cell>
          <cell r="G861" t="str">
            <v>NCAA Division I-A</v>
          </cell>
          <cell r="I861">
            <v>1</v>
          </cell>
          <cell r="J861" t="str">
            <v>NCAA</v>
          </cell>
          <cell r="K861">
            <v>7601</v>
          </cell>
          <cell r="L861">
            <v>9930</v>
          </cell>
          <cell r="M861">
            <v>17531</v>
          </cell>
          <cell r="V861">
            <v>1309465</v>
          </cell>
          <cell r="Y861">
            <v>1309465</v>
          </cell>
          <cell r="Z861">
            <v>5386263</v>
          </cell>
          <cell r="AA861">
            <v>1599428</v>
          </cell>
          <cell r="AC861">
            <v>6985691</v>
          </cell>
          <cell r="BF861">
            <v>9359657</v>
          </cell>
          <cell r="BI861">
            <v>9359657</v>
          </cell>
          <cell r="BJ861">
            <v>0.23992449996530452</v>
          </cell>
          <cell r="BK861">
            <v>793330</v>
          </cell>
          <cell r="BL861">
            <v>536741</v>
          </cell>
          <cell r="BN861">
            <v>1330071</v>
          </cell>
          <cell r="CU861">
            <v>630107</v>
          </cell>
          <cell r="CV861">
            <v>710029</v>
          </cell>
          <cell r="CX861">
            <v>1340136</v>
          </cell>
          <cell r="CZ861">
            <v>824165</v>
          </cell>
          <cell r="DB861">
            <v>824165</v>
          </cell>
          <cell r="DG861">
            <v>616797</v>
          </cell>
          <cell r="DH861">
            <v>690235</v>
          </cell>
          <cell r="DJ861">
            <v>1307032</v>
          </cell>
          <cell r="EA861">
            <v>328916</v>
          </cell>
          <cell r="EB861">
            <v>507041</v>
          </cell>
          <cell r="ED861">
            <v>835957</v>
          </cell>
          <cell r="EF861">
            <v>358282</v>
          </cell>
          <cell r="EH861">
            <v>358282</v>
          </cell>
          <cell r="EJ861">
            <v>358282</v>
          </cell>
          <cell r="EL861">
            <v>358282</v>
          </cell>
          <cell r="EN861">
            <v>212817</v>
          </cell>
          <cell r="EP861">
            <v>212817</v>
          </cell>
          <cell r="ER861">
            <v>854061</v>
          </cell>
          <cell r="ET861">
            <v>854061</v>
          </cell>
          <cell r="FK861">
            <v>18424535</v>
          </cell>
          <cell r="FL861">
            <v>6651081</v>
          </cell>
          <cell r="FN861">
            <v>13935227</v>
          </cell>
          <cell r="FO861">
            <v>39010843</v>
          </cell>
        </row>
        <row r="862">
          <cell r="E862" t="str">
            <v>Nevada2015</v>
          </cell>
          <cell r="F862" t="str">
            <v>NV</v>
          </cell>
          <cell r="G862" t="str">
            <v>NCAA Division I-A</v>
          </cell>
          <cell r="I862">
            <v>1</v>
          </cell>
          <cell r="J862" t="str">
            <v>NCAA</v>
          </cell>
          <cell r="K862">
            <v>7000</v>
          </cell>
          <cell r="L862">
            <v>7844</v>
          </cell>
          <cell r="M862">
            <v>14844</v>
          </cell>
          <cell r="V862">
            <v>1169480</v>
          </cell>
          <cell r="Y862">
            <v>1169480</v>
          </cell>
          <cell r="Z862">
            <v>4530695</v>
          </cell>
          <cell r="AA862">
            <v>1431232</v>
          </cell>
          <cell r="AC862">
            <v>5961927</v>
          </cell>
          <cell r="AM862">
            <v>1112009</v>
          </cell>
          <cell r="AO862">
            <v>1112009</v>
          </cell>
          <cell r="BF862">
            <v>9736900</v>
          </cell>
          <cell r="BI862">
            <v>9736900</v>
          </cell>
          <cell r="BJ862">
            <v>0.32352332447038001</v>
          </cell>
          <cell r="BK862">
            <v>319775</v>
          </cell>
          <cell r="BL862">
            <v>346331</v>
          </cell>
          <cell r="BN862">
            <v>666106</v>
          </cell>
          <cell r="CC862">
            <v>280758</v>
          </cell>
          <cell r="CD862">
            <v>280758</v>
          </cell>
          <cell r="CV862">
            <v>820839</v>
          </cell>
          <cell r="CX862">
            <v>820839</v>
          </cell>
          <cell r="CZ862">
            <v>820169</v>
          </cell>
          <cell r="DB862">
            <v>820169</v>
          </cell>
          <cell r="DH862">
            <v>888485</v>
          </cell>
          <cell r="DJ862">
            <v>888485</v>
          </cell>
          <cell r="EA862">
            <v>317432</v>
          </cell>
          <cell r="EB862">
            <v>423388</v>
          </cell>
          <cell r="ED862">
            <v>740820</v>
          </cell>
          <cell r="ER862">
            <v>786715</v>
          </cell>
          <cell r="ET862">
            <v>786715</v>
          </cell>
          <cell r="FK862">
            <v>16074282</v>
          </cell>
          <cell r="FL862">
            <v>6629168</v>
          </cell>
          <cell r="FM862">
            <v>280758</v>
          </cell>
          <cell r="FN862">
            <v>7112231</v>
          </cell>
          <cell r="FO862">
            <v>30096439</v>
          </cell>
        </row>
        <row r="863">
          <cell r="E863" t="str">
            <v>New Mexico2015</v>
          </cell>
          <cell r="F863" t="str">
            <v>NM</v>
          </cell>
          <cell r="G863" t="str">
            <v>NCAA Division I-A</v>
          </cell>
          <cell r="I863">
            <v>1</v>
          </cell>
          <cell r="J863" t="str">
            <v>NCAA</v>
          </cell>
          <cell r="K863">
            <v>7150</v>
          </cell>
          <cell r="L863">
            <v>8702</v>
          </cell>
          <cell r="M863">
            <v>15852</v>
          </cell>
          <cell r="V863">
            <v>1165519</v>
          </cell>
          <cell r="Y863">
            <v>1165519</v>
          </cell>
          <cell r="Z863">
            <v>5961717</v>
          </cell>
          <cell r="AA863">
            <v>2012319</v>
          </cell>
          <cell r="AC863">
            <v>7974036</v>
          </cell>
          <cell r="AE863">
            <v>33537</v>
          </cell>
          <cell r="AG863">
            <v>33537</v>
          </cell>
          <cell r="AL863">
            <v>747076</v>
          </cell>
          <cell r="AM863">
            <v>1002378</v>
          </cell>
          <cell r="AO863">
            <v>1749454</v>
          </cell>
          <cell r="BF863">
            <v>9137178</v>
          </cell>
          <cell r="BI863">
            <v>9137178</v>
          </cell>
          <cell r="BJ863">
            <v>0.25856151029353019</v>
          </cell>
          <cell r="BK863">
            <v>528876</v>
          </cell>
          <cell r="BL863">
            <v>462281</v>
          </cell>
          <cell r="BN863">
            <v>991157</v>
          </cell>
          <cell r="CQ863">
            <v>378625</v>
          </cell>
          <cell r="CR863">
            <v>451351</v>
          </cell>
          <cell r="CT863">
            <v>829976</v>
          </cell>
          <cell r="CU863">
            <v>866083</v>
          </cell>
          <cell r="CV863">
            <v>844994</v>
          </cell>
          <cell r="CX863">
            <v>1711077</v>
          </cell>
          <cell r="CZ863">
            <v>841768</v>
          </cell>
          <cell r="DB863">
            <v>841768</v>
          </cell>
          <cell r="DH863">
            <v>843404</v>
          </cell>
          <cell r="DJ863">
            <v>843404</v>
          </cell>
          <cell r="EA863">
            <v>436829</v>
          </cell>
          <cell r="EB863">
            <v>481478</v>
          </cell>
          <cell r="ED863">
            <v>918307</v>
          </cell>
          <cell r="ER863">
            <v>864475</v>
          </cell>
          <cell r="ET863">
            <v>864475</v>
          </cell>
          <cell r="FK863">
            <v>19221903</v>
          </cell>
          <cell r="FL863">
            <v>7837985</v>
          </cell>
          <cell r="FN863">
            <v>8278620</v>
          </cell>
          <cell r="FO863">
            <v>35338508</v>
          </cell>
        </row>
        <row r="864">
          <cell r="E864" t="str">
            <v>North Carolina2015</v>
          </cell>
          <cell r="F864" t="str">
            <v>NC</v>
          </cell>
          <cell r="G864" t="str">
            <v>NCAA Division I-A</v>
          </cell>
          <cell r="I864">
            <v>1</v>
          </cell>
          <cell r="J864" t="str">
            <v>NCAA</v>
          </cell>
          <cell r="K864">
            <v>7295</v>
          </cell>
          <cell r="L864">
            <v>10311</v>
          </cell>
          <cell r="M864">
            <v>17606</v>
          </cell>
          <cell r="V864">
            <v>1051576</v>
          </cell>
          <cell r="Y864">
            <v>1051576</v>
          </cell>
          <cell r="Z864">
            <v>21342328</v>
          </cell>
          <cell r="AA864">
            <v>496787</v>
          </cell>
          <cell r="AC864">
            <v>21839115</v>
          </cell>
          <cell r="AL864">
            <v>570049</v>
          </cell>
          <cell r="AM864">
            <v>882903</v>
          </cell>
          <cell r="AO864">
            <v>1452952</v>
          </cell>
          <cell r="AX864">
            <v>10263</v>
          </cell>
          <cell r="AY864">
            <v>15763</v>
          </cell>
          <cell r="BA864">
            <v>26026</v>
          </cell>
          <cell r="BC864">
            <v>700091</v>
          </cell>
          <cell r="BE864">
            <v>700091</v>
          </cell>
          <cell r="BF864">
            <v>40523499</v>
          </cell>
          <cell r="BI864">
            <v>40523499</v>
          </cell>
          <cell r="BJ864">
            <v>0.44546239103960078</v>
          </cell>
          <cell r="BK864">
            <v>236131</v>
          </cell>
          <cell r="BL864">
            <v>354380</v>
          </cell>
          <cell r="BN864">
            <v>590511</v>
          </cell>
          <cell r="BP864">
            <v>585356</v>
          </cell>
          <cell r="BR864">
            <v>585356</v>
          </cell>
          <cell r="BW864">
            <v>781582</v>
          </cell>
          <cell r="BX864">
            <v>689496</v>
          </cell>
          <cell r="BZ864">
            <v>1471078</v>
          </cell>
          <cell r="CJ864">
            <v>102946</v>
          </cell>
          <cell r="CL864">
            <v>102946</v>
          </cell>
          <cell r="CU864">
            <v>598991</v>
          </cell>
          <cell r="CV864">
            <v>817751</v>
          </cell>
          <cell r="CX864">
            <v>1416742</v>
          </cell>
          <cell r="CZ864">
            <v>495547</v>
          </cell>
          <cell r="DB864">
            <v>495547</v>
          </cell>
          <cell r="DG864">
            <v>574295</v>
          </cell>
          <cell r="DH864">
            <v>765992</v>
          </cell>
          <cell r="DJ864">
            <v>1340287</v>
          </cell>
          <cell r="EA864">
            <v>342919</v>
          </cell>
          <cell r="EB864">
            <v>506108</v>
          </cell>
          <cell r="ED864">
            <v>849027</v>
          </cell>
          <cell r="ER864">
            <v>673750</v>
          </cell>
          <cell r="ET864">
            <v>673750</v>
          </cell>
          <cell r="FC864">
            <v>467364</v>
          </cell>
          <cell r="FF864">
            <v>467364</v>
          </cell>
          <cell r="FK864">
            <v>66498997</v>
          </cell>
          <cell r="FL864">
            <v>7086870</v>
          </cell>
          <cell r="FN864">
            <v>17383651</v>
          </cell>
          <cell r="FO864">
            <v>90969518</v>
          </cell>
        </row>
        <row r="865">
          <cell r="E865" t="str">
            <v>Charlotte2015</v>
          </cell>
          <cell r="F865" t="str">
            <v>NC</v>
          </cell>
          <cell r="G865" t="str">
            <v>NCAA Division I-A</v>
          </cell>
          <cell r="I865">
            <v>1</v>
          </cell>
          <cell r="J865" t="str">
            <v>NCAA</v>
          </cell>
          <cell r="K865">
            <v>10413</v>
          </cell>
          <cell r="L865">
            <v>9332</v>
          </cell>
          <cell r="M865">
            <v>19745</v>
          </cell>
          <cell r="V865">
            <v>1051085</v>
          </cell>
          <cell r="Y865">
            <v>1051085</v>
          </cell>
          <cell r="Z865">
            <v>3280507</v>
          </cell>
          <cell r="AA865">
            <v>1880267</v>
          </cell>
          <cell r="AC865">
            <v>5160774</v>
          </cell>
          <cell r="AL865">
            <v>689743</v>
          </cell>
          <cell r="AM865">
            <v>693888</v>
          </cell>
          <cell r="AO865">
            <v>1383631</v>
          </cell>
          <cell r="BF865">
            <v>8362740</v>
          </cell>
          <cell r="BI865">
            <v>8362740</v>
          </cell>
          <cell r="BJ865">
            <v>0.25720615605151581</v>
          </cell>
          <cell r="BK865">
            <v>446507</v>
          </cell>
          <cell r="BN865">
            <v>446507</v>
          </cell>
          <cell r="CU865">
            <v>773323</v>
          </cell>
          <cell r="CV865">
            <v>768368</v>
          </cell>
          <cell r="CX865">
            <v>1541691</v>
          </cell>
          <cell r="CZ865">
            <v>700291</v>
          </cell>
          <cell r="DB865">
            <v>700291</v>
          </cell>
          <cell r="EA865">
            <v>271393</v>
          </cell>
          <cell r="EB865">
            <v>361586</v>
          </cell>
          <cell r="ED865">
            <v>632979</v>
          </cell>
          <cell r="ER865">
            <v>797029</v>
          </cell>
          <cell r="ET865">
            <v>797029</v>
          </cell>
          <cell r="FK865">
            <v>14875298</v>
          </cell>
          <cell r="FL865">
            <v>5201429</v>
          </cell>
          <cell r="FN865">
            <v>12437036</v>
          </cell>
          <cell r="FO865">
            <v>32513763</v>
          </cell>
        </row>
        <row r="866">
          <cell r="E866" t="str">
            <v>North Texas2015</v>
          </cell>
          <cell r="F866" t="str">
            <v>TX</v>
          </cell>
          <cell r="G866" t="str">
            <v>NCAA Division I-A</v>
          </cell>
          <cell r="I866">
            <v>1</v>
          </cell>
          <cell r="J866" t="str">
            <v>NCAA</v>
          </cell>
          <cell r="K866">
            <v>11765</v>
          </cell>
          <cell r="L866">
            <v>13153</v>
          </cell>
          <cell r="M866">
            <v>24918</v>
          </cell>
          <cell r="Z866">
            <v>2807582</v>
          </cell>
          <cell r="AA866">
            <v>2286173</v>
          </cell>
          <cell r="AC866">
            <v>5093755</v>
          </cell>
          <cell r="AL866">
            <v>998491</v>
          </cell>
          <cell r="AM866">
            <v>885454</v>
          </cell>
          <cell r="AO866">
            <v>1883945</v>
          </cell>
          <cell r="BF866">
            <v>12763221</v>
          </cell>
          <cell r="BI866">
            <v>12763221</v>
          </cell>
          <cell r="BJ866">
            <v>0.41369918622633428</v>
          </cell>
          <cell r="BK866">
            <v>447106</v>
          </cell>
          <cell r="BL866">
            <v>387581</v>
          </cell>
          <cell r="BN866">
            <v>834687</v>
          </cell>
          <cell r="CV866">
            <v>1244021</v>
          </cell>
          <cell r="CX866">
            <v>1244021</v>
          </cell>
          <cell r="CZ866">
            <v>939195</v>
          </cell>
          <cell r="DB866">
            <v>939195</v>
          </cell>
          <cell r="DH866">
            <v>1074793</v>
          </cell>
          <cell r="DJ866">
            <v>1074793</v>
          </cell>
          <cell r="EB866">
            <v>757259</v>
          </cell>
          <cell r="ED866">
            <v>757259</v>
          </cell>
          <cell r="ER866">
            <v>998610</v>
          </cell>
          <cell r="ET866">
            <v>998610</v>
          </cell>
          <cell r="FK866">
            <v>17016400</v>
          </cell>
          <cell r="FL866">
            <v>8573086</v>
          </cell>
          <cell r="FN866">
            <v>5261967</v>
          </cell>
          <cell r="FO866">
            <v>30851453</v>
          </cell>
        </row>
        <row r="867">
          <cell r="E867" t="str">
            <v>Notre Dame2015</v>
          </cell>
          <cell r="F867" t="str">
            <v>IN</v>
          </cell>
          <cell r="G867" t="str">
            <v>NCAA Division I-A</v>
          </cell>
          <cell r="I867">
            <v>1</v>
          </cell>
          <cell r="J867" t="str">
            <v>NCAA</v>
          </cell>
          <cell r="K867">
            <v>4386</v>
          </cell>
          <cell r="L867">
            <v>4027</v>
          </cell>
          <cell r="M867">
            <v>8413</v>
          </cell>
          <cell r="V867">
            <v>619428</v>
          </cell>
          <cell r="Y867">
            <v>619428</v>
          </cell>
          <cell r="Z867">
            <v>3358680</v>
          </cell>
          <cell r="AA867">
            <v>1430198</v>
          </cell>
          <cell r="AC867">
            <v>4788878</v>
          </cell>
          <cell r="AL867">
            <v>188231</v>
          </cell>
          <cell r="AM867">
            <v>182337</v>
          </cell>
          <cell r="AO867">
            <v>370568</v>
          </cell>
          <cell r="AX867">
            <v>54963</v>
          </cell>
          <cell r="AY867">
            <v>87218</v>
          </cell>
          <cell r="BA867">
            <v>142181</v>
          </cell>
          <cell r="BF867">
            <v>98532894</v>
          </cell>
          <cell r="BI867">
            <v>98532894</v>
          </cell>
          <cell r="BJ867">
            <v>0.73416355033836811</v>
          </cell>
          <cell r="BK867">
            <v>281366</v>
          </cell>
          <cell r="BL867">
            <v>272269</v>
          </cell>
          <cell r="BN867">
            <v>553635</v>
          </cell>
          <cell r="BS867">
            <v>1485713</v>
          </cell>
          <cell r="BV867">
            <v>1485713</v>
          </cell>
          <cell r="BW867">
            <v>384872</v>
          </cell>
          <cell r="BX867">
            <v>281046</v>
          </cell>
          <cell r="BZ867">
            <v>665918</v>
          </cell>
          <cell r="CJ867">
            <v>101228</v>
          </cell>
          <cell r="CL867">
            <v>101228</v>
          </cell>
          <cell r="CU867">
            <v>161327</v>
          </cell>
          <cell r="CV867">
            <v>180998</v>
          </cell>
          <cell r="CX867">
            <v>342325</v>
          </cell>
          <cell r="CZ867">
            <v>331358</v>
          </cell>
          <cell r="DB867">
            <v>331358</v>
          </cell>
          <cell r="DG867">
            <v>427118</v>
          </cell>
          <cell r="DH867">
            <v>469165</v>
          </cell>
          <cell r="DJ867">
            <v>896283</v>
          </cell>
          <cell r="EA867">
            <v>212004</v>
          </cell>
          <cell r="EB867">
            <v>47861</v>
          </cell>
          <cell r="ED867">
            <v>259865</v>
          </cell>
          <cell r="ER867">
            <v>38011</v>
          </cell>
          <cell r="ET867">
            <v>38011</v>
          </cell>
          <cell r="FK867">
            <v>105706596</v>
          </cell>
          <cell r="FL867">
            <v>3421689</v>
          </cell>
          <cell r="FN867">
            <v>25082810</v>
          </cell>
          <cell r="FO867">
            <v>134211095</v>
          </cell>
        </row>
        <row r="868">
          <cell r="E868" t="str">
            <v>Oklahoma2015</v>
          </cell>
          <cell r="F868" t="str">
            <v>OK</v>
          </cell>
          <cell r="G868" t="str">
            <v>NCAA Division I-A</v>
          </cell>
          <cell r="I868">
            <v>1</v>
          </cell>
          <cell r="J868" t="str">
            <v>NCAA</v>
          </cell>
          <cell r="K868">
            <v>9029</v>
          </cell>
          <cell r="L868">
            <v>8864</v>
          </cell>
          <cell r="M868">
            <v>17893</v>
          </cell>
          <cell r="V868">
            <v>888715</v>
          </cell>
          <cell r="Y868">
            <v>888715</v>
          </cell>
          <cell r="Z868">
            <v>12030130</v>
          </cell>
          <cell r="AA868">
            <v>2084098</v>
          </cell>
          <cell r="AC868">
            <v>14114228</v>
          </cell>
          <cell r="AL868">
            <v>406822</v>
          </cell>
          <cell r="AM868">
            <v>696816</v>
          </cell>
          <cell r="AO868">
            <v>1103638</v>
          </cell>
          <cell r="BF868">
            <v>94142098</v>
          </cell>
          <cell r="BI868">
            <v>94142098</v>
          </cell>
          <cell r="BJ868">
            <v>0.62606311147443039</v>
          </cell>
          <cell r="BK868">
            <v>560866</v>
          </cell>
          <cell r="BL868">
            <v>92121</v>
          </cell>
          <cell r="BN868">
            <v>652987</v>
          </cell>
          <cell r="BO868">
            <v>162000</v>
          </cell>
          <cell r="BP868">
            <v>208776</v>
          </cell>
          <cell r="BR868">
            <v>370776</v>
          </cell>
          <cell r="CJ868">
            <v>516113</v>
          </cell>
          <cell r="CL868">
            <v>516113</v>
          </cell>
          <cell r="CV868">
            <v>245298</v>
          </cell>
          <cell r="CX868">
            <v>245298</v>
          </cell>
          <cell r="CZ868">
            <v>494321</v>
          </cell>
          <cell r="DB868">
            <v>494321</v>
          </cell>
          <cell r="EA868">
            <v>215017</v>
          </cell>
          <cell r="EB868">
            <v>93312</v>
          </cell>
          <cell r="ED868">
            <v>308329</v>
          </cell>
          <cell r="ER868">
            <v>178995</v>
          </cell>
          <cell r="ET868">
            <v>178995</v>
          </cell>
          <cell r="FC868">
            <v>304936</v>
          </cell>
          <cell r="FF868">
            <v>304936</v>
          </cell>
          <cell r="FK868">
            <v>108710584</v>
          </cell>
          <cell r="FL868">
            <v>4609850</v>
          </cell>
          <cell r="FN868">
            <v>37051144</v>
          </cell>
          <cell r="FO868">
            <v>150371578</v>
          </cell>
        </row>
        <row r="869">
          <cell r="E869" t="str">
            <v>Oregon2015</v>
          </cell>
          <cell r="F869" t="str">
            <v>OR</v>
          </cell>
          <cell r="G869" t="str">
            <v>NCAA Division I-A</v>
          </cell>
          <cell r="I869">
            <v>1</v>
          </cell>
          <cell r="J869" t="str">
            <v>NCAA</v>
          </cell>
          <cell r="K869">
            <v>8696</v>
          </cell>
          <cell r="L869">
            <v>9908</v>
          </cell>
          <cell r="M869">
            <v>18604</v>
          </cell>
          <cell r="V869">
            <v>1046592</v>
          </cell>
          <cell r="Y869">
            <v>1046592</v>
          </cell>
          <cell r="Z869">
            <v>8955456</v>
          </cell>
          <cell r="AA869">
            <v>571185</v>
          </cell>
          <cell r="AC869">
            <v>9526641</v>
          </cell>
          <cell r="AE869">
            <v>15000</v>
          </cell>
          <cell r="AG869">
            <v>15000</v>
          </cell>
          <cell r="AL869">
            <v>523283</v>
          </cell>
          <cell r="AM869">
            <v>523949</v>
          </cell>
          <cell r="AO869">
            <v>1047232</v>
          </cell>
          <cell r="BF869">
            <v>66576139</v>
          </cell>
          <cell r="BI869">
            <v>66576139</v>
          </cell>
          <cell r="BJ869">
            <v>0.72071562486691476</v>
          </cell>
          <cell r="BK869">
            <v>197512</v>
          </cell>
          <cell r="BL869">
            <v>77850</v>
          </cell>
          <cell r="BN869">
            <v>275362</v>
          </cell>
          <cell r="BP869">
            <v>108168</v>
          </cell>
          <cell r="BR869">
            <v>108168</v>
          </cell>
          <cell r="BX869">
            <v>113059</v>
          </cell>
          <cell r="BZ869">
            <v>113059</v>
          </cell>
          <cell r="CV869">
            <v>221259</v>
          </cell>
          <cell r="CX869">
            <v>221259</v>
          </cell>
          <cell r="CZ869">
            <v>700288</v>
          </cell>
          <cell r="DB869">
            <v>700288</v>
          </cell>
          <cell r="EA869">
            <v>64322</v>
          </cell>
          <cell r="EB869">
            <v>56640</v>
          </cell>
          <cell r="ED869">
            <v>120962</v>
          </cell>
          <cell r="ER869">
            <v>467269</v>
          </cell>
          <cell r="ET869">
            <v>467269</v>
          </cell>
          <cell r="FK869">
            <v>77363304</v>
          </cell>
          <cell r="FL869">
            <v>2854667</v>
          </cell>
          <cell r="FN869">
            <v>12157075</v>
          </cell>
          <cell r="FO869">
            <v>92375046</v>
          </cell>
        </row>
        <row r="870">
          <cell r="E870" t="str">
            <v>Pittsburgh2015</v>
          </cell>
          <cell r="F870" t="str">
            <v>PA</v>
          </cell>
          <cell r="G870" t="str">
            <v>NCAA Division I-A</v>
          </cell>
          <cell r="I870">
            <v>1</v>
          </cell>
          <cell r="J870" t="str">
            <v>NCAA</v>
          </cell>
          <cell r="K870">
            <v>8734</v>
          </cell>
          <cell r="L870">
            <v>9081</v>
          </cell>
          <cell r="M870">
            <v>17815</v>
          </cell>
          <cell r="V870">
            <v>1331242</v>
          </cell>
          <cell r="Y870">
            <v>1331242</v>
          </cell>
          <cell r="Z870">
            <v>15794627</v>
          </cell>
          <cell r="AA870">
            <v>2662952</v>
          </cell>
          <cell r="AC870">
            <v>18457579</v>
          </cell>
          <cell r="AL870">
            <v>737197</v>
          </cell>
          <cell r="AM870">
            <v>912392</v>
          </cell>
          <cell r="AO870">
            <v>1649589</v>
          </cell>
          <cell r="BF870">
            <v>34336998</v>
          </cell>
          <cell r="BI870">
            <v>34336998</v>
          </cell>
          <cell r="BJ870">
            <v>0.45616548601275542</v>
          </cell>
          <cell r="BP870">
            <v>700119</v>
          </cell>
          <cell r="BR870">
            <v>700119</v>
          </cell>
          <cell r="CU870">
            <v>694814</v>
          </cell>
          <cell r="CV870">
            <v>800637</v>
          </cell>
          <cell r="CX870">
            <v>1495451</v>
          </cell>
          <cell r="CZ870">
            <v>901309</v>
          </cell>
          <cell r="DB870">
            <v>901309</v>
          </cell>
          <cell r="DK870">
            <v>691934</v>
          </cell>
          <cell r="DL870">
            <v>871674</v>
          </cell>
          <cell r="DN870">
            <v>1563608</v>
          </cell>
          <cell r="EB870">
            <v>586616</v>
          </cell>
          <cell r="ED870">
            <v>586616</v>
          </cell>
          <cell r="ER870">
            <v>1008263</v>
          </cell>
          <cell r="ET870">
            <v>1008263</v>
          </cell>
          <cell r="FC870">
            <v>660759</v>
          </cell>
          <cell r="FF870">
            <v>660759</v>
          </cell>
          <cell r="FK870">
            <v>54247571</v>
          </cell>
          <cell r="FL870">
            <v>8443962</v>
          </cell>
          <cell r="FN870">
            <v>12581584</v>
          </cell>
          <cell r="FO870">
            <v>75273117</v>
          </cell>
        </row>
        <row r="871">
          <cell r="E871" t="str">
            <v>South Alabama2015</v>
          </cell>
          <cell r="F871" t="str">
            <v>AL</v>
          </cell>
          <cell r="G871" t="str">
            <v>NCAA Division I-A</v>
          </cell>
          <cell r="I871">
            <v>1</v>
          </cell>
          <cell r="J871" t="str">
            <v>NCAA</v>
          </cell>
          <cell r="K871">
            <v>4151</v>
          </cell>
          <cell r="L871">
            <v>5222</v>
          </cell>
          <cell r="M871">
            <v>9373</v>
          </cell>
          <cell r="V871">
            <v>1393972</v>
          </cell>
          <cell r="Y871">
            <v>1393972</v>
          </cell>
          <cell r="Z871">
            <v>1947489</v>
          </cell>
          <cell r="AA871">
            <v>1292169</v>
          </cell>
          <cell r="AC871">
            <v>3239658</v>
          </cell>
          <cell r="BF871">
            <v>9066874</v>
          </cell>
          <cell r="BI871">
            <v>9066874</v>
          </cell>
          <cell r="BJ871">
            <v>0.37079289193193837</v>
          </cell>
          <cell r="BK871">
            <v>325120</v>
          </cell>
          <cell r="BL871">
            <v>348562</v>
          </cell>
          <cell r="BN871">
            <v>673682</v>
          </cell>
          <cell r="CV871">
            <v>825377</v>
          </cell>
          <cell r="CX871">
            <v>825377</v>
          </cell>
          <cell r="CZ871">
            <v>916869</v>
          </cell>
          <cell r="DB871">
            <v>916869</v>
          </cell>
          <cell r="EA871">
            <v>338452</v>
          </cell>
          <cell r="EB871">
            <v>438606</v>
          </cell>
          <cell r="ED871">
            <v>777058</v>
          </cell>
          <cell r="EE871">
            <v>280422</v>
          </cell>
          <cell r="EF871">
            <v>267675</v>
          </cell>
          <cell r="EH871">
            <v>548097</v>
          </cell>
          <cell r="EI871">
            <v>280422</v>
          </cell>
          <cell r="EJ871">
            <v>267675</v>
          </cell>
          <cell r="EL871">
            <v>548097</v>
          </cell>
          <cell r="EM871">
            <v>70105</v>
          </cell>
          <cell r="EN871">
            <v>63732</v>
          </cell>
          <cell r="EP871">
            <v>133837</v>
          </cell>
          <cell r="ER871">
            <v>757577</v>
          </cell>
          <cell r="ET871">
            <v>757577</v>
          </cell>
          <cell r="FK871">
            <v>13702856</v>
          </cell>
          <cell r="FL871">
            <v>5178242</v>
          </cell>
          <cell r="FN871">
            <v>5571566</v>
          </cell>
          <cell r="FO871">
            <v>24452664</v>
          </cell>
        </row>
        <row r="872">
          <cell r="E872" t="str">
            <v>South Carolina2015</v>
          </cell>
          <cell r="F872" t="str">
            <v>SC</v>
          </cell>
          <cell r="G872" t="str">
            <v>NCAA Division I-A</v>
          </cell>
          <cell r="I872">
            <v>1</v>
          </cell>
          <cell r="J872" t="str">
            <v>NCAA</v>
          </cell>
          <cell r="K872">
            <v>10694</v>
          </cell>
          <cell r="L872">
            <v>12634</v>
          </cell>
          <cell r="M872">
            <v>23328</v>
          </cell>
          <cell r="V872">
            <v>3138469</v>
          </cell>
          <cell r="Y872">
            <v>3138469</v>
          </cell>
          <cell r="Z872">
            <v>9647770</v>
          </cell>
          <cell r="AA872">
            <v>1530532</v>
          </cell>
          <cell r="AC872">
            <v>11178302</v>
          </cell>
          <cell r="AE872">
            <v>97772</v>
          </cell>
          <cell r="AG872">
            <v>97772</v>
          </cell>
          <cell r="AL872">
            <v>194833</v>
          </cell>
          <cell r="AM872">
            <v>220422</v>
          </cell>
          <cell r="AO872">
            <v>415255</v>
          </cell>
          <cell r="AU872">
            <v>253881</v>
          </cell>
          <cell r="AW872">
            <v>253881</v>
          </cell>
          <cell r="BF872">
            <v>59629815</v>
          </cell>
          <cell r="BI872">
            <v>59629815</v>
          </cell>
          <cell r="BJ872">
            <v>0.48744611059304532</v>
          </cell>
          <cell r="BK872">
            <v>19876</v>
          </cell>
          <cell r="BL872">
            <v>77076</v>
          </cell>
          <cell r="BN872">
            <v>96952</v>
          </cell>
          <cell r="CU872">
            <v>204245</v>
          </cell>
          <cell r="CV872">
            <v>202020</v>
          </cell>
          <cell r="CX872">
            <v>406265</v>
          </cell>
          <cell r="CZ872">
            <v>201553</v>
          </cell>
          <cell r="DB872">
            <v>201553</v>
          </cell>
          <cell r="DG872">
            <v>124218</v>
          </cell>
          <cell r="DH872">
            <v>154378</v>
          </cell>
          <cell r="DJ872">
            <v>278596</v>
          </cell>
          <cell r="EA872">
            <v>63905</v>
          </cell>
          <cell r="EB872">
            <v>133850</v>
          </cell>
          <cell r="ED872">
            <v>197755</v>
          </cell>
          <cell r="ER872">
            <v>131737</v>
          </cell>
          <cell r="ET872">
            <v>131737</v>
          </cell>
          <cell r="FK872">
            <v>73023131</v>
          </cell>
          <cell r="FL872">
            <v>3003221</v>
          </cell>
          <cell r="FN872">
            <v>46304740</v>
          </cell>
          <cell r="FO872">
            <v>122331092</v>
          </cell>
        </row>
        <row r="873">
          <cell r="E873" t="str">
            <v>South Florida2015</v>
          </cell>
          <cell r="F873" t="str">
            <v>FL</v>
          </cell>
          <cell r="G873" t="str">
            <v>NCAA Division I-A</v>
          </cell>
          <cell r="I873">
            <v>1</v>
          </cell>
          <cell r="J873" t="str">
            <v>NCAA</v>
          </cell>
          <cell r="K873">
            <v>10587</v>
          </cell>
          <cell r="L873">
            <v>13137</v>
          </cell>
          <cell r="M873">
            <v>23724</v>
          </cell>
          <cell r="V873">
            <v>266695</v>
          </cell>
          <cell r="Y873">
            <v>266695</v>
          </cell>
          <cell r="Z873">
            <v>5701910</v>
          </cell>
          <cell r="AA873">
            <v>756756</v>
          </cell>
          <cell r="AC873">
            <v>6458666</v>
          </cell>
          <cell r="AL873">
            <v>61104</v>
          </cell>
          <cell r="AM873">
            <v>60388</v>
          </cell>
          <cell r="AO873">
            <v>121492</v>
          </cell>
          <cell r="BF873">
            <v>9779081</v>
          </cell>
          <cell r="BI873">
            <v>9779081</v>
          </cell>
          <cell r="BJ873">
            <v>0.20202545627750015</v>
          </cell>
          <cell r="BK873">
            <v>168268</v>
          </cell>
          <cell r="BL873">
            <v>146002</v>
          </cell>
          <cell r="BN873">
            <v>314270</v>
          </cell>
          <cell r="CN873">
            <v>20644</v>
          </cell>
          <cell r="CP873">
            <v>20644</v>
          </cell>
          <cell r="CU873">
            <v>67844</v>
          </cell>
          <cell r="CV873">
            <v>111241</v>
          </cell>
          <cell r="CX873">
            <v>179085</v>
          </cell>
          <cell r="CZ873">
            <v>158211</v>
          </cell>
          <cell r="DB873">
            <v>158211</v>
          </cell>
          <cell r="EA873">
            <v>38862</v>
          </cell>
          <cell r="EB873">
            <v>77067</v>
          </cell>
          <cell r="ED873">
            <v>115929</v>
          </cell>
          <cell r="ER873">
            <v>129889</v>
          </cell>
          <cell r="ET873">
            <v>129889</v>
          </cell>
          <cell r="FK873">
            <v>16083764</v>
          </cell>
          <cell r="FL873">
            <v>1460198</v>
          </cell>
          <cell r="FN873">
            <v>30861230</v>
          </cell>
          <cell r="FO873">
            <v>48405192</v>
          </cell>
        </row>
        <row r="874">
          <cell r="E874" t="str">
            <v>USC2015</v>
          </cell>
          <cell r="F874" t="str">
            <v>CA</v>
          </cell>
          <cell r="G874" t="str">
            <v>NCAA Division I-A</v>
          </cell>
          <cell r="I874">
            <v>1</v>
          </cell>
          <cell r="J874" t="str">
            <v>NCAA</v>
          </cell>
          <cell r="K874">
            <v>8818</v>
          </cell>
          <cell r="L874">
            <v>9197</v>
          </cell>
          <cell r="M874">
            <v>18015</v>
          </cell>
          <cell r="V874">
            <v>1916385</v>
          </cell>
          <cell r="Y874">
            <v>1916385</v>
          </cell>
          <cell r="Z874">
            <v>4948398</v>
          </cell>
          <cell r="AA874">
            <v>2709500</v>
          </cell>
          <cell r="AC874">
            <v>7657898</v>
          </cell>
          <cell r="AE874">
            <v>585003</v>
          </cell>
          <cell r="AG874">
            <v>585003</v>
          </cell>
          <cell r="BF874">
            <v>51240237</v>
          </cell>
          <cell r="BI874">
            <v>51240237</v>
          </cell>
          <cell r="BJ874">
            <v>0.48251047002385555</v>
          </cell>
          <cell r="BK874">
            <v>666324</v>
          </cell>
          <cell r="BL874">
            <v>846580</v>
          </cell>
          <cell r="BN874">
            <v>1512904</v>
          </cell>
          <cell r="BX874">
            <v>1491310</v>
          </cell>
          <cell r="BZ874">
            <v>1491310</v>
          </cell>
          <cell r="CJ874">
            <v>1918616</v>
          </cell>
          <cell r="CL874">
            <v>1918616</v>
          </cell>
          <cell r="CV874">
            <v>1740080</v>
          </cell>
          <cell r="CX874">
            <v>1740080</v>
          </cell>
          <cell r="DG874">
            <v>1006838</v>
          </cell>
          <cell r="DH874">
            <v>1314043</v>
          </cell>
          <cell r="DJ874">
            <v>2320881</v>
          </cell>
          <cell r="EA874">
            <v>1007925</v>
          </cell>
          <cell r="EB874">
            <v>965634</v>
          </cell>
          <cell r="ED874">
            <v>1973559</v>
          </cell>
          <cell r="EE874">
            <v>608002</v>
          </cell>
          <cell r="EF874">
            <v>868258</v>
          </cell>
          <cell r="EH874">
            <v>1476260</v>
          </cell>
          <cell r="EI874">
            <v>802170</v>
          </cell>
          <cell r="EJ874">
            <v>935638</v>
          </cell>
          <cell r="EL874">
            <v>1737808</v>
          </cell>
          <cell r="EN874">
            <v>375791</v>
          </cell>
          <cell r="EP874">
            <v>375791</v>
          </cell>
          <cell r="EQ874">
            <v>898831</v>
          </cell>
          <cell r="ER874">
            <v>1842224</v>
          </cell>
          <cell r="ET874">
            <v>2741055</v>
          </cell>
          <cell r="EU874">
            <v>648196</v>
          </cell>
          <cell r="EV874">
            <v>821807</v>
          </cell>
          <cell r="EX874">
            <v>1470003</v>
          </cell>
          <cell r="FK874">
            <v>63743306</v>
          </cell>
          <cell r="FL874">
            <v>16414484</v>
          </cell>
          <cell r="FN874">
            <v>26037288</v>
          </cell>
          <cell r="FO874">
            <v>106195078</v>
          </cell>
        </row>
        <row r="875">
          <cell r="E875" t="str">
            <v>Southern Mississippi2015</v>
          </cell>
          <cell r="F875" t="str">
            <v>MS</v>
          </cell>
          <cell r="G875" t="str">
            <v>NCAA Division I-A</v>
          </cell>
          <cell r="I875">
            <v>1</v>
          </cell>
          <cell r="J875" t="str">
            <v>NCAA</v>
          </cell>
          <cell r="K875">
            <v>3664</v>
          </cell>
          <cell r="L875">
            <v>6633</v>
          </cell>
          <cell r="M875">
            <v>10297</v>
          </cell>
          <cell r="V875">
            <v>1288790</v>
          </cell>
          <cell r="Y875">
            <v>1288790</v>
          </cell>
          <cell r="Z875">
            <v>1808186</v>
          </cell>
          <cell r="AA875">
            <v>1327718</v>
          </cell>
          <cell r="AC875">
            <v>3135904</v>
          </cell>
          <cell r="AM875">
            <v>652473</v>
          </cell>
          <cell r="AO875">
            <v>652473</v>
          </cell>
          <cell r="BF875">
            <v>8642689</v>
          </cell>
          <cell r="BI875">
            <v>8642689</v>
          </cell>
          <cell r="BJ875">
            <v>0.37308672318610864</v>
          </cell>
          <cell r="BK875">
            <v>288733</v>
          </cell>
          <cell r="BL875">
            <v>260616</v>
          </cell>
          <cell r="BN875">
            <v>549349</v>
          </cell>
          <cell r="CV875">
            <v>558562</v>
          </cell>
          <cell r="CX875">
            <v>558562</v>
          </cell>
          <cell r="CZ875">
            <v>613423</v>
          </cell>
          <cell r="DB875">
            <v>613423</v>
          </cell>
          <cell r="EA875">
            <v>253670</v>
          </cell>
          <cell r="EB875">
            <v>283082</v>
          </cell>
          <cell r="ED875">
            <v>536752</v>
          </cell>
          <cell r="EE875">
            <v>171551</v>
          </cell>
          <cell r="EH875">
            <v>171551</v>
          </cell>
          <cell r="EI875">
            <v>196269</v>
          </cell>
          <cell r="EL875">
            <v>196269</v>
          </cell>
          <cell r="ER875">
            <v>626386</v>
          </cell>
          <cell r="ET875">
            <v>626386</v>
          </cell>
          <cell r="FK875">
            <v>12649888</v>
          </cell>
          <cell r="FL875">
            <v>4322260</v>
          </cell>
          <cell r="FN875">
            <v>6193214</v>
          </cell>
          <cell r="FO875">
            <v>23165362</v>
          </cell>
        </row>
        <row r="876">
          <cell r="E876" t="str">
            <v>Toledo2015</v>
          </cell>
          <cell r="F876" t="str">
            <v>OH</v>
          </cell>
          <cell r="G876" t="str">
            <v>NCAA Division I-A</v>
          </cell>
          <cell r="I876">
            <v>1</v>
          </cell>
          <cell r="J876" t="str">
            <v>NCAA</v>
          </cell>
          <cell r="K876">
            <v>6533</v>
          </cell>
          <cell r="L876">
            <v>6017</v>
          </cell>
          <cell r="M876">
            <v>12550</v>
          </cell>
          <cell r="V876">
            <v>933954</v>
          </cell>
          <cell r="Y876">
            <v>933954</v>
          </cell>
          <cell r="Z876">
            <v>2340047</v>
          </cell>
          <cell r="AA876">
            <v>2013212</v>
          </cell>
          <cell r="AC876">
            <v>4353259</v>
          </cell>
          <cell r="AM876">
            <v>857579</v>
          </cell>
          <cell r="AO876">
            <v>857579</v>
          </cell>
          <cell r="BF876">
            <v>9313584</v>
          </cell>
          <cell r="BI876">
            <v>9313584</v>
          </cell>
          <cell r="BJ876">
            <v>0.31522256929241016</v>
          </cell>
          <cell r="BK876">
            <v>364531</v>
          </cell>
          <cell r="BL876">
            <v>447113</v>
          </cell>
          <cell r="BN876">
            <v>811644</v>
          </cell>
          <cell r="CV876">
            <v>844280</v>
          </cell>
          <cell r="CX876">
            <v>844280</v>
          </cell>
          <cell r="CZ876">
            <v>824634</v>
          </cell>
          <cell r="DB876">
            <v>824634</v>
          </cell>
          <cell r="DH876">
            <v>738444</v>
          </cell>
          <cell r="DJ876">
            <v>738444</v>
          </cell>
          <cell r="EA876">
            <v>349252</v>
          </cell>
          <cell r="EB876">
            <v>469181</v>
          </cell>
          <cell r="ED876">
            <v>818433</v>
          </cell>
          <cell r="EM876">
            <v>200917</v>
          </cell>
          <cell r="EP876">
            <v>200917</v>
          </cell>
          <cell r="ER876">
            <v>853571</v>
          </cell>
          <cell r="ET876">
            <v>853571</v>
          </cell>
          <cell r="FK876">
            <v>13502285</v>
          </cell>
          <cell r="FL876">
            <v>7048014</v>
          </cell>
          <cell r="FN876">
            <v>8995758</v>
          </cell>
          <cell r="FO876">
            <v>29546057</v>
          </cell>
        </row>
        <row r="877">
          <cell r="E877" t="str">
            <v>Tulsa2015</v>
          </cell>
          <cell r="F877" t="str">
            <v>OK</v>
          </cell>
          <cell r="G877" t="str">
            <v>NCAA Division I-A</v>
          </cell>
          <cell r="I877">
            <v>1</v>
          </cell>
          <cell r="J877" t="str">
            <v>NCAA</v>
          </cell>
          <cell r="K877">
            <v>1938</v>
          </cell>
          <cell r="L877">
            <v>1405</v>
          </cell>
          <cell r="M877">
            <v>3343</v>
          </cell>
          <cell r="Z877">
            <v>6174244</v>
          </cell>
          <cell r="AA877">
            <v>2317512</v>
          </cell>
          <cell r="AC877">
            <v>8491756</v>
          </cell>
          <cell r="BF877">
            <v>13090492</v>
          </cell>
          <cell r="BI877">
            <v>13090492</v>
          </cell>
          <cell r="BJ877">
            <v>0.32349530234022139</v>
          </cell>
          <cell r="BK877">
            <v>389977</v>
          </cell>
          <cell r="BL877">
            <v>621612</v>
          </cell>
          <cell r="BN877">
            <v>1011589</v>
          </cell>
          <cell r="CJ877">
            <v>1829735</v>
          </cell>
          <cell r="CL877">
            <v>1829735</v>
          </cell>
          <cell r="CU877">
            <v>1319564</v>
          </cell>
          <cell r="CV877">
            <v>1349136</v>
          </cell>
          <cell r="CX877">
            <v>2668700</v>
          </cell>
          <cell r="CZ877">
            <v>1196000</v>
          </cell>
          <cell r="DB877">
            <v>1196000</v>
          </cell>
          <cell r="EA877">
            <v>1457079</v>
          </cell>
          <cell r="EB877">
            <v>804090</v>
          </cell>
          <cell r="ED877">
            <v>2261169</v>
          </cell>
          <cell r="EE877">
            <v>383679</v>
          </cell>
          <cell r="EF877">
            <v>412690</v>
          </cell>
          <cell r="EH877">
            <v>796369</v>
          </cell>
          <cell r="EI877">
            <v>383679</v>
          </cell>
          <cell r="EJ877">
            <v>412690</v>
          </cell>
          <cell r="EL877">
            <v>796369</v>
          </cell>
          <cell r="EM877">
            <v>328868</v>
          </cell>
          <cell r="EN877">
            <v>353734</v>
          </cell>
          <cell r="EP877">
            <v>682602</v>
          </cell>
          <cell r="ER877">
            <v>1285254</v>
          </cell>
          <cell r="ET877">
            <v>1285254</v>
          </cell>
          <cell r="FK877">
            <v>23527582</v>
          </cell>
          <cell r="FL877">
            <v>10582453</v>
          </cell>
          <cell r="FN877">
            <v>6355752</v>
          </cell>
          <cell r="FO877">
            <v>40465787</v>
          </cell>
        </row>
        <row r="878">
          <cell r="E878" t="str">
            <v>Utah2015</v>
          </cell>
          <cell r="F878" t="str">
            <v>UT</v>
          </cell>
          <cell r="G878" t="str">
            <v>NCAA Division I-A</v>
          </cell>
          <cell r="I878">
            <v>1</v>
          </cell>
          <cell r="J878" t="str">
            <v>NCAA</v>
          </cell>
          <cell r="K878">
            <v>9481</v>
          </cell>
          <cell r="L878">
            <v>7306</v>
          </cell>
          <cell r="M878">
            <v>16787</v>
          </cell>
          <cell r="V878">
            <v>267546</v>
          </cell>
          <cell r="Y878">
            <v>267546</v>
          </cell>
          <cell r="Z878">
            <v>8876677</v>
          </cell>
          <cell r="AA878">
            <v>260679</v>
          </cell>
          <cell r="AC878">
            <v>9137356</v>
          </cell>
          <cell r="BF878">
            <v>47685530</v>
          </cell>
          <cell r="BI878">
            <v>47685530</v>
          </cell>
          <cell r="BJ878">
            <v>0.67786733380334074</v>
          </cell>
          <cell r="BK878">
            <v>81131</v>
          </cell>
          <cell r="BN878">
            <v>81131</v>
          </cell>
          <cell r="BP878">
            <v>644356</v>
          </cell>
          <cell r="BR878">
            <v>644356</v>
          </cell>
          <cell r="CQ878">
            <v>28976</v>
          </cell>
          <cell r="CR878">
            <v>26022</v>
          </cell>
          <cell r="CT878">
            <v>54998</v>
          </cell>
          <cell r="CV878">
            <v>198223</v>
          </cell>
          <cell r="CX878">
            <v>198223</v>
          </cell>
          <cell r="CZ878">
            <v>277614</v>
          </cell>
          <cell r="DB878">
            <v>277614</v>
          </cell>
          <cell r="DG878">
            <v>79355</v>
          </cell>
          <cell r="DH878">
            <v>139776</v>
          </cell>
          <cell r="DJ878">
            <v>219131</v>
          </cell>
          <cell r="EA878">
            <v>52536</v>
          </cell>
          <cell r="EB878">
            <v>72143</v>
          </cell>
          <cell r="ED878">
            <v>124679</v>
          </cell>
          <cell r="EF878">
            <v>52596</v>
          </cell>
          <cell r="EH878">
            <v>52596</v>
          </cell>
          <cell r="EJ878">
            <v>53980</v>
          </cell>
          <cell r="EL878">
            <v>53980</v>
          </cell>
          <cell r="EN878">
            <v>23530</v>
          </cell>
          <cell r="EP878">
            <v>23530</v>
          </cell>
          <cell r="ER878">
            <v>205275</v>
          </cell>
          <cell r="ET878">
            <v>205275</v>
          </cell>
          <cell r="FK878">
            <v>57071751</v>
          </cell>
          <cell r="FL878">
            <v>1954194</v>
          </cell>
          <cell r="FN878">
            <v>11320460</v>
          </cell>
          <cell r="FO878">
            <v>70346405</v>
          </cell>
        </row>
        <row r="879">
          <cell r="E879" t="str">
            <v>Virginia2015</v>
          </cell>
          <cell r="F879" t="str">
            <v>VA</v>
          </cell>
          <cell r="G879" t="str">
            <v>NCAA Division I-A</v>
          </cell>
          <cell r="I879">
            <v>1</v>
          </cell>
          <cell r="J879" t="str">
            <v>NCAA</v>
          </cell>
          <cell r="K879">
            <v>6880</v>
          </cell>
          <cell r="L879">
            <v>8338</v>
          </cell>
          <cell r="M879">
            <v>15218</v>
          </cell>
          <cell r="V879">
            <v>2482603</v>
          </cell>
          <cell r="Y879">
            <v>2482603</v>
          </cell>
          <cell r="Z879">
            <v>10326281</v>
          </cell>
          <cell r="AA879">
            <v>1034129</v>
          </cell>
          <cell r="AC879">
            <v>11360410</v>
          </cell>
          <cell r="AL879">
            <v>953512</v>
          </cell>
          <cell r="AM879">
            <v>865042</v>
          </cell>
          <cell r="AO879">
            <v>1818554</v>
          </cell>
          <cell r="BC879">
            <v>776828</v>
          </cell>
          <cell r="BE879">
            <v>776828</v>
          </cell>
          <cell r="BF879">
            <v>27931475</v>
          </cell>
          <cell r="BI879">
            <v>27931475</v>
          </cell>
          <cell r="BJ879">
            <v>0.27755826415900936</v>
          </cell>
          <cell r="BK879">
            <v>345363</v>
          </cell>
          <cell r="BL879">
            <v>346413</v>
          </cell>
          <cell r="BN879">
            <v>691776</v>
          </cell>
          <cell r="BW879">
            <v>1193192</v>
          </cell>
          <cell r="BX879">
            <v>823065</v>
          </cell>
          <cell r="BZ879">
            <v>2016257</v>
          </cell>
          <cell r="CJ879">
            <v>1302976</v>
          </cell>
          <cell r="CL879">
            <v>1302976</v>
          </cell>
          <cell r="CU879">
            <v>739308</v>
          </cell>
          <cell r="CV879">
            <v>983736</v>
          </cell>
          <cell r="CX879">
            <v>1723044</v>
          </cell>
          <cell r="CZ879">
            <v>706137</v>
          </cell>
          <cell r="DB879">
            <v>706137</v>
          </cell>
          <cell r="DG879">
            <v>634066</v>
          </cell>
          <cell r="DH879">
            <v>780388</v>
          </cell>
          <cell r="DJ879">
            <v>1414454</v>
          </cell>
          <cell r="EA879">
            <v>890127</v>
          </cell>
          <cell r="EB879">
            <v>533523</v>
          </cell>
          <cell r="ED879">
            <v>1423650</v>
          </cell>
          <cell r="ER879">
            <v>809865</v>
          </cell>
          <cell r="ET879">
            <v>809865</v>
          </cell>
          <cell r="FC879">
            <v>748425</v>
          </cell>
          <cell r="FF879">
            <v>748425</v>
          </cell>
          <cell r="FK879">
            <v>46244352</v>
          </cell>
          <cell r="FL879">
            <v>8962102</v>
          </cell>
          <cell r="FN879">
            <v>45426381</v>
          </cell>
          <cell r="FO879">
            <v>100632835</v>
          </cell>
        </row>
        <row r="880">
          <cell r="E880" t="str">
            <v>Washington2015</v>
          </cell>
          <cell r="F880" t="str">
            <v>WA</v>
          </cell>
          <cell r="G880" t="str">
            <v>NCAA Division I-A</v>
          </cell>
          <cell r="I880">
            <v>1</v>
          </cell>
          <cell r="J880" t="str">
            <v>NCAA</v>
          </cell>
          <cell r="K880">
            <v>13432</v>
          </cell>
          <cell r="L880">
            <v>14895</v>
          </cell>
          <cell r="M880">
            <v>28327</v>
          </cell>
          <cell r="V880">
            <v>522419</v>
          </cell>
          <cell r="Y880">
            <v>522419</v>
          </cell>
          <cell r="Z880">
            <v>10760021</v>
          </cell>
          <cell r="AA880">
            <v>738848</v>
          </cell>
          <cell r="AC880">
            <v>11498869</v>
          </cell>
          <cell r="AE880">
            <v>60594</v>
          </cell>
          <cell r="AG880">
            <v>60594</v>
          </cell>
          <cell r="AL880">
            <v>254106</v>
          </cell>
          <cell r="AM880">
            <v>624121</v>
          </cell>
          <cell r="AO880">
            <v>878227</v>
          </cell>
          <cell r="BF880">
            <v>69134064</v>
          </cell>
          <cell r="BI880">
            <v>69134064</v>
          </cell>
          <cell r="BJ880">
            <v>0.64518079305257747</v>
          </cell>
          <cell r="BK880">
            <v>494179</v>
          </cell>
          <cell r="BL880">
            <v>339297</v>
          </cell>
          <cell r="BN880">
            <v>833476</v>
          </cell>
          <cell r="BP880">
            <v>412883</v>
          </cell>
          <cell r="BR880">
            <v>412883</v>
          </cell>
          <cell r="CI880">
            <v>431342</v>
          </cell>
          <cell r="CJ880">
            <v>859859</v>
          </cell>
          <cell r="CL880">
            <v>1291201</v>
          </cell>
          <cell r="CU880">
            <v>284834</v>
          </cell>
          <cell r="CV880">
            <v>448002</v>
          </cell>
          <cell r="CX880">
            <v>732836</v>
          </cell>
          <cell r="CZ880">
            <v>726075</v>
          </cell>
          <cell r="DB880">
            <v>726075</v>
          </cell>
          <cell r="EA880">
            <v>291907</v>
          </cell>
          <cell r="EB880">
            <v>426705</v>
          </cell>
          <cell r="ED880">
            <v>718612</v>
          </cell>
          <cell r="ER880">
            <v>733868</v>
          </cell>
          <cell r="ET880">
            <v>733868</v>
          </cell>
          <cell r="FK880">
            <v>82172872</v>
          </cell>
          <cell r="FL880">
            <v>5370252</v>
          </cell>
          <cell r="FN880">
            <v>19611436</v>
          </cell>
          <cell r="FO880">
            <v>107154560</v>
          </cell>
        </row>
        <row r="881">
          <cell r="E881" t="str">
            <v>Wisconsin2015</v>
          </cell>
          <cell r="F881" t="str">
            <v>WI</v>
          </cell>
          <cell r="G881" t="str">
            <v>NCAA Division I-A</v>
          </cell>
          <cell r="I881">
            <v>1</v>
          </cell>
          <cell r="J881" t="str">
            <v>NCAA</v>
          </cell>
          <cell r="K881">
            <v>13741</v>
          </cell>
          <cell r="L881">
            <v>14416</v>
          </cell>
          <cell r="M881">
            <v>28157</v>
          </cell>
          <cell r="Z881">
            <v>22808750</v>
          </cell>
          <cell r="AA881">
            <v>1620997</v>
          </cell>
          <cell r="AC881">
            <v>24429747</v>
          </cell>
          <cell r="AL881">
            <v>673736</v>
          </cell>
          <cell r="AM881">
            <v>765456</v>
          </cell>
          <cell r="AO881">
            <v>1439192</v>
          </cell>
          <cell r="BF881">
            <v>71220684</v>
          </cell>
          <cell r="BI881">
            <v>71220684</v>
          </cell>
          <cell r="BJ881">
            <v>0.54765954918070858</v>
          </cell>
          <cell r="BK881">
            <v>87200</v>
          </cell>
          <cell r="BL881">
            <v>128172</v>
          </cell>
          <cell r="BN881">
            <v>215372</v>
          </cell>
          <cell r="BS881">
            <v>4796708</v>
          </cell>
          <cell r="BT881">
            <v>1049723</v>
          </cell>
          <cell r="BV881">
            <v>5846431</v>
          </cell>
          <cell r="CI881">
            <v>435178</v>
          </cell>
          <cell r="CJ881">
            <v>649148</v>
          </cell>
          <cell r="CL881">
            <v>1084326</v>
          </cell>
          <cell r="CU881">
            <v>895111</v>
          </cell>
          <cell r="CV881">
            <v>826134</v>
          </cell>
          <cell r="CX881">
            <v>1721245</v>
          </cell>
          <cell r="CZ881">
            <v>401593</v>
          </cell>
          <cell r="DB881">
            <v>401593</v>
          </cell>
          <cell r="DG881">
            <v>349141</v>
          </cell>
          <cell r="DH881">
            <v>351719</v>
          </cell>
          <cell r="DJ881">
            <v>700860</v>
          </cell>
          <cell r="EA881">
            <v>114262</v>
          </cell>
          <cell r="EB881">
            <v>256158</v>
          </cell>
          <cell r="ED881">
            <v>370420</v>
          </cell>
          <cell r="ER881">
            <v>1523112</v>
          </cell>
          <cell r="ET881">
            <v>1523112</v>
          </cell>
          <cell r="FC881">
            <v>282679</v>
          </cell>
          <cell r="FF881">
            <v>282679</v>
          </cell>
          <cell r="FK881">
            <v>101663449</v>
          </cell>
          <cell r="FL881">
            <v>7572212</v>
          </cell>
          <cell r="FN881">
            <v>20809883</v>
          </cell>
          <cell r="FO881">
            <v>130045544</v>
          </cell>
        </row>
        <row r="882">
          <cell r="E882" t="str">
            <v>Wyoming2015</v>
          </cell>
          <cell r="F882" t="str">
            <v>WY</v>
          </cell>
          <cell r="G882" t="str">
            <v>NCAA Division I-A</v>
          </cell>
          <cell r="I882">
            <v>1</v>
          </cell>
          <cell r="J882" t="str">
            <v>NCAA</v>
          </cell>
          <cell r="K882">
            <v>4213</v>
          </cell>
          <cell r="L882">
            <v>4179</v>
          </cell>
          <cell r="M882">
            <v>8392</v>
          </cell>
          <cell r="Z882">
            <v>3649309</v>
          </cell>
          <cell r="AA882">
            <v>2444447</v>
          </cell>
          <cell r="AC882">
            <v>6093756</v>
          </cell>
          <cell r="BF882">
            <v>10714937</v>
          </cell>
          <cell r="BI882">
            <v>10714937</v>
          </cell>
          <cell r="BJ882">
            <v>0.302249116173537</v>
          </cell>
          <cell r="BK882">
            <v>400059</v>
          </cell>
          <cell r="BL882">
            <v>371503</v>
          </cell>
          <cell r="BN882">
            <v>771562</v>
          </cell>
          <cell r="CV882">
            <v>1072568</v>
          </cell>
          <cell r="CX882">
            <v>1072568</v>
          </cell>
          <cell r="DG882">
            <v>466842</v>
          </cell>
          <cell r="DH882">
            <v>659529</v>
          </cell>
          <cell r="DJ882">
            <v>1126371</v>
          </cell>
          <cell r="EB882">
            <v>344943</v>
          </cell>
          <cell r="ED882">
            <v>344943</v>
          </cell>
          <cell r="EE882">
            <v>155135</v>
          </cell>
          <cell r="EF882">
            <v>321766</v>
          </cell>
          <cell r="EH882">
            <v>476901</v>
          </cell>
          <cell r="EI882">
            <v>258559</v>
          </cell>
          <cell r="EJ882">
            <v>316121</v>
          </cell>
          <cell r="EL882">
            <v>574680</v>
          </cell>
          <cell r="EM882">
            <v>114915</v>
          </cell>
          <cell r="EN882">
            <v>124190</v>
          </cell>
          <cell r="EP882">
            <v>239105</v>
          </cell>
          <cell r="ER882">
            <v>1257777</v>
          </cell>
          <cell r="ET882">
            <v>1257777</v>
          </cell>
          <cell r="FC882">
            <v>688546</v>
          </cell>
          <cell r="FF882">
            <v>688546</v>
          </cell>
          <cell r="FK882">
            <v>16448302</v>
          </cell>
          <cell r="FL882">
            <v>6912844</v>
          </cell>
          <cell r="FN882">
            <v>12089535</v>
          </cell>
          <cell r="FO882">
            <v>35450681</v>
          </cell>
        </row>
        <row r="883">
          <cell r="E883" t="str">
            <v>Utah State2015</v>
          </cell>
          <cell r="F883" t="str">
            <v>UT</v>
          </cell>
          <cell r="G883" t="str">
            <v>NCAA Division I-A</v>
          </cell>
          <cell r="I883">
            <v>1</v>
          </cell>
          <cell r="J883" t="str">
            <v>NCAA</v>
          </cell>
          <cell r="K883">
            <v>8287</v>
          </cell>
          <cell r="L883">
            <v>8691</v>
          </cell>
          <cell r="M883">
            <v>16978</v>
          </cell>
          <cell r="V883">
            <v>190126</v>
          </cell>
          <cell r="Y883">
            <v>190126</v>
          </cell>
          <cell r="Z883">
            <v>3363296</v>
          </cell>
          <cell r="AA883">
            <v>1891051</v>
          </cell>
          <cell r="AC883">
            <v>5254347</v>
          </cell>
          <cell r="AL883">
            <v>1166103</v>
          </cell>
          <cell r="AM883">
            <v>1424609</v>
          </cell>
          <cell r="AO883">
            <v>2590712</v>
          </cell>
          <cell r="BF883">
            <v>8288817</v>
          </cell>
          <cell r="BI883">
            <v>8288817</v>
          </cell>
          <cell r="BJ883">
            <v>0.24577591306700092</v>
          </cell>
          <cell r="BK883">
            <v>203744</v>
          </cell>
          <cell r="BN883">
            <v>203744</v>
          </cell>
          <cell r="BP883">
            <v>784879</v>
          </cell>
          <cell r="BR883">
            <v>784879</v>
          </cell>
          <cell r="CU883">
            <v>117556</v>
          </cell>
          <cell r="CV883">
            <v>935324</v>
          </cell>
          <cell r="CX883">
            <v>1052880</v>
          </cell>
          <cell r="CZ883">
            <v>981525</v>
          </cell>
          <cell r="DB883">
            <v>981525</v>
          </cell>
          <cell r="EA883">
            <v>417136</v>
          </cell>
          <cell r="EB883">
            <v>434758</v>
          </cell>
          <cell r="ED883">
            <v>851894</v>
          </cell>
          <cell r="ER883">
            <v>951921</v>
          </cell>
          <cell r="ET883">
            <v>951921</v>
          </cell>
          <cell r="FK883">
            <v>13746778</v>
          </cell>
          <cell r="FL883">
            <v>7404067</v>
          </cell>
          <cell r="FN883">
            <v>12574254</v>
          </cell>
          <cell r="FO883">
            <v>33725099</v>
          </cell>
        </row>
        <row r="884">
          <cell r="E884" t="str">
            <v>Vanderbilt2015</v>
          </cell>
          <cell r="F884" t="str">
            <v>TN</v>
          </cell>
          <cell r="G884" t="str">
            <v>NCAA Division I-A</v>
          </cell>
          <cell r="I884">
            <v>1</v>
          </cell>
          <cell r="J884" t="str">
            <v>NCAA</v>
          </cell>
          <cell r="K884">
            <v>3436</v>
          </cell>
          <cell r="L884">
            <v>3377</v>
          </cell>
          <cell r="M884">
            <v>6813</v>
          </cell>
          <cell r="V884">
            <v>5985204</v>
          </cell>
          <cell r="Y884">
            <v>5985204</v>
          </cell>
          <cell r="Z884">
            <v>9171563</v>
          </cell>
          <cell r="AA884">
            <v>4403108</v>
          </cell>
          <cell r="AC884">
            <v>13574671</v>
          </cell>
          <cell r="AI884">
            <v>920899</v>
          </cell>
          <cell r="AK884">
            <v>920899</v>
          </cell>
          <cell r="AM884">
            <v>2071626</v>
          </cell>
          <cell r="AO884">
            <v>2071626</v>
          </cell>
          <cell r="BF884">
            <v>26782777</v>
          </cell>
          <cell r="BI884">
            <v>26782777</v>
          </cell>
          <cell r="BJ884">
            <v>0.33991067596451457</v>
          </cell>
          <cell r="BK884">
            <v>988609</v>
          </cell>
          <cell r="BL884">
            <v>998882</v>
          </cell>
          <cell r="BN884">
            <v>1987491</v>
          </cell>
          <cell r="BX884">
            <v>1740535</v>
          </cell>
          <cell r="BZ884">
            <v>1740535</v>
          </cell>
          <cell r="CV884">
            <v>2003929</v>
          </cell>
          <cell r="CX884">
            <v>2003929</v>
          </cell>
          <cell r="DL884">
            <v>1394815</v>
          </cell>
          <cell r="DN884">
            <v>1394815</v>
          </cell>
          <cell r="EA884">
            <v>1049735</v>
          </cell>
          <cell r="EB884">
            <v>1462075</v>
          </cell>
          <cell r="ED884">
            <v>2511810</v>
          </cell>
          <cell r="EM884">
            <v>114949</v>
          </cell>
          <cell r="EP884">
            <v>114949</v>
          </cell>
          <cell r="FK884">
            <v>44092837</v>
          </cell>
          <cell r="FL884">
            <v>14995869</v>
          </cell>
          <cell r="FN884">
            <v>19704868</v>
          </cell>
          <cell r="FO884">
            <v>78793574</v>
          </cell>
        </row>
        <row r="885">
          <cell r="E885" t="str">
            <v>Virginia Tech2015</v>
          </cell>
          <cell r="F885" t="str">
            <v>VA</v>
          </cell>
          <cell r="G885" t="str">
            <v>NCAA Division I-A</v>
          </cell>
          <cell r="I885">
            <v>1</v>
          </cell>
          <cell r="J885" t="str">
            <v>NCAA</v>
          </cell>
          <cell r="K885">
            <v>14194</v>
          </cell>
          <cell r="L885">
            <v>10606</v>
          </cell>
          <cell r="M885">
            <v>24800</v>
          </cell>
          <cell r="V885">
            <v>579422</v>
          </cell>
          <cell r="Y885">
            <v>579422</v>
          </cell>
          <cell r="Z885">
            <v>10901266</v>
          </cell>
          <cell r="AA885">
            <v>1277193</v>
          </cell>
          <cell r="AC885">
            <v>12178459</v>
          </cell>
          <cell r="AL885">
            <v>604761</v>
          </cell>
          <cell r="AM885">
            <v>803285</v>
          </cell>
          <cell r="AO885">
            <v>1408046</v>
          </cell>
          <cell r="BF885">
            <v>48433646</v>
          </cell>
          <cell r="BI885">
            <v>48433646</v>
          </cell>
          <cell r="BJ885">
            <v>0.57614671181137589</v>
          </cell>
          <cell r="BK885">
            <v>187557</v>
          </cell>
          <cell r="BL885">
            <v>271748</v>
          </cell>
          <cell r="BN885">
            <v>459305</v>
          </cell>
          <cell r="BX885">
            <v>622561</v>
          </cell>
          <cell r="BZ885">
            <v>622561</v>
          </cell>
          <cell r="CU885">
            <v>591274</v>
          </cell>
          <cell r="CV885">
            <v>625709</v>
          </cell>
          <cell r="CX885">
            <v>1216983</v>
          </cell>
          <cell r="CZ885">
            <v>561111</v>
          </cell>
          <cell r="DB885">
            <v>561111</v>
          </cell>
          <cell r="DG885">
            <v>519916</v>
          </cell>
          <cell r="DH885">
            <v>699565</v>
          </cell>
          <cell r="DJ885">
            <v>1219481</v>
          </cell>
          <cell r="EA885">
            <v>370563</v>
          </cell>
          <cell r="EB885">
            <v>500238</v>
          </cell>
          <cell r="ED885">
            <v>870801</v>
          </cell>
          <cell r="ER885">
            <v>674467</v>
          </cell>
          <cell r="ET885">
            <v>674467</v>
          </cell>
          <cell r="FC885">
            <v>639289</v>
          </cell>
          <cell r="FF885">
            <v>639289</v>
          </cell>
          <cell r="FK885">
            <v>62827694</v>
          </cell>
          <cell r="FL885">
            <v>6035877</v>
          </cell>
          <cell r="FN885">
            <v>15201208</v>
          </cell>
          <cell r="FO885">
            <v>84064779</v>
          </cell>
        </row>
        <row r="886">
          <cell r="E886" t="str">
            <v>Wake Forest2015</v>
          </cell>
          <cell r="F886" t="str">
            <v>NC</v>
          </cell>
          <cell r="G886" t="str">
            <v>NCAA Division I-A</v>
          </cell>
          <cell r="I886">
            <v>1</v>
          </cell>
          <cell r="J886" t="str">
            <v>NCAA</v>
          </cell>
          <cell r="K886">
            <v>2278</v>
          </cell>
          <cell r="L886">
            <v>2527</v>
          </cell>
          <cell r="M886">
            <v>4805</v>
          </cell>
          <cell r="V886">
            <v>2081389</v>
          </cell>
          <cell r="Y886">
            <v>2081389</v>
          </cell>
          <cell r="Z886">
            <v>7685562</v>
          </cell>
          <cell r="AA886">
            <v>3034834</v>
          </cell>
          <cell r="AC886">
            <v>10720396</v>
          </cell>
          <cell r="AL886">
            <v>984336</v>
          </cell>
          <cell r="AM886">
            <v>1476427</v>
          </cell>
          <cell r="AO886">
            <v>2460763</v>
          </cell>
          <cell r="BC886">
            <v>1246158</v>
          </cell>
          <cell r="BE886">
            <v>1246158</v>
          </cell>
          <cell r="BF886">
            <v>19922855</v>
          </cell>
          <cell r="BI886">
            <v>19922855</v>
          </cell>
          <cell r="BJ886">
            <v>0.32105689094417506</v>
          </cell>
          <cell r="BK886">
            <v>705623</v>
          </cell>
          <cell r="BL886">
            <v>690646</v>
          </cell>
          <cell r="BN886">
            <v>1396269</v>
          </cell>
          <cell r="CU886">
            <v>1372966</v>
          </cell>
          <cell r="CV886">
            <v>1524402</v>
          </cell>
          <cell r="CX886">
            <v>2897368</v>
          </cell>
          <cell r="EA886">
            <v>784355</v>
          </cell>
          <cell r="EB886">
            <v>840365</v>
          </cell>
          <cell r="ED886">
            <v>1624720</v>
          </cell>
          <cell r="ER886">
            <v>1527009</v>
          </cell>
          <cell r="ET886">
            <v>1527009</v>
          </cell>
          <cell r="FK886">
            <v>33537086</v>
          </cell>
          <cell r="FL886">
            <v>10339841</v>
          </cell>
          <cell r="FN886">
            <v>18177044</v>
          </cell>
          <cell r="FO886">
            <v>62053971</v>
          </cell>
        </row>
        <row r="887">
          <cell r="E887" t="str">
            <v>Washington State2015</v>
          </cell>
          <cell r="F887" t="str">
            <v>WA</v>
          </cell>
          <cell r="G887" t="str">
            <v>NCAA Division I-A</v>
          </cell>
          <cell r="I887">
            <v>1</v>
          </cell>
          <cell r="J887" t="str">
            <v>NCAA</v>
          </cell>
          <cell r="K887">
            <v>10391</v>
          </cell>
          <cell r="L887">
            <v>10907</v>
          </cell>
          <cell r="M887">
            <v>21298</v>
          </cell>
          <cell r="V887">
            <v>1097442</v>
          </cell>
          <cell r="Y887">
            <v>1097442</v>
          </cell>
          <cell r="Z887">
            <v>5557614</v>
          </cell>
          <cell r="AA887">
            <v>2531395</v>
          </cell>
          <cell r="AC887">
            <v>8089009</v>
          </cell>
          <cell r="AL887">
            <v>542778</v>
          </cell>
          <cell r="AM887">
            <v>1199777</v>
          </cell>
          <cell r="AO887">
            <v>1742555</v>
          </cell>
          <cell r="BF887">
            <v>34457679</v>
          </cell>
          <cell r="BI887">
            <v>34457679</v>
          </cell>
          <cell r="BJ887">
            <v>0.4833741818575879</v>
          </cell>
          <cell r="BK887">
            <v>237492</v>
          </cell>
          <cell r="BL887">
            <v>386077</v>
          </cell>
          <cell r="BN887">
            <v>623569</v>
          </cell>
          <cell r="CJ887">
            <v>1164479</v>
          </cell>
          <cell r="CL887">
            <v>1164479</v>
          </cell>
          <cell r="CV887">
            <v>1074694</v>
          </cell>
          <cell r="CX887">
            <v>1074694</v>
          </cell>
          <cell r="DL887">
            <v>858740</v>
          </cell>
          <cell r="DN887">
            <v>858740</v>
          </cell>
          <cell r="EB887">
            <v>612054</v>
          </cell>
          <cell r="ED887">
            <v>612054</v>
          </cell>
          <cell r="ER887">
            <v>909976</v>
          </cell>
          <cell r="ET887">
            <v>909976</v>
          </cell>
          <cell r="FK887">
            <v>41893005</v>
          </cell>
          <cell r="FL887">
            <v>8737192</v>
          </cell>
          <cell r="FN887">
            <v>20655528</v>
          </cell>
          <cell r="FO887">
            <v>71285725</v>
          </cell>
        </row>
        <row r="888">
          <cell r="E888" t="str">
            <v>West Virginia2015</v>
          </cell>
          <cell r="F888" t="str">
            <v>WV</v>
          </cell>
          <cell r="G888" t="str">
            <v>NCAA Division I-A</v>
          </cell>
          <cell r="I888">
            <v>1</v>
          </cell>
          <cell r="J888" t="str">
            <v>NCAA</v>
          </cell>
          <cell r="K888">
            <v>11201</v>
          </cell>
          <cell r="L888">
            <v>9331</v>
          </cell>
          <cell r="M888">
            <v>20532</v>
          </cell>
          <cell r="V888">
            <v>2067288</v>
          </cell>
          <cell r="Y888">
            <v>2067288</v>
          </cell>
          <cell r="Z888">
            <v>6216753</v>
          </cell>
          <cell r="AA888">
            <v>2043017</v>
          </cell>
          <cell r="AC888">
            <v>8259770</v>
          </cell>
          <cell r="AM888">
            <v>1973079</v>
          </cell>
          <cell r="AO888">
            <v>1973079</v>
          </cell>
          <cell r="BF888">
            <v>19300894</v>
          </cell>
          <cell r="BI888">
            <v>19300894</v>
          </cell>
          <cell r="BJ888">
            <v>0.21114098453565663</v>
          </cell>
          <cell r="BK888">
            <v>1589918</v>
          </cell>
          <cell r="BN888">
            <v>1589918</v>
          </cell>
          <cell r="BP888">
            <v>1870432</v>
          </cell>
          <cell r="BR888">
            <v>1870432</v>
          </cell>
          <cell r="CC888">
            <v>1563360</v>
          </cell>
          <cell r="CD888">
            <v>1563360</v>
          </cell>
          <cell r="CJ888">
            <v>1894295</v>
          </cell>
          <cell r="CL888">
            <v>1894295</v>
          </cell>
          <cell r="CU888">
            <v>1731354</v>
          </cell>
          <cell r="CV888">
            <v>1990101</v>
          </cell>
          <cell r="CX888">
            <v>3721455</v>
          </cell>
          <cell r="DG888">
            <v>1769884</v>
          </cell>
          <cell r="DH888">
            <v>1892190</v>
          </cell>
          <cell r="DJ888">
            <v>3662074</v>
          </cell>
          <cell r="EB888">
            <v>1688008</v>
          </cell>
          <cell r="ED888">
            <v>1688008</v>
          </cell>
          <cell r="ER888">
            <v>1761019</v>
          </cell>
          <cell r="ET888">
            <v>1761019</v>
          </cell>
          <cell r="FC888">
            <v>1800809</v>
          </cell>
          <cell r="FF888">
            <v>1800809</v>
          </cell>
          <cell r="FK888">
            <v>34476900</v>
          </cell>
          <cell r="FL888">
            <v>15112141</v>
          </cell>
          <cell r="FM888">
            <v>1563360</v>
          </cell>
          <cell r="FN888">
            <v>40259951</v>
          </cell>
          <cell r="FO888">
            <v>91412352</v>
          </cell>
        </row>
        <row r="889">
          <cell r="E889" t="str">
            <v>Western Kentucky2015</v>
          </cell>
          <cell r="F889" t="str">
            <v>KY</v>
          </cell>
          <cell r="G889" t="str">
            <v>NCAA Division I-A</v>
          </cell>
          <cell r="I889">
            <v>1</v>
          </cell>
          <cell r="J889" t="str">
            <v>NCAA</v>
          </cell>
          <cell r="K889">
            <v>5752</v>
          </cell>
          <cell r="L889">
            <v>7180</v>
          </cell>
          <cell r="M889">
            <v>12932</v>
          </cell>
          <cell r="V889">
            <v>1143311</v>
          </cell>
          <cell r="Y889">
            <v>1143311</v>
          </cell>
          <cell r="Z889">
            <v>2759058</v>
          </cell>
          <cell r="AA889">
            <v>1635629</v>
          </cell>
          <cell r="AC889">
            <v>4394687</v>
          </cell>
          <cell r="AL889">
            <v>641681</v>
          </cell>
          <cell r="AM889">
            <v>725243</v>
          </cell>
          <cell r="AO889">
            <v>1366924</v>
          </cell>
          <cell r="BF889">
            <v>7648174</v>
          </cell>
          <cell r="BI889">
            <v>7648174</v>
          </cell>
          <cell r="BJ889">
            <v>0.26734778677387738</v>
          </cell>
          <cell r="BK889">
            <v>241217</v>
          </cell>
          <cell r="BL889">
            <v>277854</v>
          </cell>
          <cell r="BN889">
            <v>519071</v>
          </cell>
          <cell r="CV889">
            <v>788015</v>
          </cell>
          <cell r="CX889">
            <v>788015</v>
          </cell>
          <cell r="CZ889">
            <v>674273</v>
          </cell>
          <cell r="DB889">
            <v>674273</v>
          </cell>
          <cell r="EB889">
            <v>314748</v>
          </cell>
          <cell r="ED889">
            <v>314748</v>
          </cell>
          <cell r="ER889">
            <v>938858</v>
          </cell>
          <cell r="ET889">
            <v>938858</v>
          </cell>
          <cell r="FK889">
            <v>12433441</v>
          </cell>
          <cell r="FL889">
            <v>5354620</v>
          </cell>
          <cell r="FN889">
            <v>10819522</v>
          </cell>
          <cell r="FO889">
            <v>28607583</v>
          </cell>
        </row>
        <row r="890">
          <cell r="E890" t="str">
            <v>Western Michigan2015</v>
          </cell>
          <cell r="F890" t="str">
            <v>MI</v>
          </cell>
          <cell r="G890" t="str">
            <v>NCAA Division I-A</v>
          </cell>
          <cell r="I890">
            <v>1</v>
          </cell>
          <cell r="J890" t="str">
            <v>NCAA</v>
          </cell>
          <cell r="K890">
            <v>7835</v>
          </cell>
          <cell r="L890">
            <v>7502</v>
          </cell>
          <cell r="M890">
            <v>15337</v>
          </cell>
          <cell r="V890">
            <v>913860</v>
          </cell>
          <cell r="Y890">
            <v>913860</v>
          </cell>
          <cell r="Z890">
            <v>2183818</v>
          </cell>
          <cell r="AA890">
            <v>1625516</v>
          </cell>
          <cell r="AC890">
            <v>3809334</v>
          </cell>
          <cell r="AM890">
            <v>861247</v>
          </cell>
          <cell r="AO890">
            <v>861247</v>
          </cell>
          <cell r="BF890">
            <v>8577674</v>
          </cell>
          <cell r="BI890">
            <v>8577674</v>
          </cell>
          <cell r="BJ890">
            <v>0.26973837967676456</v>
          </cell>
          <cell r="BL890">
            <v>364314</v>
          </cell>
          <cell r="BN890">
            <v>364314</v>
          </cell>
          <cell r="BP890">
            <v>690469</v>
          </cell>
          <cell r="BR890">
            <v>690469</v>
          </cell>
          <cell r="BS890">
            <v>2412814</v>
          </cell>
          <cell r="BV890">
            <v>2412814</v>
          </cell>
          <cell r="CU890">
            <v>595992</v>
          </cell>
          <cell r="CV890">
            <v>760437</v>
          </cell>
          <cell r="CX890">
            <v>1356429</v>
          </cell>
          <cell r="CZ890">
            <v>656598</v>
          </cell>
          <cell r="DB890">
            <v>656598</v>
          </cell>
          <cell r="EA890">
            <v>393719</v>
          </cell>
          <cell r="EB890">
            <v>532903</v>
          </cell>
          <cell r="ED890">
            <v>926622</v>
          </cell>
          <cell r="ER890">
            <v>1028257</v>
          </cell>
          <cell r="ET890">
            <v>1028257</v>
          </cell>
          <cell r="FK890">
            <v>15077877</v>
          </cell>
          <cell r="FL890">
            <v>6519741</v>
          </cell>
          <cell r="FN890">
            <v>10202358</v>
          </cell>
          <cell r="FO890">
            <v>31799976</v>
          </cell>
        </row>
        <row r="891">
          <cell r="E891" t="str">
            <v>Appalachian State2016</v>
          </cell>
          <cell r="F891" t="str">
            <v>NC</v>
          </cell>
          <cell r="G891" t="str">
            <v>NCAA Division I-FBS</v>
          </cell>
          <cell r="I891">
            <v>1</v>
          </cell>
          <cell r="J891" t="str">
            <v>NCAA</v>
          </cell>
          <cell r="K891">
            <v>6975</v>
          </cell>
          <cell r="L891">
            <v>8475</v>
          </cell>
          <cell r="M891">
            <v>15450</v>
          </cell>
          <cell r="V891">
            <v>944540</v>
          </cell>
          <cell r="Y891">
            <v>944540</v>
          </cell>
          <cell r="Z891">
            <v>1706179</v>
          </cell>
          <cell r="AA891">
            <v>1463982</v>
          </cell>
          <cell r="AC891">
            <v>3170161</v>
          </cell>
          <cell r="AL891">
            <v>553399</v>
          </cell>
          <cell r="AM891">
            <v>631540</v>
          </cell>
          <cell r="AO891">
            <v>1184939</v>
          </cell>
          <cell r="BC891">
            <v>416806</v>
          </cell>
          <cell r="BE891">
            <v>416806</v>
          </cell>
          <cell r="BF891">
            <v>7923498</v>
          </cell>
          <cell r="BI891">
            <v>7923498</v>
          </cell>
          <cell r="BJ891">
            <v>0.30716769910730807</v>
          </cell>
          <cell r="BK891">
            <v>285777</v>
          </cell>
          <cell r="BL891">
            <v>238289</v>
          </cell>
          <cell r="BN891">
            <v>524066</v>
          </cell>
          <cell r="CU891">
            <v>519318</v>
          </cell>
          <cell r="CV891">
            <v>680553</v>
          </cell>
          <cell r="CX891">
            <v>1199871</v>
          </cell>
          <cell r="CZ891">
            <v>664051</v>
          </cell>
          <cell r="DB891">
            <v>664051</v>
          </cell>
          <cell r="EA891">
            <v>219102</v>
          </cell>
          <cell r="EB891">
            <v>340088</v>
          </cell>
          <cell r="ED891">
            <v>559190</v>
          </cell>
          <cell r="ER891">
            <v>642411</v>
          </cell>
          <cell r="ET891">
            <v>642411</v>
          </cell>
          <cell r="FC891">
            <v>505020</v>
          </cell>
          <cell r="FF891">
            <v>505020</v>
          </cell>
          <cell r="FK891">
            <v>12656833</v>
          </cell>
          <cell r="FL891">
            <v>5077720</v>
          </cell>
          <cell r="FN891">
            <v>8060796</v>
          </cell>
          <cell r="FO891">
            <v>25795349</v>
          </cell>
        </row>
        <row r="892">
          <cell r="E892" t="str">
            <v>Arizona State2016</v>
          </cell>
          <cell r="F892" t="str">
            <v>AZ</v>
          </cell>
          <cell r="G892" t="str">
            <v>NCAA Division I-FBS</v>
          </cell>
          <cell r="I892">
            <v>1</v>
          </cell>
          <cell r="J892" t="str">
            <v>NCAA</v>
          </cell>
          <cell r="K892">
            <v>22020</v>
          </cell>
          <cell r="L892">
            <v>16741</v>
          </cell>
          <cell r="M892">
            <v>38761</v>
          </cell>
          <cell r="V892">
            <v>1308098</v>
          </cell>
          <cell r="Y892">
            <v>1308098</v>
          </cell>
          <cell r="Z892">
            <v>7693224</v>
          </cell>
          <cell r="AA892">
            <v>797215</v>
          </cell>
          <cell r="AC892">
            <v>8490439</v>
          </cell>
          <cell r="AE892">
            <v>123222</v>
          </cell>
          <cell r="AG892">
            <v>123222</v>
          </cell>
          <cell r="AL892">
            <v>322213</v>
          </cell>
          <cell r="AM892">
            <v>247565</v>
          </cell>
          <cell r="AO892">
            <v>569778</v>
          </cell>
          <cell r="BF892">
            <v>43012682</v>
          </cell>
          <cell r="BI892">
            <v>43012682</v>
          </cell>
          <cell r="BJ892">
            <v>0.43459279113208737</v>
          </cell>
          <cell r="BK892">
            <v>265206</v>
          </cell>
          <cell r="BL892">
            <v>278490</v>
          </cell>
          <cell r="BN892">
            <v>543696</v>
          </cell>
          <cell r="BP892">
            <v>144599</v>
          </cell>
          <cell r="BR892">
            <v>144599</v>
          </cell>
          <cell r="BS892">
            <v>3384188</v>
          </cell>
          <cell r="BV892">
            <v>3384188</v>
          </cell>
          <cell r="BX892">
            <v>50151</v>
          </cell>
          <cell r="BZ892">
            <v>50151</v>
          </cell>
          <cell r="CV892">
            <v>182987</v>
          </cell>
          <cell r="CX892">
            <v>182987</v>
          </cell>
          <cell r="CZ892">
            <v>527073</v>
          </cell>
          <cell r="DB892">
            <v>527073</v>
          </cell>
          <cell r="DG892">
            <v>190845</v>
          </cell>
          <cell r="DH892">
            <v>195064</v>
          </cell>
          <cell r="DJ892">
            <v>385909</v>
          </cell>
          <cell r="EA892">
            <v>514786</v>
          </cell>
          <cell r="EB892">
            <v>132355</v>
          </cell>
          <cell r="ED892">
            <v>647141</v>
          </cell>
          <cell r="ER892">
            <v>232262</v>
          </cell>
          <cell r="ET892">
            <v>232262</v>
          </cell>
          <cell r="EV892">
            <v>169112</v>
          </cell>
          <cell r="EX892">
            <v>169112</v>
          </cell>
          <cell r="FC892">
            <v>471361</v>
          </cell>
          <cell r="FF892">
            <v>471361</v>
          </cell>
          <cell r="FH892">
            <v>248836</v>
          </cell>
          <cell r="FJ892">
            <v>248836</v>
          </cell>
          <cell r="FK892">
            <v>57162603</v>
          </cell>
          <cell r="FL892">
            <v>3328931</v>
          </cell>
          <cell r="FN892">
            <v>38480844</v>
          </cell>
          <cell r="FO892">
            <v>98972378</v>
          </cell>
        </row>
        <row r="893">
          <cell r="E893" t="str">
            <v>Arkansas State2016</v>
          </cell>
          <cell r="F893" t="str">
            <v>AR</v>
          </cell>
          <cell r="G893" t="str">
            <v>NCAA Division I-FBS</v>
          </cell>
          <cell r="I893">
            <v>1</v>
          </cell>
          <cell r="J893" t="str">
            <v>NCAA</v>
          </cell>
          <cell r="K893">
            <v>3198</v>
          </cell>
          <cell r="L893">
            <v>4050</v>
          </cell>
          <cell r="M893">
            <v>7248</v>
          </cell>
          <cell r="V893">
            <v>863520</v>
          </cell>
          <cell r="Y893">
            <v>863520</v>
          </cell>
          <cell r="Z893">
            <v>1523524</v>
          </cell>
          <cell r="AA893">
            <v>1215377</v>
          </cell>
          <cell r="AC893">
            <v>2738901</v>
          </cell>
          <cell r="AI893">
            <v>310019</v>
          </cell>
          <cell r="AK893">
            <v>310019</v>
          </cell>
          <cell r="AL893">
            <v>641856</v>
          </cell>
          <cell r="AM893">
            <v>814690</v>
          </cell>
          <cell r="AO893">
            <v>1456546</v>
          </cell>
          <cell r="BF893">
            <v>7159248</v>
          </cell>
          <cell r="BI893">
            <v>7159248</v>
          </cell>
          <cell r="BJ893">
            <v>0.40251379401115756</v>
          </cell>
          <cell r="BK893">
            <v>295033</v>
          </cell>
          <cell r="BL893">
            <v>324955</v>
          </cell>
          <cell r="BN893">
            <v>619988</v>
          </cell>
          <cell r="CV893">
            <v>682170</v>
          </cell>
          <cell r="CX893">
            <v>682170</v>
          </cell>
          <cell r="EB893">
            <v>321423</v>
          </cell>
          <cell r="ED893">
            <v>321423</v>
          </cell>
          <cell r="ER893">
            <v>666267</v>
          </cell>
          <cell r="ET893">
            <v>666267</v>
          </cell>
          <cell r="FK893">
            <v>10483181</v>
          </cell>
          <cell r="FL893">
            <v>4334901</v>
          </cell>
          <cell r="FN893">
            <v>2968260</v>
          </cell>
          <cell r="FO893">
            <v>17786342</v>
          </cell>
        </row>
        <row r="894">
          <cell r="E894" t="str">
            <v>Auburn2016</v>
          </cell>
          <cell r="F894" t="str">
            <v>AL</v>
          </cell>
          <cell r="G894" t="str">
            <v>NCAA Division I-FBS</v>
          </cell>
          <cell r="I894">
            <v>1</v>
          </cell>
          <cell r="J894" t="str">
            <v>NCAA</v>
          </cell>
          <cell r="K894">
            <v>10026</v>
          </cell>
          <cell r="L894">
            <v>10234</v>
          </cell>
          <cell r="M894">
            <v>20260</v>
          </cell>
          <cell r="V894">
            <v>884192</v>
          </cell>
          <cell r="Y894">
            <v>884192</v>
          </cell>
          <cell r="Z894">
            <v>9900612</v>
          </cell>
          <cell r="AA894">
            <v>280354</v>
          </cell>
          <cell r="AC894">
            <v>10180966</v>
          </cell>
          <cell r="AL894">
            <v>67783</v>
          </cell>
          <cell r="AM894">
            <v>157442</v>
          </cell>
          <cell r="AO894">
            <v>225225</v>
          </cell>
          <cell r="AU894">
            <v>273495</v>
          </cell>
          <cell r="AW894">
            <v>273495</v>
          </cell>
          <cell r="BF894">
            <v>91652926</v>
          </cell>
          <cell r="BI894">
            <v>91652926</v>
          </cell>
          <cell r="BJ894">
            <v>0.62174164442708224</v>
          </cell>
          <cell r="BK894">
            <v>90005</v>
          </cell>
          <cell r="BL894">
            <v>63901</v>
          </cell>
          <cell r="BN894">
            <v>153906</v>
          </cell>
          <cell r="BP894">
            <v>249420</v>
          </cell>
          <cell r="BR894">
            <v>249420</v>
          </cell>
          <cell r="CV894">
            <v>214176</v>
          </cell>
          <cell r="CX894">
            <v>214176</v>
          </cell>
          <cell r="CZ894">
            <v>447450</v>
          </cell>
          <cell r="DB894">
            <v>447450</v>
          </cell>
          <cell r="DG894">
            <v>93348</v>
          </cell>
          <cell r="DH894">
            <v>109542</v>
          </cell>
          <cell r="DJ894">
            <v>202890</v>
          </cell>
          <cell r="EA894">
            <v>63944</v>
          </cell>
          <cell r="EB894">
            <v>99068</v>
          </cell>
          <cell r="ED894">
            <v>163012</v>
          </cell>
          <cell r="ER894">
            <v>119703</v>
          </cell>
          <cell r="ET894">
            <v>119703</v>
          </cell>
          <cell r="FK894">
            <v>102752810</v>
          </cell>
          <cell r="FL894">
            <v>2014551</v>
          </cell>
          <cell r="FN894">
            <v>42645840</v>
          </cell>
          <cell r="FO894">
            <v>147413201</v>
          </cell>
        </row>
        <row r="895">
          <cell r="E895" t="str">
            <v>Ball State2016</v>
          </cell>
          <cell r="F895" t="str">
            <v>IN</v>
          </cell>
          <cell r="G895" t="str">
            <v>NCAA Division I-FBS</v>
          </cell>
          <cell r="I895">
            <v>1</v>
          </cell>
          <cell r="J895" t="str">
            <v>NCAA</v>
          </cell>
          <cell r="K895">
            <v>6144</v>
          </cell>
          <cell r="L895">
            <v>8874</v>
          </cell>
          <cell r="M895">
            <v>15018</v>
          </cell>
          <cell r="V895">
            <v>1110590</v>
          </cell>
          <cell r="Y895">
            <v>1110590</v>
          </cell>
          <cell r="Z895">
            <v>1922864</v>
          </cell>
          <cell r="AA895">
            <v>2119723</v>
          </cell>
          <cell r="AC895">
            <v>4042587</v>
          </cell>
          <cell r="AM895">
            <v>746498</v>
          </cell>
          <cell r="AO895">
            <v>746498</v>
          </cell>
          <cell r="BC895">
            <v>697606</v>
          </cell>
          <cell r="BE895">
            <v>697606</v>
          </cell>
          <cell r="BF895">
            <v>7044512</v>
          </cell>
          <cell r="BI895">
            <v>7044512</v>
          </cell>
          <cell r="BJ895">
            <v>0.25699737972200187</v>
          </cell>
          <cell r="BK895">
            <v>274666</v>
          </cell>
          <cell r="BL895">
            <v>372893</v>
          </cell>
          <cell r="BN895">
            <v>647559</v>
          </cell>
          <cell r="BP895">
            <v>570957</v>
          </cell>
          <cell r="BR895">
            <v>570957</v>
          </cell>
          <cell r="CV895">
            <v>773929</v>
          </cell>
          <cell r="CX895">
            <v>773929</v>
          </cell>
          <cell r="CZ895">
            <v>874569</v>
          </cell>
          <cell r="DB895">
            <v>874569</v>
          </cell>
          <cell r="DG895">
            <v>209556</v>
          </cell>
          <cell r="DH895">
            <v>519645</v>
          </cell>
          <cell r="DJ895">
            <v>729201</v>
          </cell>
          <cell r="EA895">
            <v>404829</v>
          </cell>
          <cell r="EB895">
            <v>481608</v>
          </cell>
          <cell r="ED895">
            <v>886437</v>
          </cell>
          <cell r="EQ895">
            <v>511445</v>
          </cell>
          <cell r="ER895">
            <v>752515</v>
          </cell>
          <cell r="ET895">
            <v>1263960</v>
          </cell>
          <cell r="FK895">
            <v>11478462</v>
          </cell>
          <cell r="FL895">
            <v>7909943</v>
          </cell>
          <cell r="FN895">
            <v>8022427</v>
          </cell>
          <cell r="FO895">
            <v>27410832</v>
          </cell>
        </row>
        <row r="896">
          <cell r="E896" t="str">
            <v>Baylor2016</v>
          </cell>
          <cell r="F896" t="str">
            <v>TX</v>
          </cell>
          <cell r="G896" t="str">
            <v>NCAA Division I-FBS</v>
          </cell>
          <cell r="I896">
            <v>1</v>
          </cell>
          <cell r="J896" t="str">
            <v>NCAA</v>
          </cell>
          <cell r="K896">
            <v>5915</v>
          </cell>
          <cell r="L896">
            <v>8172</v>
          </cell>
          <cell r="M896">
            <v>14087</v>
          </cell>
          <cell r="V896">
            <v>3214301</v>
          </cell>
          <cell r="Y896">
            <v>3214301</v>
          </cell>
          <cell r="Z896">
            <v>9097264</v>
          </cell>
          <cell r="AA896">
            <v>7568184</v>
          </cell>
          <cell r="AC896">
            <v>16665448</v>
          </cell>
          <cell r="AL896">
            <v>2047165</v>
          </cell>
          <cell r="AM896">
            <v>2891062</v>
          </cell>
          <cell r="AO896">
            <v>4938227</v>
          </cell>
          <cell r="AU896">
            <v>2742187</v>
          </cell>
          <cell r="AW896">
            <v>2742187</v>
          </cell>
          <cell r="BF896">
            <v>43223215</v>
          </cell>
          <cell r="BI896">
            <v>43223215</v>
          </cell>
          <cell r="BJ896">
            <v>0.44048945071586237</v>
          </cell>
          <cell r="BK896">
            <v>1178487</v>
          </cell>
          <cell r="BL896">
            <v>1182412</v>
          </cell>
          <cell r="BN896">
            <v>2360899</v>
          </cell>
          <cell r="BP896">
            <v>1808258</v>
          </cell>
          <cell r="BR896">
            <v>1808258</v>
          </cell>
          <cell r="CV896">
            <v>2337697</v>
          </cell>
          <cell r="CX896">
            <v>2337697</v>
          </cell>
          <cell r="CZ896">
            <v>2170407</v>
          </cell>
          <cell r="DB896">
            <v>2170407</v>
          </cell>
          <cell r="EA896">
            <v>1242013</v>
          </cell>
          <cell r="EB896">
            <v>1185718</v>
          </cell>
          <cell r="ED896">
            <v>2427731</v>
          </cell>
          <cell r="ER896">
            <v>2154356</v>
          </cell>
          <cell r="ET896">
            <v>2154356</v>
          </cell>
          <cell r="FK896">
            <v>60002445</v>
          </cell>
          <cell r="FL896">
            <v>24040281</v>
          </cell>
          <cell r="FN896">
            <v>14082700</v>
          </cell>
          <cell r="FO896">
            <v>98125426</v>
          </cell>
        </row>
        <row r="897">
          <cell r="E897" t="str">
            <v>Boise State2016</v>
          </cell>
          <cell r="F897" t="str">
            <v>ID</v>
          </cell>
          <cell r="G897" t="str">
            <v>NCAA Division I-FBS</v>
          </cell>
          <cell r="I897">
            <v>1</v>
          </cell>
          <cell r="J897" t="str">
            <v>NCAA</v>
          </cell>
          <cell r="K897">
            <v>5855</v>
          </cell>
          <cell r="L897">
            <v>6495</v>
          </cell>
          <cell r="M897">
            <v>12350</v>
          </cell>
          <cell r="Z897">
            <v>3688228</v>
          </cell>
          <cell r="AA897">
            <v>367353</v>
          </cell>
          <cell r="AC897">
            <v>4055581</v>
          </cell>
          <cell r="AE897">
            <v>18511</v>
          </cell>
          <cell r="AG897">
            <v>18511</v>
          </cell>
          <cell r="AL897">
            <v>192102</v>
          </cell>
          <cell r="AM897">
            <v>548637</v>
          </cell>
          <cell r="AO897">
            <v>740739</v>
          </cell>
          <cell r="BF897">
            <v>21302390</v>
          </cell>
          <cell r="BI897">
            <v>21302390</v>
          </cell>
          <cell r="BJ897">
            <v>0.58606550905028476</v>
          </cell>
          <cell r="BK897">
            <v>129763</v>
          </cell>
          <cell r="BL897">
            <v>217172</v>
          </cell>
          <cell r="BN897">
            <v>346935</v>
          </cell>
          <cell r="BP897">
            <v>377584</v>
          </cell>
          <cell r="BR897">
            <v>377584</v>
          </cell>
          <cell r="CV897">
            <v>373512</v>
          </cell>
          <cell r="CX897">
            <v>373512</v>
          </cell>
          <cell r="CZ897">
            <v>240819</v>
          </cell>
          <cell r="DB897">
            <v>240819</v>
          </cell>
          <cell r="DH897">
            <v>225300</v>
          </cell>
          <cell r="DJ897">
            <v>225300</v>
          </cell>
          <cell r="EA897">
            <v>105718</v>
          </cell>
          <cell r="EB897">
            <v>247970</v>
          </cell>
          <cell r="ED897">
            <v>353688</v>
          </cell>
          <cell r="ER897">
            <v>314490</v>
          </cell>
          <cell r="ET897">
            <v>314490</v>
          </cell>
          <cell r="FC897">
            <v>146634</v>
          </cell>
          <cell r="FF897">
            <v>146634</v>
          </cell>
          <cell r="FK897">
            <v>25564835</v>
          </cell>
          <cell r="FL897">
            <v>2931348</v>
          </cell>
          <cell r="FN897">
            <v>7851955</v>
          </cell>
          <cell r="FO897">
            <v>36348138</v>
          </cell>
        </row>
        <row r="898">
          <cell r="E898" t="str">
            <v>Boston College2016</v>
          </cell>
          <cell r="F898" t="str">
            <v>MA</v>
          </cell>
          <cell r="G898" t="str">
            <v>NCAA Division I-FBS</v>
          </cell>
          <cell r="I898">
            <v>1</v>
          </cell>
          <cell r="J898" t="str">
            <v>NCAA</v>
          </cell>
          <cell r="K898">
            <v>4413</v>
          </cell>
          <cell r="L898">
            <v>5073</v>
          </cell>
          <cell r="M898">
            <v>9486</v>
          </cell>
          <cell r="V898">
            <v>2196419</v>
          </cell>
          <cell r="Y898">
            <v>2196419</v>
          </cell>
          <cell r="Z898">
            <v>6814030</v>
          </cell>
          <cell r="AA898">
            <v>473994</v>
          </cell>
          <cell r="AC898">
            <v>7288024</v>
          </cell>
          <cell r="AL898">
            <v>388079</v>
          </cell>
          <cell r="AM898">
            <v>1679875</v>
          </cell>
          <cell r="AO898">
            <v>2067954</v>
          </cell>
          <cell r="AX898">
            <v>65721</v>
          </cell>
          <cell r="AY898">
            <v>47591</v>
          </cell>
          <cell r="BA898">
            <v>113312</v>
          </cell>
          <cell r="BC898">
            <v>1298979</v>
          </cell>
          <cell r="BE898">
            <v>1298979</v>
          </cell>
          <cell r="BF898">
            <v>28487714</v>
          </cell>
          <cell r="BI898">
            <v>28487714</v>
          </cell>
          <cell r="BJ898">
            <v>0.38193893364201587</v>
          </cell>
          <cell r="BK898">
            <v>315588</v>
          </cell>
          <cell r="BL898">
            <v>592001</v>
          </cell>
          <cell r="BN898">
            <v>907589</v>
          </cell>
          <cell r="BS898">
            <v>2671930</v>
          </cell>
          <cell r="BT898">
            <v>1928071</v>
          </cell>
          <cell r="BV898">
            <v>4600001</v>
          </cell>
          <cell r="BX898">
            <v>1424637</v>
          </cell>
          <cell r="BZ898">
            <v>1424637</v>
          </cell>
          <cell r="CJ898">
            <v>960054</v>
          </cell>
          <cell r="CL898">
            <v>960054</v>
          </cell>
          <cell r="CM898">
            <v>126319</v>
          </cell>
          <cell r="CN898">
            <v>215084</v>
          </cell>
          <cell r="CP898">
            <v>341403</v>
          </cell>
          <cell r="CQ898">
            <v>84204</v>
          </cell>
          <cell r="CR898">
            <v>84204</v>
          </cell>
          <cell r="CT898">
            <v>168408</v>
          </cell>
          <cell r="CU898">
            <v>1304933</v>
          </cell>
          <cell r="CV898">
            <v>1656513</v>
          </cell>
          <cell r="CX898">
            <v>2961446</v>
          </cell>
          <cell r="CZ898">
            <v>1334868</v>
          </cell>
          <cell r="DB898">
            <v>1334868</v>
          </cell>
          <cell r="DG898">
            <v>244370</v>
          </cell>
          <cell r="DH898">
            <v>244370</v>
          </cell>
          <cell r="DJ898">
            <v>488740</v>
          </cell>
          <cell r="EA898">
            <v>210489</v>
          </cell>
          <cell r="EB898">
            <v>724764</v>
          </cell>
          <cell r="ED898">
            <v>935253</v>
          </cell>
          <cell r="ER898">
            <v>1612131</v>
          </cell>
          <cell r="ET898">
            <v>1612131</v>
          </cell>
          <cell r="FK898">
            <v>42909796</v>
          </cell>
          <cell r="FL898">
            <v>14277136</v>
          </cell>
          <cell r="FN898">
            <v>17400159</v>
          </cell>
          <cell r="FO898">
            <v>74587091</v>
          </cell>
        </row>
        <row r="899">
          <cell r="E899" t="str">
            <v>Bowling Green2016</v>
          </cell>
          <cell r="F899" t="str">
            <v>OH</v>
          </cell>
          <cell r="G899" t="str">
            <v>NCAA Division I-FBS</v>
          </cell>
          <cell r="I899">
            <v>1</v>
          </cell>
          <cell r="J899" t="str">
            <v>NCAA</v>
          </cell>
          <cell r="K899">
            <v>5661</v>
          </cell>
          <cell r="L899">
            <v>7450</v>
          </cell>
          <cell r="M899">
            <v>13111</v>
          </cell>
          <cell r="V899">
            <v>746008</v>
          </cell>
          <cell r="Y899">
            <v>746008</v>
          </cell>
          <cell r="Z899">
            <v>2580920</v>
          </cell>
          <cell r="AA899">
            <v>1430297</v>
          </cell>
          <cell r="AC899">
            <v>4011217</v>
          </cell>
          <cell r="AM899">
            <v>714730</v>
          </cell>
          <cell r="AO899">
            <v>714730</v>
          </cell>
          <cell r="BF899">
            <v>6537321</v>
          </cell>
          <cell r="BI899">
            <v>6537321</v>
          </cell>
          <cell r="BJ899">
            <v>0.27521397393590208</v>
          </cell>
          <cell r="BK899">
            <v>292414</v>
          </cell>
          <cell r="BL899">
            <v>323689</v>
          </cell>
          <cell r="BN899">
            <v>616103</v>
          </cell>
          <cell r="BP899">
            <v>551786</v>
          </cell>
          <cell r="BR899">
            <v>551786</v>
          </cell>
          <cell r="BS899">
            <v>1915988</v>
          </cell>
          <cell r="BV899">
            <v>1915988</v>
          </cell>
          <cell r="CU899">
            <v>548314</v>
          </cell>
          <cell r="CV899">
            <v>635752</v>
          </cell>
          <cell r="CX899">
            <v>1184066</v>
          </cell>
          <cell r="CZ899">
            <v>538778</v>
          </cell>
          <cell r="DB899">
            <v>538778</v>
          </cell>
          <cell r="DH899">
            <v>724200</v>
          </cell>
          <cell r="DJ899">
            <v>724200</v>
          </cell>
          <cell r="EB899">
            <v>273912</v>
          </cell>
          <cell r="ED899">
            <v>273912</v>
          </cell>
          <cell r="EM899">
            <v>21278</v>
          </cell>
          <cell r="EP899">
            <v>21278</v>
          </cell>
          <cell r="ER899">
            <v>715138</v>
          </cell>
          <cell r="ET899">
            <v>715138</v>
          </cell>
          <cell r="FK899">
            <v>12642243</v>
          </cell>
          <cell r="FL899">
            <v>5908282</v>
          </cell>
          <cell r="FN899">
            <v>5203069</v>
          </cell>
          <cell r="FO899">
            <v>23753594</v>
          </cell>
        </row>
        <row r="900">
          <cell r="E900" t="str">
            <v>Brigham Young2016</v>
          </cell>
          <cell r="F900" t="str">
            <v>UT</v>
          </cell>
          <cell r="G900" t="str">
            <v>NCAA Division I-FBS</v>
          </cell>
          <cell r="I900">
            <v>1</v>
          </cell>
          <cell r="J900" t="str">
            <v>NCAA</v>
          </cell>
          <cell r="K900">
            <v>14524</v>
          </cell>
          <cell r="L900">
            <v>13488</v>
          </cell>
          <cell r="M900">
            <v>28012</v>
          </cell>
          <cell r="V900">
            <v>1969855</v>
          </cell>
          <cell r="Y900">
            <v>1969855</v>
          </cell>
          <cell r="Z900">
            <v>8986993</v>
          </cell>
          <cell r="AA900">
            <v>1986133</v>
          </cell>
          <cell r="AC900">
            <v>10973126</v>
          </cell>
          <cell r="AL900">
            <v>1657309</v>
          </cell>
          <cell r="AM900">
            <v>1608424</v>
          </cell>
          <cell r="AO900">
            <v>3265733</v>
          </cell>
          <cell r="BF900">
            <v>26116548</v>
          </cell>
          <cell r="BI900">
            <v>26116548</v>
          </cell>
          <cell r="BJ900">
            <v>0.38557680110607256</v>
          </cell>
          <cell r="BK900">
            <v>595741</v>
          </cell>
          <cell r="BL900">
            <v>784551</v>
          </cell>
          <cell r="BN900">
            <v>1380292</v>
          </cell>
          <cell r="BP900">
            <v>1044810</v>
          </cell>
          <cell r="BR900">
            <v>1044810</v>
          </cell>
          <cell r="CV900">
            <v>2363704</v>
          </cell>
          <cell r="CX900">
            <v>2363704</v>
          </cell>
          <cell r="CZ900">
            <v>1159283</v>
          </cell>
          <cell r="DB900">
            <v>1159283</v>
          </cell>
          <cell r="DG900">
            <v>851472</v>
          </cell>
          <cell r="DH900">
            <v>974285</v>
          </cell>
          <cell r="DJ900">
            <v>1825757</v>
          </cell>
          <cell r="EA900">
            <v>764092</v>
          </cell>
          <cell r="EB900">
            <v>691774</v>
          </cell>
          <cell r="ED900">
            <v>1455866</v>
          </cell>
          <cell r="EQ900">
            <v>1081205</v>
          </cell>
          <cell r="ER900">
            <v>1453020</v>
          </cell>
          <cell r="ET900">
            <v>2534225</v>
          </cell>
          <cell r="FK900">
            <v>42023215</v>
          </cell>
          <cell r="FL900">
            <v>12065984</v>
          </cell>
          <cell r="FN900">
            <v>13644513</v>
          </cell>
          <cell r="FO900">
            <v>67733712</v>
          </cell>
        </row>
        <row r="901">
          <cell r="E901" t="str">
            <v>Fresno State2016</v>
          </cell>
          <cell r="F901" t="str">
            <v>CA</v>
          </cell>
          <cell r="G901" t="str">
            <v>NCAA Division I-FBS</v>
          </cell>
          <cell r="I901">
            <v>1</v>
          </cell>
          <cell r="J901" t="str">
            <v>NCAA</v>
          </cell>
          <cell r="K901">
            <v>7865</v>
          </cell>
          <cell r="L901">
            <v>10963</v>
          </cell>
          <cell r="M901">
            <v>18828</v>
          </cell>
          <cell r="V901">
            <v>1746844</v>
          </cell>
          <cell r="Y901">
            <v>1746844</v>
          </cell>
          <cell r="Z901">
            <v>3291010</v>
          </cell>
          <cell r="AA901">
            <v>2227702</v>
          </cell>
          <cell r="AC901">
            <v>5518712</v>
          </cell>
          <cell r="AL901">
            <v>489357</v>
          </cell>
          <cell r="AM901">
            <v>1225990</v>
          </cell>
          <cell r="AO901">
            <v>1715347</v>
          </cell>
          <cell r="AU901">
            <v>1028423</v>
          </cell>
          <cell r="AW901">
            <v>1028423</v>
          </cell>
          <cell r="BF901">
            <v>13219900</v>
          </cell>
          <cell r="BI901">
            <v>13219900</v>
          </cell>
          <cell r="BJ901">
            <v>0.30111499946700876</v>
          </cell>
          <cell r="BK901">
            <v>438374</v>
          </cell>
          <cell r="BL901">
            <v>536162</v>
          </cell>
          <cell r="BN901">
            <v>974536</v>
          </cell>
          <cell r="BX901">
            <v>1028376</v>
          </cell>
          <cell r="BZ901">
            <v>1028376</v>
          </cell>
          <cell r="CV901">
            <v>1011838</v>
          </cell>
          <cell r="CX901">
            <v>1011838</v>
          </cell>
          <cell r="CZ901">
            <v>1359136</v>
          </cell>
          <cell r="DB901">
            <v>1359136</v>
          </cell>
          <cell r="DH901">
            <v>1058281</v>
          </cell>
          <cell r="DJ901">
            <v>1058281</v>
          </cell>
          <cell r="EA901">
            <v>503155</v>
          </cell>
          <cell r="EB901">
            <v>713838</v>
          </cell>
          <cell r="ED901">
            <v>1216993</v>
          </cell>
          <cell r="ER901">
            <v>1227160</v>
          </cell>
          <cell r="ET901">
            <v>1227160</v>
          </cell>
          <cell r="FK901">
            <v>19688640</v>
          </cell>
          <cell r="FL901">
            <v>11416906</v>
          </cell>
          <cell r="FN901">
            <v>12797614</v>
          </cell>
          <cell r="FO901">
            <v>43903160</v>
          </cell>
        </row>
        <row r="902">
          <cell r="E902" t="str">
            <v>Central Michigan2016</v>
          </cell>
          <cell r="F902" t="str">
            <v>MI</v>
          </cell>
          <cell r="G902" t="str">
            <v>NCAA Division I-FBS</v>
          </cell>
          <cell r="I902">
            <v>1</v>
          </cell>
          <cell r="J902" t="str">
            <v>NCAA</v>
          </cell>
          <cell r="K902">
            <v>7413</v>
          </cell>
          <cell r="L902">
            <v>9664</v>
          </cell>
          <cell r="M902">
            <v>17077</v>
          </cell>
          <cell r="V902">
            <v>1377632</v>
          </cell>
          <cell r="Y902">
            <v>1377632</v>
          </cell>
          <cell r="Z902">
            <v>1864613</v>
          </cell>
          <cell r="AA902">
            <v>1400552</v>
          </cell>
          <cell r="AC902">
            <v>3265165</v>
          </cell>
          <cell r="AL902">
            <v>674294</v>
          </cell>
          <cell r="AM902">
            <v>819429</v>
          </cell>
          <cell r="AO902">
            <v>1493723</v>
          </cell>
          <cell r="BC902">
            <v>628101</v>
          </cell>
          <cell r="BE902">
            <v>628101</v>
          </cell>
          <cell r="BF902">
            <v>7233254</v>
          </cell>
          <cell r="BI902">
            <v>7233254</v>
          </cell>
          <cell r="BJ902">
            <v>0.22751716030306246</v>
          </cell>
          <cell r="BL902">
            <v>367226</v>
          </cell>
          <cell r="BN902">
            <v>367226</v>
          </cell>
          <cell r="BP902">
            <v>863717</v>
          </cell>
          <cell r="BR902">
            <v>863717</v>
          </cell>
          <cell r="BX902">
            <v>582195</v>
          </cell>
          <cell r="BZ902">
            <v>582195</v>
          </cell>
          <cell r="CV902">
            <v>756313</v>
          </cell>
          <cell r="CX902">
            <v>756313</v>
          </cell>
          <cell r="CZ902">
            <v>773833</v>
          </cell>
          <cell r="DB902">
            <v>773833</v>
          </cell>
          <cell r="ER902">
            <v>664345</v>
          </cell>
          <cell r="ET902">
            <v>664345</v>
          </cell>
          <cell r="FC902">
            <v>668807</v>
          </cell>
          <cell r="FF902">
            <v>668807</v>
          </cell>
          <cell r="FK902">
            <v>11818600</v>
          </cell>
          <cell r="FL902">
            <v>6855711</v>
          </cell>
          <cell r="FN902">
            <v>13117814</v>
          </cell>
          <cell r="FO902">
            <v>31792125</v>
          </cell>
        </row>
        <row r="903">
          <cell r="E903" t="str">
            <v>Clemson2016</v>
          </cell>
          <cell r="F903" t="str">
            <v>SC</v>
          </cell>
          <cell r="G903" t="str">
            <v>NCAA Division I-FBS</v>
          </cell>
          <cell r="I903">
            <v>1</v>
          </cell>
          <cell r="J903" t="str">
            <v>NCAA</v>
          </cell>
          <cell r="K903">
            <v>9292</v>
          </cell>
          <cell r="L903">
            <v>8557</v>
          </cell>
          <cell r="M903">
            <v>17849</v>
          </cell>
          <cell r="V903">
            <v>1937703</v>
          </cell>
          <cell r="Y903">
            <v>1937703</v>
          </cell>
          <cell r="Z903">
            <v>11103355</v>
          </cell>
          <cell r="AA903">
            <v>1408594</v>
          </cell>
          <cell r="AC903">
            <v>12511949</v>
          </cell>
          <cell r="AL903">
            <v>1124870</v>
          </cell>
          <cell r="AM903">
            <v>1376246</v>
          </cell>
          <cell r="AO903">
            <v>2501116</v>
          </cell>
          <cell r="AQ903">
            <v>621650</v>
          </cell>
          <cell r="AS903">
            <v>621650</v>
          </cell>
          <cell r="BF903">
            <v>51712856</v>
          </cell>
          <cell r="BI903">
            <v>51712856</v>
          </cell>
          <cell r="BJ903">
            <v>0.49285424637340874</v>
          </cell>
          <cell r="BK903">
            <v>254380</v>
          </cell>
          <cell r="BL903">
            <v>303476</v>
          </cell>
          <cell r="BN903">
            <v>557856</v>
          </cell>
          <cell r="CJ903">
            <v>1444470</v>
          </cell>
          <cell r="CL903">
            <v>1444470</v>
          </cell>
          <cell r="CU903">
            <v>967472</v>
          </cell>
          <cell r="CV903">
            <v>1012822</v>
          </cell>
          <cell r="CX903">
            <v>1980294</v>
          </cell>
          <cell r="EA903">
            <v>426187</v>
          </cell>
          <cell r="EB903">
            <v>549448</v>
          </cell>
          <cell r="ED903">
            <v>975635</v>
          </cell>
          <cell r="ER903">
            <v>889274</v>
          </cell>
          <cell r="ET903">
            <v>889274</v>
          </cell>
          <cell r="FK903">
            <v>67526823</v>
          </cell>
          <cell r="FL903">
            <v>7605980</v>
          </cell>
          <cell r="FN903">
            <v>29792449</v>
          </cell>
          <cell r="FO903">
            <v>104925252</v>
          </cell>
        </row>
        <row r="904">
          <cell r="E904" t="str">
            <v>Coastal Carolina2016</v>
          </cell>
          <cell r="F904" t="str">
            <v>SC</v>
          </cell>
          <cell r="G904" t="str">
            <v>Other</v>
          </cell>
          <cell r="H904" t="str">
            <v>NCAA Division I- FCS Reclassifying to FBS</v>
          </cell>
          <cell r="I904">
            <v>9</v>
          </cell>
          <cell r="J904" t="str">
            <v>other</v>
          </cell>
          <cell r="K904">
            <v>4207</v>
          </cell>
          <cell r="L904">
            <v>4621</v>
          </cell>
          <cell r="M904">
            <v>8828</v>
          </cell>
          <cell r="V904">
            <v>2794969</v>
          </cell>
          <cell r="Y904">
            <v>2794969</v>
          </cell>
          <cell r="Z904">
            <v>2315705</v>
          </cell>
          <cell r="AA904">
            <v>1506885</v>
          </cell>
          <cell r="AC904">
            <v>3822590</v>
          </cell>
          <cell r="AE904">
            <v>88371</v>
          </cell>
          <cell r="AG904">
            <v>88371</v>
          </cell>
          <cell r="AL904">
            <v>628015</v>
          </cell>
          <cell r="AM904">
            <v>903210</v>
          </cell>
          <cell r="AO904">
            <v>1531225</v>
          </cell>
          <cell r="BF904">
            <v>7596064</v>
          </cell>
          <cell r="BI904">
            <v>7596064</v>
          </cell>
          <cell r="BJ904">
            <v>0.26250837006207806</v>
          </cell>
          <cell r="BK904">
            <v>408136</v>
          </cell>
          <cell r="BL904">
            <v>538753</v>
          </cell>
          <cell r="BN904">
            <v>946889</v>
          </cell>
          <cell r="BX904">
            <v>906410</v>
          </cell>
          <cell r="BZ904">
            <v>906410</v>
          </cell>
          <cell r="CU904">
            <v>940406</v>
          </cell>
          <cell r="CV904">
            <v>971621</v>
          </cell>
          <cell r="CX904">
            <v>1912027</v>
          </cell>
          <cell r="CZ904">
            <v>1083720</v>
          </cell>
          <cell r="DB904">
            <v>1083720</v>
          </cell>
          <cell r="EA904">
            <v>341364</v>
          </cell>
          <cell r="EB904">
            <v>447264</v>
          </cell>
          <cell r="ED904">
            <v>788628</v>
          </cell>
          <cell r="ER904">
            <v>1080283</v>
          </cell>
          <cell r="ET904">
            <v>1080283</v>
          </cell>
          <cell r="FK904">
            <v>15024659</v>
          </cell>
          <cell r="FL904">
            <v>7526517</v>
          </cell>
          <cell r="FN904">
            <v>6385288</v>
          </cell>
          <cell r="FO904">
            <v>28936464</v>
          </cell>
        </row>
        <row r="905">
          <cell r="E905" t="str">
            <v>Colorado State2016</v>
          </cell>
          <cell r="F905" t="str">
            <v>CO</v>
          </cell>
          <cell r="G905" t="str">
            <v>NCAA Division I-FBS</v>
          </cell>
          <cell r="I905">
            <v>1</v>
          </cell>
          <cell r="J905" t="str">
            <v>NCAA</v>
          </cell>
          <cell r="K905">
            <v>10260</v>
          </cell>
          <cell r="L905">
            <v>10951</v>
          </cell>
          <cell r="M905">
            <v>21211</v>
          </cell>
          <cell r="Z905">
            <v>4512525</v>
          </cell>
          <cell r="AA905">
            <v>2585240</v>
          </cell>
          <cell r="AC905">
            <v>7097765</v>
          </cell>
          <cell r="AL905">
            <v>1228644</v>
          </cell>
          <cell r="AM905">
            <v>951767</v>
          </cell>
          <cell r="AO905">
            <v>2180411</v>
          </cell>
          <cell r="BF905">
            <v>15444486</v>
          </cell>
          <cell r="BI905">
            <v>15444486</v>
          </cell>
          <cell r="BJ905">
            <v>0.37478644105899417</v>
          </cell>
          <cell r="BK905">
            <v>739172</v>
          </cell>
          <cell r="BL905">
            <v>580679</v>
          </cell>
          <cell r="BN905">
            <v>1319851</v>
          </cell>
          <cell r="CV905">
            <v>972035</v>
          </cell>
          <cell r="CX905">
            <v>972035</v>
          </cell>
          <cell r="CZ905">
            <v>968959</v>
          </cell>
          <cell r="DB905">
            <v>968959</v>
          </cell>
          <cell r="DH905">
            <v>897289</v>
          </cell>
          <cell r="DJ905">
            <v>897289</v>
          </cell>
          <cell r="EB905">
            <v>587235</v>
          </cell>
          <cell r="ED905">
            <v>587235</v>
          </cell>
          <cell r="ER905">
            <v>1445289</v>
          </cell>
          <cell r="ET905">
            <v>1445289</v>
          </cell>
          <cell r="FK905">
            <v>21924827</v>
          </cell>
          <cell r="FL905">
            <v>8988493</v>
          </cell>
          <cell r="FN905">
            <v>10295444</v>
          </cell>
          <cell r="FO905">
            <v>41208764</v>
          </cell>
        </row>
        <row r="906">
          <cell r="E906" t="str">
            <v>Duke2016</v>
          </cell>
          <cell r="F906" t="str">
            <v>NC</v>
          </cell>
          <cell r="G906" t="str">
            <v>NCAA Division I-FBS</v>
          </cell>
          <cell r="I906">
            <v>1</v>
          </cell>
          <cell r="J906" t="str">
            <v>NCAA</v>
          </cell>
          <cell r="K906">
            <v>3259</v>
          </cell>
          <cell r="L906">
            <v>3190</v>
          </cell>
          <cell r="M906">
            <v>6449</v>
          </cell>
          <cell r="V906">
            <v>1712102</v>
          </cell>
          <cell r="Y906">
            <v>1712102</v>
          </cell>
          <cell r="Z906">
            <v>34398285</v>
          </cell>
          <cell r="AA906">
            <v>3605428</v>
          </cell>
          <cell r="AC906">
            <v>38003713</v>
          </cell>
          <cell r="AL906">
            <v>1301076</v>
          </cell>
          <cell r="AM906">
            <v>2193515</v>
          </cell>
          <cell r="AO906">
            <v>3494591</v>
          </cell>
          <cell r="AX906">
            <v>58385</v>
          </cell>
          <cell r="AY906">
            <v>463212</v>
          </cell>
          <cell r="BA906">
            <v>521597</v>
          </cell>
          <cell r="BC906">
            <v>1450109</v>
          </cell>
          <cell r="BE906">
            <v>1450109</v>
          </cell>
          <cell r="BF906">
            <v>33907896</v>
          </cell>
          <cell r="BI906">
            <v>33907896</v>
          </cell>
          <cell r="BJ906">
            <v>0.33745846420736836</v>
          </cell>
          <cell r="BK906">
            <v>640371</v>
          </cell>
          <cell r="BL906">
            <v>755329</v>
          </cell>
          <cell r="BN906">
            <v>1395700</v>
          </cell>
          <cell r="BW906">
            <v>2165864</v>
          </cell>
          <cell r="BX906">
            <v>1570780</v>
          </cell>
          <cell r="BZ906">
            <v>3736644</v>
          </cell>
          <cell r="CJ906">
            <v>2286876</v>
          </cell>
          <cell r="CL906">
            <v>2286876</v>
          </cell>
          <cell r="CU906">
            <v>1252700</v>
          </cell>
          <cell r="CV906">
            <v>1747903</v>
          </cell>
          <cell r="CX906">
            <v>3000603</v>
          </cell>
          <cell r="DG906">
            <v>131659</v>
          </cell>
          <cell r="DH906">
            <v>1709780</v>
          </cell>
          <cell r="DJ906">
            <v>1841439</v>
          </cell>
          <cell r="EA906">
            <v>683939</v>
          </cell>
          <cell r="EB906">
            <v>973895</v>
          </cell>
          <cell r="ED906">
            <v>1657834</v>
          </cell>
          <cell r="ER906">
            <v>1592582</v>
          </cell>
          <cell r="ET906">
            <v>1592582</v>
          </cell>
          <cell r="FC906">
            <v>50159</v>
          </cell>
          <cell r="FF906">
            <v>50159</v>
          </cell>
          <cell r="FK906">
            <v>76302436</v>
          </cell>
          <cell r="FL906">
            <v>18349409</v>
          </cell>
          <cell r="FN906">
            <v>5828361</v>
          </cell>
          <cell r="FO906">
            <v>100480206</v>
          </cell>
        </row>
        <row r="907">
          <cell r="E907" t="str">
            <v>East Carolina2016</v>
          </cell>
          <cell r="F907" t="str">
            <v>NC</v>
          </cell>
          <cell r="G907" t="str">
            <v>NCAA Division I-FBS</v>
          </cell>
          <cell r="I907">
            <v>1</v>
          </cell>
          <cell r="J907" t="str">
            <v>NCAA</v>
          </cell>
          <cell r="K907">
            <v>8393</v>
          </cell>
          <cell r="L907">
            <v>11305</v>
          </cell>
          <cell r="M907">
            <v>19698</v>
          </cell>
          <cell r="V907">
            <v>2397558</v>
          </cell>
          <cell r="Y907">
            <v>2397558</v>
          </cell>
          <cell r="Z907">
            <v>3489508</v>
          </cell>
          <cell r="AA907">
            <v>2613663</v>
          </cell>
          <cell r="AC907">
            <v>6103171</v>
          </cell>
          <cell r="AL907">
            <v>966386</v>
          </cell>
          <cell r="AM907">
            <v>1118852</v>
          </cell>
          <cell r="AO907">
            <v>2085238</v>
          </cell>
          <cell r="BF907">
            <v>12595950</v>
          </cell>
          <cell r="BI907">
            <v>12595950</v>
          </cell>
          <cell r="BJ907">
            <v>0.27531430675731006</v>
          </cell>
          <cell r="BK907">
            <v>564670</v>
          </cell>
          <cell r="BL907">
            <v>710080</v>
          </cell>
          <cell r="BN907">
            <v>1274750</v>
          </cell>
          <cell r="CV907">
            <v>1231778</v>
          </cell>
          <cell r="CX907">
            <v>1231778</v>
          </cell>
          <cell r="CZ907">
            <v>1301852</v>
          </cell>
          <cell r="DB907">
            <v>1301852</v>
          </cell>
          <cell r="DG907">
            <v>947967</v>
          </cell>
          <cell r="DH907">
            <v>990943</v>
          </cell>
          <cell r="DJ907">
            <v>1938910</v>
          </cell>
          <cell r="EA907">
            <v>624161</v>
          </cell>
          <cell r="EB907">
            <v>720776</v>
          </cell>
          <cell r="ED907">
            <v>1344937</v>
          </cell>
          <cell r="ER907">
            <v>1267050</v>
          </cell>
          <cell r="ET907">
            <v>1267050</v>
          </cell>
          <cell r="FK907">
            <v>21586200</v>
          </cell>
          <cell r="FL907">
            <v>9954994</v>
          </cell>
          <cell r="FN907">
            <v>14209970</v>
          </cell>
          <cell r="FO907">
            <v>45751164</v>
          </cell>
        </row>
        <row r="908">
          <cell r="E908" t="str">
            <v>Eastern Michigan2016</v>
          </cell>
          <cell r="F908" t="str">
            <v>MI</v>
          </cell>
          <cell r="G908" t="str">
            <v>NCAA Division I-FBS</v>
          </cell>
          <cell r="I908">
            <v>1</v>
          </cell>
          <cell r="J908" t="str">
            <v>NCAA</v>
          </cell>
          <cell r="K908">
            <v>5119</v>
          </cell>
          <cell r="L908">
            <v>7595</v>
          </cell>
          <cell r="M908">
            <v>12714</v>
          </cell>
          <cell r="V908">
            <v>1145636</v>
          </cell>
          <cell r="Y908">
            <v>1145636</v>
          </cell>
          <cell r="Z908">
            <v>1876260</v>
          </cell>
          <cell r="AA908">
            <v>1414297</v>
          </cell>
          <cell r="AC908">
            <v>3290557</v>
          </cell>
          <cell r="AL908">
            <v>832664</v>
          </cell>
          <cell r="AM908">
            <v>1005367</v>
          </cell>
          <cell r="AO908">
            <v>1838031</v>
          </cell>
          <cell r="BF908">
            <v>9033503</v>
          </cell>
          <cell r="BI908">
            <v>9033503</v>
          </cell>
          <cell r="BJ908">
            <v>0.27957765667237611</v>
          </cell>
          <cell r="BK908">
            <v>342762</v>
          </cell>
          <cell r="BL908">
            <v>266040</v>
          </cell>
          <cell r="BN908">
            <v>608802</v>
          </cell>
          <cell r="BP908">
            <v>676251</v>
          </cell>
          <cell r="BR908">
            <v>676251</v>
          </cell>
          <cell r="CJ908">
            <v>896692</v>
          </cell>
          <cell r="CL908">
            <v>896692</v>
          </cell>
          <cell r="CV908">
            <v>856936</v>
          </cell>
          <cell r="CX908">
            <v>856936</v>
          </cell>
          <cell r="CZ908">
            <v>793852</v>
          </cell>
          <cell r="DB908">
            <v>793852</v>
          </cell>
          <cell r="DG908">
            <v>813861</v>
          </cell>
          <cell r="DH908">
            <v>664073</v>
          </cell>
          <cell r="DJ908">
            <v>1477934</v>
          </cell>
          <cell r="EB908">
            <v>516441</v>
          </cell>
          <cell r="ED908">
            <v>516441</v>
          </cell>
          <cell r="ER908">
            <v>783759</v>
          </cell>
          <cell r="ET908">
            <v>783759</v>
          </cell>
          <cell r="FC908">
            <v>895427</v>
          </cell>
          <cell r="FF908">
            <v>895427</v>
          </cell>
          <cell r="FK908">
            <v>14940113</v>
          </cell>
          <cell r="FL908">
            <v>7873708</v>
          </cell>
          <cell r="FN908">
            <v>9497427</v>
          </cell>
          <cell r="FO908">
            <v>32311248</v>
          </cell>
        </row>
        <row r="909">
          <cell r="E909" t="str">
            <v>Florida Atlantic2016</v>
          </cell>
          <cell r="F909" t="str">
            <v>FL</v>
          </cell>
          <cell r="G909" t="str">
            <v>NCAA Division I-FBS</v>
          </cell>
          <cell r="I909">
            <v>1</v>
          </cell>
          <cell r="J909" t="str">
            <v>NCAA</v>
          </cell>
          <cell r="K909">
            <v>6964</v>
          </cell>
          <cell r="L909">
            <v>8751</v>
          </cell>
          <cell r="M909">
            <v>15715</v>
          </cell>
          <cell r="V909">
            <v>816954</v>
          </cell>
          <cell r="Y909">
            <v>816954</v>
          </cell>
          <cell r="Z909">
            <v>2063811</v>
          </cell>
          <cell r="AA909">
            <v>1255556</v>
          </cell>
          <cell r="AC909">
            <v>3319367</v>
          </cell>
          <cell r="AE909">
            <v>159644</v>
          </cell>
          <cell r="AG909">
            <v>159644</v>
          </cell>
          <cell r="AM909">
            <v>457449</v>
          </cell>
          <cell r="AO909">
            <v>457449</v>
          </cell>
          <cell r="BF909">
            <v>7915024</v>
          </cell>
          <cell r="BI909">
            <v>7915024</v>
          </cell>
          <cell r="BJ909">
            <v>0.30284575429523131</v>
          </cell>
          <cell r="BK909">
            <v>124517</v>
          </cell>
          <cell r="BL909">
            <v>188345</v>
          </cell>
          <cell r="BN909">
            <v>312862</v>
          </cell>
          <cell r="CU909">
            <v>284640</v>
          </cell>
          <cell r="CV909">
            <v>786072</v>
          </cell>
          <cell r="CX909">
            <v>1070712</v>
          </cell>
          <cell r="CZ909">
            <v>749832</v>
          </cell>
          <cell r="DB909">
            <v>749832</v>
          </cell>
          <cell r="DG909">
            <v>74030</v>
          </cell>
          <cell r="DH909">
            <v>337222</v>
          </cell>
          <cell r="DJ909">
            <v>411252</v>
          </cell>
          <cell r="EA909">
            <v>199973</v>
          </cell>
          <cell r="EB909">
            <v>355374</v>
          </cell>
          <cell r="ED909">
            <v>555347</v>
          </cell>
          <cell r="EM909">
            <v>11398</v>
          </cell>
          <cell r="EP909">
            <v>11398</v>
          </cell>
          <cell r="ER909">
            <v>725967</v>
          </cell>
          <cell r="ET909">
            <v>725967</v>
          </cell>
          <cell r="FK909">
            <v>11490347</v>
          </cell>
          <cell r="FL909">
            <v>5015461</v>
          </cell>
          <cell r="FN909">
            <v>9629688</v>
          </cell>
          <cell r="FO909">
            <v>26135496</v>
          </cell>
        </row>
        <row r="910">
          <cell r="E910" t="str">
            <v>FIU2016</v>
          </cell>
          <cell r="F910" t="str">
            <v>FL</v>
          </cell>
          <cell r="G910" t="str">
            <v>NCAA Division I-FBS</v>
          </cell>
          <cell r="I910">
            <v>1</v>
          </cell>
          <cell r="J910" t="str">
            <v>NCAA</v>
          </cell>
          <cell r="K910">
            <v>11312</v>
          </cell>
          <cell r="L910">
            <v>14608</v>
          </cell>
          <cell r="M910">
            <v>25920</v>
          </cell>
          <cell r="V910">
            <v>971234</v>
          </cell>
          <cell r="Y910">
            <v>971234</v>
          </cell>
          <cell r="Z910">
            <v>1570138</v>
          </cell>
          <cell r="AA910">
            <v>1097887</v>
          </cell>
          <cell r="AC910">
            <v>2668025</v>
          </cell>
          <cell r="AE910">
            <v>439588</v>
          </cell>
          <cell r="AG910">
            <v>439588</v>
          </cell>
          <cell r="AL910">
            <v>342886</v>
          </cell>
          <cell r="AM910">
            <v>608801</v>
          </cell>
          <cell r="AO910">
            <v>951687</v>
          </cell>
          <cell r="BF910">
            <v>8168032</v>
          </cell>
          <cell r="BI910">
            <v>8168032</v>
          </cell>
          <cell r="BJ910">
            <v>0.23140445949889629</v>
          </cell>
          <cell r="BL910">
            <v>464897</v>
          </cell>
          <cell r="BN910">
            <v>464897</v>
          </cell>
          <cell r="CU910">
            <v>664719</v>
          </cell>
          <cell r="CV910">
            <v>678274</v>
          </cell>
          <cell r="CX910">
            <v>1342993</v>
          </cell>
          <cell r="CZ910">
            <v>617718</v>
          </cell>
          <cell r="DB910">
            <v>617718</v>
          </cell>
          <cell r="DH910">
            <v>764845</v>
          </cell>
          <cell r="DJ910">
            <v>764845</v>
          </cell>
          <cell r="EB910">
            <v>521956</v>
          </cell>
          <cell r="ED910">
            <v>521956</v>
          </cell>
          <cell r="ER910">
            <v>631233</v>
          </cell>
          <cell r="ET910">
            <v>631233</v>
          </cell>
          <cell r="FK910">
            <v>11717009</v>
          </cell>
          <cell r="FL910">
            <v>5825199</v>
          </cell>
          <cell r="FN910">
            <v>17755435</v>
          </cell>
          <cell r="FO910">
            <v>35297643</v>
          </cell>
        </row>
        <row r="911">
          <cell r="E911" t="str">
            <v>Florida State2016</v>
          </cell>
          <cell r="F911" t="str">
            <v>FL</v>
          </cell>
          <cell r="G911" t="str">
            <v>NCAA Division I-FBS</v>
          </cell>
          <cell r="I911">
            <v>1</v>
          </cell>
          <cell r="J911" t="str">
            <v>NCAA</v>
          </cell>
          <cell r="K911">
            <v>12689</v>
          </cell>
          <cell r="L911">
            <v>16362</v>
          </cell>
          <cell r="M911">
            <v>29051</v>
          </cell>
          <cell r="V911">
            <v>5964646</v>
          </cell>
          <cell r="Y911">
            <v>5964646</v>
          </cell>
          <cell r="Z911">
            <v>13252028</v>
          </cell>
          <cell r="AA911">
            <v>6981167</v>
          </cell>
          <cell r="AC911">
            <v>20233195</v>
          </cell>
          <cell r="AE911">
            <v>847553</v>
          </cell>
          <cell r="AG911">
            <v>847553</v>
          </cell>
          <cell r="AL911">
            <v>2223745</v>
          </cell>
          <cell r="AM911">
            <v>2462762</v>
          </cell>
          <cell r="AO911">
            <v>4686507</v>
          </cell>
          <cell r="BF911">
            <v>86565283</v>
          </cell>
          <cell r="BI911">
            <v>86565283</v>
          </cell>
          <cell r="BJ911">
            <v>0.59827119437803156</v>
          </cell>
          <cell r="BK911">
            <v>943378</v>
          </cell>
          <cell r="BL911">
            <v>1041159</v>
          </cell>
          <cell r="BN911">
            <v>1984537</v>
          </cell>
          <cell r="CV911">
            <v>2617463</v>
          </cell>
          <cell r="CX911">
            <v>2617463</v>
          </cell>
          <cell r="CZ911">
            <v>2204241</v>
          </cell>
          <cell r="DB911">
            <v>2204241</v>
          </cell>
          <cell r="DK911">
            <v>1379111</v>
          </cell>
          <cell r="DL911">
            <v>1467237</v>
          </cell>
          <cell r="DN911">
            <v>2846348</v>
          </cell>
          <cell r="EA911">
            <v>1116336</v>
          </cell>
          <cell r="EB911">
            <v>1160420</v>
          </cell>
          <cell r="ED911">
            <v>2276756</v>
          </cell>
          <cell r="ER911">
            <v>2179980</v>
          </cell>
          <cell r="ET911">
            <v>2179980</v>
          </cell>
          <cell r="FK911">
            <v>111444527</v>
          </cell>
          <cell r="FL911">
            <v>20961982</v>
          </cell>
          <cell r="FN911">
            <v>12285871</v>
          </cell>
          <cell r="FO911">
            <v>144692380</v>
          </cell>
        </row>
        <row r="912">
          <cell r="E912" t="str">
            <v>Georgia Tech2016</v>
          </cell>
          <cell r="F912" t="str">
            <v>GA</v>
          </cell>
          <cell r="G912" t="str">
            <v>NCAA Division I-FBS</v>
          </cell>
          <cell r="I912">
            <v>1</v>
          </cell>
          <cell r="J912" t="str">
            <v>NCAA</v>
          </cell>
          <cell r="K912">
            <v>8594</v>
          </cell>
          <cell r="L912">
            <v>5104</v>
          </cell>
          <cell r="M912">
            <v>13698</v>
          </cell>
          <cell r="V912">
            <v>367495</v>
          </cell>
          <cell r="Y912">
            <v>367495</v>
          </cell>
          <cell r="Z912">
            <v>7284387</v>
          </cell>
          <cell r="AA912">
            <v>587337</v>
          </cell>
          <cell r="AC912">
            <v>7871724</v>
          </cell>
          <cell r="AL912">
            <v>41543</v>
          </cell>
          <cell r="AM912">
            <v>22243</v>
          </cell>
          <cell r="AO912">
            <v>63786</v>
          </cell>
          <cell r="BF912">
            <v>46252310</v>
          </cell>
          <cell r="BI912">
            <v>46252310</v>
          </cell>
          <cell r="BJ912">
            <v>0.64744680450776282</v>
          </cell>
          <cell r="BK912">
            <v>177217</v>
          </cell>
          <cell r="BN912">
            <v>177217</v>
          </cell>
          <cell r="CZ912">
            <v>45842</v>
          </cell>
          <cell r="DB912">
            <v>45842</v>
          </cell>
          <cell r="DG912">
            <v>72193</v>
          </cell>
          <cell r="DH912">
            <v>80682</v>
          </cell>
          <cell r="DJ912">
            <v>152875</v>
          </cell>
          <cell r="EA912">
            <v>129771</v>
          </cell>
          <cell r="EB912">
            <v>260829</v>
          </cell>
          <cell r="ED912">
            <v>390600</v>
          </cell>
          <cell r="ER912">
            <v>282855</v>
          </cell>
          <cell r="ET912">
            <v>282855</v>
          </cell>
          <cell r="FK912">
            <v>54324916</v>
          </cell>
          <cell r="FL912">
            <v>1279788</v>
          </cell>
          <cell r="FN912">
            <v>15833304</v>
          </cell>
          <cell r="FO912">
            <v>71438008</v>
          </cell>
        </row>
        <row r="913">
          <cell r="E913" t="str">
            <v>Georgia Southern2016</v>
          </cell>
          <cell r="F913" t="str">
            <v>GA</v>
          </cell>
          <cell r="G913" t="str">
            <v>NCAA Division I-FBS</v>
          </cell>
          <cell r="I913">
            <v>1</v>
          </cell>
          <cell r="J913" t="str">
            <v>NCAA</v>
          </cell>
          <cell r="K913">
            <v>7842</v>
          </cell>
          <cell r="L913">
            <v>8070</v>
          </cell>
          <cell r="M913">
            <v>15912</v>
          </cell>
          <cell r="V913">
            <v>984175</v>
          </cell>
          <cell r="Y913">
            <v>984175</v>
          </cell>
          <cell r="Z913">
            <v>1712860</v>
          </cell>
          <cell r="AA913">
            <v>1112678</v>
          </cell>
          <cell r="AC913">
            <v>2825538</v>
          </cell>
          <cell r="AM913">
            <v>527822</v>
          </cell>
          <cell r="AO913">
            <v>527822</v>
          </cell>
          <cell r="BF913">
            <v>6138567</v>
          </cell>
          <cell r="BI913">
            <v>6138567</v>
          </cell>
          <cell r="BJ913">
            <v>0.29340308397521875</v>
          </cell>
          <cell r="BK913">
            <v>288642</v>
          </cell>
          <cell r="BL913">
            <v>291404</v>
          </cell>
          <cell r="BN913">
            <v>580046</v>
          </cell>
          <cell r="CB913">
            <v>110361</v>
          </cell>
          <cell r="CD913">
            <v>110361</v>
          </cell>
          <cell r="CU913">
            <v>481576</v>
          </cell>
          <cell r="CV913">
            <v>570058</v>
          </cell>
          <cell r="CX913">
            <v>1051634</v>
          </cell>
          <cell r="CZ913">
            <v>610175</v>
          </cell>
          <cell r="DB913">
            <v>610175</v>
          </cell>
          <cell r="DH913">
            <v>459450</v>
          </cell>
          <cell r="DJ913">
            <v>459450</v>
          </cell>
          <cell r="EA913">
            <v>275254</v>
          </cell>
          <cell r="EB913">
            <v>323650</v>
          </cell>
          <cell r="ED913">
            <v>598904</v>
          </cell>
          <cell r="ER913">
            <v>696833</v>
          </cell>
          <cell r="ET913">
            <v>696833</v>
          </cell>
          <cell r="FK913">
            <v>9881074</v>
          </cell>
          <cell r="FL913">
            <v>4702431</v>
          </cell>
          <cell r="FN913">
            <v>6338453</v>
          </cell>
          <cell r="FO913">
            <v>20921958</v>
          </cell>
        </row>
        <row r="914">
          <cell r="E914" t="str">
            <v>Georgia State2016</v>
          </cell>
          <cell r="F914" t="str">
            <v>GA</v>
          </cell>
          <cell r="G914" t="str">
            <v>NCAA Division I-FBS</v>
          </cell>
          <cell r="I914">
            <v>1</v>
          </cell>
          <cell r="J914" t="str">
            <v>NCAA</v>
          </cell>
          <cell r="K914">
            <v>7725</v>
          </cell>
          <cell r="L914">
            <v>11337</v>
          </cell>
          <cell r="M914">
            <v>19062</v>
          </cell>
          <cell r="V914">
            <v>1060429</v>
          </cell>
          <cell r="Y914">
            <v>1060429</v>
          </cell>
          <cell r="Z914">
            <v>2421793</v>
          </cell>
          <cell r="AA914">
            <v>1635321</v>
          </cell>
          <cell r="AC914">
            <v>4057114</v>
          </cell>
          <cell r="AE914">
            <v>447648</v>
          </cell>
          <cell r="AG914">
            <v>447648</v>
          </cell>
          <cell r="AM914">
            <v>790051</v>
          </cell>
          <cell r="AO914">
            <v>790051</v>
          </cell>
          <cell r="BF914">
            <v>7955423</v>
          </cell>
          <cell r="BI914">
            <v>7955423</v>
          </cell>
          <cell r="BJ914">
            <v>0.29069811120951977</v>
          </cell>
          <cell r="BK914">
            <v>303201</v>
          </cell>
          <cell r="BL914">
            <v>403235</v>
          </cell>
          <cell r="BN914">
            <v>706436</v>
          </cell>
          <cell r="CU914">
            <v>630585</v>
          </cell>
          <cell r="CV914">
            <v>683928</v>
          </cell>
          <cell r="CX914">
            <v>1314513</v>
          </cell>
          <cell r="CZ914">
            <v>839779</v>
          </cell>
          <cell r="DB914">
            <v>839779</v>
          </cell>
          <cell r="EA914">
            <v>355988</v>
          </cell>
          <cell r="EB914">
            <v>408896</v>
          </cell>
          <cell r="ED914">
            <v>764884</v>
          </cell>
          <cell r="ER914">
            <v>706290</v>
          </cell>
          <cell r="ET914">
            <v>706290</v>
          </cell>
          <cell r="FK914">
            <v>12727419</v>
          </cell>
          <cell r="FL914">
            <v>5915148</v>
          </cell>
          <cell r="FN914">
            <v>8724047</v>
          </cell>
          <cell r="FO914">
            <v>27366614</v>
          </cell>
        </row>
        <row r="915">
          <cell r="E915" t="str">
            <v>Indiana2016</v>
          </cell>
          <cell r="F915" t="str">
            <v>IN</v>
          </cell>
          <cell r="G915" t="str">
            <v>NCAA Division I-FBS</v>
          </cell>
          <cell r="I915">
            <v>1</v>
          </cell>
          <cell r="J915" t="str">
            <v>NCAA</v>
          </cell>
          <cell r="K915">
            <v>16085</v>
          </cell>
          <cell r="L915">
            <v>15799</v>
          </cell>
          <cell r="M915">
            <v>31884</v>
          </cell>
          <cell r="V915">
            <v>449177</v>
          </cell>
          <cell r="Y915">
            <v>449177</v>
          </cell>
          <cell r="Z915">
            <v>24560829</v>
          </cell>
          <cell r="AA915">
            <v>261502</v>
          </cell>
          <cell r="AC915">
            <v>24822331</v>
          </cell>
          <cell r="AL915">
            <v>97428</v>
          </cell>
          <cell r="AM915">
            <v>103907</v>
          </cell>
          <cell r="AO915">
            <v>201335</v>
          </cell>
          <cell r="BC915">
            <v>31469</v>
          </cell>
          <cell r="BE915">
            <v>31469</v>
          </cell>
          <cell r="BF915">
            <v>37085787</v>
          </cell>
          <cell r="BI915">
            <v>37085787</v>
          </cell>
          <cell r="BJ915">
            <v>0.35380672791503415</v>
          </cell>
          <cell r="BK915">
            <v>70567</v>
          </cell>
          <cell r="BL915">
            <v>33599</v>
          </cell>
          <cell r="BN915">
            <v>104166</v>
          </cell>
          <cell r="CJ915">
            <v>44992</v>
          </cell>
          <cell r="CL915">
            <v>44992</v>
          </cell>
          <cell r="CU915">
            <v>172078</v>
          </cell>
          <cell r="CV915">
            <v>55272</v>
          </cell>
          <cell r="CX915">
            <v>227350</v>
          </cell>
          <cell r="CZ915">
            <v>43077</v>
          </cell>
          <cell r="DB915">
            <v>43077</v>
          </cell>
          <cell r="DG915">
            <v>69730</v>
          </cell>
          <cell r="DH915">
            <v>65755</v>
          </cell>
          <cell r="DJ915">
            <v>135485</v>
          </cell>
          <cell r="EA915">
            <v>19540</v>
          </cell>
          <cell r="EB915">
            <v>24096</v>
          </cell>
          <cell r="ED915">
            <v>43636</v>
          </cell>
          <cell r="ER915">
            <v>74208</v>
          </cell>
          <cell r="ET915">
            <v>74208</v>
          </cell>
          <cell r="EV915">
            <v>18500</v>
          </cell>
          <cell r="EX915">
            <v>18500</v>
          </cell>
          <cell r="FC915">
            <v>242840</v>
          </cell>
          <cell r="FF915">
            <v>242840</v>
          </cell>
          <cell r="FK915">
            <v>62767976</v>
          </cell>
          <cell r="FL915">
            <v>756377</v>
          </cell>
          <cell r="FN915">
            <v>41294985</v>
          </cell>
          <cell r="FO915">
            <v>104819338</v>
          </cell>
        </row>
        <row r="916">
          <cell r="E916" t="str">
            <v>Iowa State2016</v>
          </cell>
          <cell r="F916" t="str">
            <v>IA</v>
          </cell>
          <cell r="G916" t="str">
            <v>NCAA Division I-FBS</v>
          </cell>
          <cell r="I916">
            <v>1</v>
          </cell>
          <cell r="J916" t="str">
            <v>NCAA</v>
          </cell>
          <cell r="K916">
            <v>16457</v>
          </cell>
          <cell r="L916">
            <v>12334</v>
          </cell>
          <cell r="M916">
            <v>28791</v>
          </cell>
          <cell r="Z916">
            <v>13604289</v>
          </cell>
          <cell r="AA916">
            <v>778885</v>
          </cell>
          <cell r="AC916">
            <v>14383174</v>
          </cell>
          <cell r="AL916">
            <v>49547</v>
          </cell>
          <cell r="AM916">
            <v>166654</v>
          </cell>
          <cell r="AO916">
            <v>216201</v>
          </cell>
          <cell r="BF916">
            <v>41584474</v>
          </cell>
          <cell r="BI916">
            <v>41584474</v>
          </cell>
          <cell r="BJ916">
            <v>0.62688186028629289</v>
          </cell>
          <cell r="BK916">
            <v>39975</v>
          </cell>
          <cell r="BL916">
            <v>36202</v>
          </cell>
          <cell r="BN916">
            <v>76177</v>
          </cell>
          <cell r="BP916">
            <v>206035</v>
          </cell>
          <cell r="BR916">
            <v>206035</v>
          </cell>
          <cell r="CV916">
            <v>350295</v>
          </cell>
          <cell r="CX916">
            <v>350295</v>
          </cell>
          <cell r="CZ916">
            <v>290354</v>
          </cell>
          <cell r="DB916">
            <v>290354</v>
          </cell>
          <cell r="DH916">
            <v>250842</v>
          </cell>
          <cell r="DJ916">
            <v>250842</v>
          </cell>
          <cell r="EB916">
            <v>41708</v>
          </cell>
          <cell r="ED916">
            <v>41708</v>
          </cell>
          <cell r="ER916">
            <v>269980</v>
          </cell>
          <cell r="ET916">
            <v>269980</v>
          </cell>
          <cell r="FC916">
            <v>121693</v>
          </cell>
          <cell r="FF916">
            <v>121693</v>
          </cell>
          <cell r="FK916">
            <v>55399978</v>
          </cell>
          <cell r="FL916">
            <v>2390955</v>
          </cell>
          <cell r="FN916">
            <v>8544491</v>
          </cell>
          <cell r="FO916">
            <v>66335424</v>
          </cell>
        </row>
        <row r="917">
          <cell r="E917" t="str">
            <v>Kansas State2016</v>
          </cell>
          <cell r="F917" t="str">
            <v>KS</v>
          </cell>
          <cell r="G917" t="str">
            <v>NCAA Division I-FBS</v>
          </cell>
          <cell r="I917">
            <v>1</v>
          </cell>
          <cell r="J917" t="str">
            <v>NCAA</v>
          </cell>
          <cell r="K917">
            <v>9215</v>
          </cell>
          <cell r="L917">
            <v>8347</v>
          </cell>
          <cell r="M917">
            <v>17562</v>
          </cell>
          <cell r="V917">
            <v>183367</v>
          </cell>
          <cell r="Y917">
            <v>183367</v>
          </cell>
          <cell r="Z917">
            <v>9192918</v>
          </cell>
          <cell r="AA917">
            <v>455479</v>
          </cell>
          <cell r="AC917">
            <v>9648397</v>
          </cell>
          <cell r="AL917">
            <v>61900</v>
          </cell>
          <cell r="AM917">
            <v>62308</v>
          </cell>
          <cell r="AO917">
            <v>124208</v>
          </cell>
          <cell r="BF917">
            <v>40887031</v>
          </cell>
          <cell r="BI917">
            <v>40887031</v>
          </cell>
          <cell r="BJ917">
            <v>0.4749803227233681</v>
          </cell>
          <cell r="BK917">
            <v>14668</v>
          </cell>
          <cell r="BL917">
            <v>19557</v>
          </cell>
          <cell r="BN917">
            <v>34225</v>
          </cell>
          <cell r="CJ917">
            <v>65191</v>
          </cell>
          <cell r="CL917">
            <v>65191</v>
          </cell>
          <cell r="CV917">
            <v>75278</v>
          </cell>
          <cell r="CX917">
            <v>75278</v>
          </cell>
          <cell r="EB917">
            <v>26076</v>
          </cell>
          <cell r="ED917">
            <v>26076</v>
          </cell>
          <cell r="ER917">
            <v>122802</v>
          </cell>
          <cell r="ET917">
            <v>122802</v>
          </cell>
          <cell r="FK917">
            <v>50339884</v>
          </cell>
          <cell r="FL917">
            <v>826691</v>
          </cell>
          <cell r="FN917">
            <v>34914951</v>
          </cell>
          <cell r="FO917">
            <v>86081526</v>
          </cell>
        </row>
        <row r="918">
          <cell r="E918" t="str">
            <v>Kent State2016</v>
          </cell>
          <cell r="F918" t="str">
            <v>OH</v>
          </cell>
          <cell r="G918" t="str">
            <v>NCAA Division I-FBS</v>
          </cell>
          <cell r="I918">
            <v>1</v>
          </cell>
          <cell r="J918" t="str">
            <v>NCAA</v>
          </cell>
          <cell r="K918">
            <v>7337</v>
          </cell>
          <cell r="L918">
            <v>11697</v>
          </cell>
          <cell r="M918">
            <v>19034</v>
          </cell>
          <cell r="V918">
            <v>1162108</v>
          </cell>
          <cell r="Y918">
            <v>1162108</v>
          </cell>
          <cell r="Z918">
            <v>2348157</v>
          </cell>
          <cell r="AA918">
            <v>1496096</v>
          </cell>
          <cell r="AC918">
            <v>3844253</v>
          </cell>
          <cell r="AL918">
            <v>597109</v>
          </cell>
          <cell r="AM918">
            <v>800868</v>
          </cell>
          <cell r="AO918">
            <v>1397977</v>
          </cell>
          <cell r="BC918">
            <v>854678</v>
          </cell>
          <cell r="BE918">
            <v>854678</v>
          </cell>
          <cell r="BF918">
            <v>6861750</v>
          </cell>
          <cell r="BI918">
            <v>6861750</v>
          </cell>
          <cell r="BJ918">
            <v>0.24046384368930251</v>
          </cell>
          <cell r="BK918">
            <v>594327</v>
          </cell>
          <cell r="BL918">
            <v>496126</v>
          </cell>
          <cell r="BN918">
            <v>1090453</v>
          </cell>
          <cell r="BP918">
            <v>645855</v>
          </cell>
          <cell r="BR918">
            <v>645855</v>
          </cell>
          <cell r="CV918">
            <v>856580</v>
          </cell>
          <cell r="CX918">
            <v>856580</v>
          </cell>
          <cell r="CZ918">
            <v>866178</v>
          </cell>
          <cell r="DB918">
            <v>866178</v>
          </cell>
          <cell r="ER918">
            <v>772228</v>
          </cell>
          <cell r="ET918">
            <v>772228</v>
          </cell>
          <cell r="FC918">
            <v>641998</v>
          </cell>
          <cell r="FF918">
            <v>641998</v>
          </cell>
          <cell r="FK918">
            <v>12205449</v>
          </cell>
          <cell r="FL918">
            <v>6788609</v>
          </cell>
          <cell r="FN918">
            <v>9541417</v>
          </cell>
          <cell r="FO918">
            <v>28535475</v>
          </cell>
        </row>
        <row r="919">
          <cell r="E919" t="str">
            <v>Liberty2016</v>
          </cell>
          <cell r="F919" t="str">
            <v>VA</v>
          </cell>
          <cell r="G919" t="str">
            <v>NCAA Division I-FCS</v>
          </cell>
          <cell r="I919">
            <v>1</v>
          </cell>
          <cell r="J919" t="str">
            <v>NCAA</v>
          </cell>
          <cell r="K919">
            <v>11494</v>
          </cell>
          <cell r="L919">
            <v>15606</v>
          </cell>
          <cell r="M919">
            <v>27100</v>
          </cell>
          <cell r="V919">
            <v>1923345</v>
          </cell>
          <cell r="Y919">
            <v>1923345</v>
          </cell>
          <cell r="Z919">
            <v>2856213</v>
          </cell>
          <cell r="AA919">
            <v>1801761</v>
          </cell>
          <cell r="AC919">
            <v>4657974</v>
          </cell>
          <cell r="AL919">
            <v>1048443</v>
          </cell>
          <cell r="AM919">
            <v>1270721</v>
          </cell>
          <cell r="AO919">
            <v>2319164</v>
          </cell>
          <cell r="BC919">
            <v>992872</v>
          </cell>
          <cell r="BE919">
            <v>992872</v>
          </cell>
          <cell r="BF919">
            <v>7934308</v>
          </cell>
          <cell r="BI919">
            <v>7934308</v>
          </cell>
          <cell r="BJ919">
            <v>0.22031627625633368</v>
          </cell>
          <cell r="BK919">
            <v>530175</v>
          </cell>
          <cell r="BN919">
            <v>530175</v>
          </cell>
          <cell r="BX919">
            <v>988850</v>
          </cell>
          <cell r="BZ919">
            <v>988850</v>
          </cell>
          <cell r="CU919">
            <v>779124</v>
          </cell>
          <cell r="CV919">
            <v>1057548</v>
          </cell>
          <cell r="CX919">
            <v>1836672</v>
          </cell>
          <cell r="CZ919">
            <v>1194720</v>
          </cell>
          <cell r="DB919">
            <v>1194720</v>
          </cell>
          <cell r="DH919">
            <v>979545</v>
          </cell>
          <cell r="DJ919">
            <v>979545</v>
          </cell>
          <cell r="EA919">
            <v>457072</v>
          </cell>
          <cell r="EB919">
            <v>626527</v>
          </cell>
          <cell r="ED919">
            <v>1083599</v>
          </cell>
          <cell r="ER919">
            <v>901531</v>
          </cell>
          <cell r="ET919">
            <v>901531</v>
          </cell>
          <cell r="FK919">
            <v>15528680</v>
          </cell>
          <cell r="FL919">
            <v>9814075</v>
          </cell>
          <cell r="FN919">
            <v>10670508</v>
          </cell>
          <cell r="FO919">
            <v>36013263</v>
          </cell>
        </row>
        <row r="920">
          <cell r="E920" t="str">
            <v>LSU2016</v>
          </cell>
          <cell r="F920" t="str">
            <v>LA</v>
          </cell>
          <cell r="G920" t="str">
            <v>NCAA Division I-FBS</v>
          </cell>
          <cell r="I920">
            <v>1</v>
          </cell>
          <cell r="J920" t="str">
            <v>NCAA</v>
          </cell>
          <cell r="K920">
            <v>10896</v>
          </cell>
          <cell r="L920">
            <v>12140</v>
          </cell>
          <cell r="M920">
            <v>23036</v>
          </cell>
          <cell r="V920">
            <v>6386244</v>
          </cell>
          <cell r="Y920">
            <v>6386244</v>
          </cell>
          <cell r="Z920">
            <v>8135734</v>
          </cell>
          <cell r="AA920">
            <v>327732</v>
          </cell>
          <cell r="AC920">
            <v>8463466</v>
          </cell>
          <cell r="AE920">
            <v>38925</v>
          </cell>
          <cell r="AG920">
            <v>38925</v>
          </cell>
          <cell r="AL920">
            <v>245096</v>
          </cell>
          <cell r="AM920">
            <v>245096</v>
          </cell>
          <cell r="AO920">
            <v>490192</v>
          </cell>
          <cell r="BF920">
            <v>86183249</v>
          </cell>
          <cell r="BI920">
            <v>86183249</v>
          </cell>
          <cell r="BJ920">
            <v>0.58654200766359232</v>
          </cell>
          <cell r="BK920">
            <v>178821</v>
          </cell>
          <cell r="BL920">
            <v>168719</v>
          </cell>
          <cell r="BN920">
            <v>347540</v>
          </cell>
          <cell r="BP920">
            <v>617004</v>
          </cell>
          <cell r="BR920">
            <v>617004</v>
          </cell>
          <cell r="CV920">
            <v>67475</v>
          </cell>
          <cell r="CX920">
            <v>67475</v>
          </cell>
          <cell r="CZ920">
            <v>389896</v>
          </cell>
          <cell r="DB920">
            <v>389896</v>
          </cell>
          <cell r="DG920">
            <v>27010</v>
          </cell>
          <cell r="DH920">
            <v>27011</v>
          </cell>
          <cell r="DJ920">
            <v>54021</v>
          </cell>
          <cell r="EA920">
            <v>52844</v>
          </cell>
          <cell r="EB920">
            <v>36749</v>
          </cell>
          <cell r="ED920">
            <v>89593</v>
          </cell>
          <cell r="ER920">
            <v>74392</v>
          </cell>
          <cell r="ET920">
            <v>74392</v>
          </cell>
          <cell r="FK920">
            <v>101208998</v>
          </cell>
          <cell r="FL920">
            <v>1992999</v>
          </cell>
          <cell r="FN920">
            <v>43732490</v>
          </cell>
          <cell r="FO920">
            <v>146934487</v>
          </cell>
        </row>
        <row r="921">
          <cell r="E921" t="str">
            <v>Louisiana Tech2016</v>
          </cell>
          <cell r="F921" t="str">
            <v>LA</v>
          </cell>
          <cell r="G921" t="str">
            <v>NCAA Division I-FBS</v>
          </cell>
          <cell r="I921">
            <v>1</v>
          </cell>
          <cell r="J921" t="str">
            <v>NCAA</v>
          </cell>
          <cell r="K921">
            <v>4187</v>
          </cell>
          <cell r="L921">
            <v>3247</v>
          </cell>
          <cell r="M921">
            <v>7434</v>
          </cell>
          <cell r="V921">
            <v>1067519</v>
          </cell>
          <cell r="Y921">
            <v>1067519</v>
          </cell>
          <cell r="Z921">
            <v>2503640</v>
          </cell>
          <cell r="AA921">
            <v>1674809</v>
          </cell>
          <cell r="AC921">
            <v>4178449</v>
          </cell>
          <cell r="AI921">
            <v>119874</v>
          </cell>
          <cell r="AK921">
            <v>119874</v>
          </cell>
          <cell r="AL921">
            <v>496761</v>
          </cell>
          <cell r="AM921">
            <v>787180</v>
          </cell>
          <cell r="AO921">
            <v>1283941</v>
          </cell>
          <cell r="BF921">
            <v>8334252</v>
          </cell>
          <cell r="BI921">
            <v>8334252</v>
          </cell>
          <cell r="BJ921">
            <v>0.37094658308173317</v>
          </cell>
          <cell r="BK921">
            <v>391371</v>
          </cell>
          <cell r="BN921">
            <v>391371</v>
          </cell>
          <cell r="CV921">
            <v>790443</v>
          </cell>
          <cell r="CX921">
            <v>790443</v>
          </cell>
          <cell r="CZ921">
            <v>672911</v>
          </cell>
          <cell r="DB921">
            <v>672911</v>
          </cell>
          <cell r="EB921">
            <v>439637</v>
          </cell>
          <cell r="ED921">
            <v>439637</v>
          </cell>
          <cell r="ER921">
            <v>751747</v>
          </cell>
          <cell r="ET921">
            <v>751747</v>
          </cell>
          <cell r="FK921">
            <v>12793543</v>
          </cell>
          <cell r="FL921">
            <v>5236601</v>
          </cell>
          <cell r="FN921">
            <v>4437382</v>
          </cell>
          <cell r="FO921">
            <v>22467526</v>
          </cell>
        </row>
        <row r="922">
          <cell r="E922" t="str">
            <v>Marshall2016</v>
          </cell>
          <cell r="F922" t="str">
            <v>WV</v>
          </cell>
          <cell r="G922" t="str">
            <v>NCAA Division I-FBS</v>
          </cell>
          <cell r="I922">
            <v>1</v>
          </cell>
          <cell r="J922" t="str">
            <v>NCAA</v>
          </cell>
          <cell r="K922">
            <v>3454</v>
          </cell>
          <cell r="L922">
            <v>4463</v>
          </cell>
          <cell r="M922">
            <v>7917</v>
          </cell>
          <cell r="V922">
            <v>1020054</v>
          </cell>
          <cell r="Y922">
            <v>1020054</v>
          </cell>
          <cell r="Z922">
            <v>2512872</v>
          </cell>
          <cell r="AA922">
            <v>1268380</v>
          </cell>
          <cell r="AC922">
            <v>3781252</v>
          </cell>
          <cell r="AM922">
            <v>1024502</v>
          </cell>
          <cell r="AO922">
            <v>1024502</v>
          </cell>
          <cell r="BF922">
            <v>8905082</v>
          </cell>
          <cell r="BI922">
            <v>8905082</v>
          </cell>
          <cell r="BJ922">
            <v>0.30323286503214136</v>
          </cell>
          <cell r="BK922">
            <v>323695</v>
          </cell>
          <cell r="BL922">
            <v>340131</v>
          </cell>
          <cell r="BN922">
            <v>663826</v>
          </cell>
          <cell r="CU922">
            <v>685764</v>
          </cell>
          <cell r="CV922">
            <v>774269</v>
          </cell>
          <cell r="CX922">
            <v>1460033</v>
          </cell>
          <cell r="CZ922">
            <v>882915</v>
          </cell>
          <cell r="DB922">
            <v>882915</v>
          </cell>
          <cell r="DH922">
            <v>739943</v>
          </cell>
          <cell r="DJ922">
            <v>739943</v>
          </cell>
          <cell r="EB922">
            <v>537139</v>
          </cell>
          <cell r="ED922">
            <v>537139</v>
          </cell>
          <cell r="EM922">
            <v>191041</v>
          </cell>
          <cell r="EP922">
            <v>191041</v>
          </cell>
          <cell r="ER922">
            <v>807654</v>
          </cell>
          <cell r="ET922">
            <v>807654</v>
          </cell>
          <cell r="FK922">
            <v>13638508</v>
          </cell>
          <cell r="FL922">
            <v>6374933</v>
          </cell>
          <cell r="FN922">
            <v>9353699</v>
          </cell>
          <cell r="FO922">
            <v>29367140</v>
          </cell>
        </row>
        <row r="923">
          <cell r="E923" t="str">
            <v>Miami (OH)2016</v>
          </cell>
          <cell r="F923" t="str">
            <v>OH</v>
          </cell>
          <cell r="G923" t="str">
            <v>NCAA Division I-FBS</v>
          </cell>
          <cell r="I923">
            <v>1</v>
          </cell>
          <cell r="J923" t="str">
            <v>NCAA</v>
          </cell>
          <cell r="K923">
            <v>7925</v>
          </cell>
          <cell r="L923">
            <v>8184</v>
          </cell>
          <cell r="M923">
            <v>16109</v>
          </cell>
          <cell r="V923">
            <v>1135212</v>
          </cell>
          <cell r="Y923">
            <v>1135212</v>
          </cell>
          <cell r="Z923">
            <v>2511964</v>
          </cell>
          <cell r="AA923">
            <v>1656068</v>
          </cell>
          <cell r="AC923">
            <v>4168032</v>
          </cell>
          <cell r="AL923">
            <v>710050</v>
          </cell>
          <cell r="AM923">
            <v>943683</v>
          </cell>
          <cell r="AO923">
            <v>1653733</v>
          </cell>
          <cell r="BC923">
            <v>970870</v>
          </cell>
          <cell r="BE923">
            <v>970870</v>
          </cell>
          <cell r="BF923">
            <v>9029644</v>
          </cell>
          <cell r="BI923">
            <v>9029644</v>
          </cell>
          <cell r="BJ923">
            <v>0.25150077095127887</v>
          </cell>
          <cell r="BK923">
            <v>394951</v>
          </cell>
          <cell r="BN923">
            <v>394951</v>
          </cell>
          <cell r="BS923">
            <v>2812202</v>
          </cell>
          <cell r="BV923">
            <v>2812202</v>
          </cell>
          <cell r="CV923">
            <v>959105</v>
          </cell>
          <cell r="CX923">
            <v>959105</v>
          </cell>
          <cell r="CZ923">
            <v>927610</v>
          </cell>
          <cell r="DB923">
            <v>927610</v>
          </cell>
          <cell r="DG923">
            <v>535999</v>
          </cell>
          <cell r="DH923">
            <v>942224</v>
          </cell>
          <cell r="DJ923">
            <v>1478223</v>
          </cell>
          <cell r="EB923">
            <v>530050</v>
          </cell>
          <cell r="ED923">
            <v>530050</v>
          </cell>
          <cell r="ER923">
            <v>1105148</v>
          </cell>
          <cell r="ET923">
            <v>1105148</v>
          </cell>
          <cell r="FH923">
            <v>546992</v>
          </cell>
          <cell r="FJ923">
            <v>546992</v>
          </cell>
          <cell r="FK923">
            <v>17130022</v>
          </cell>
          <cell r="FL923">
            <v>8581750</v>
          </cell>
          <cell r="FN923">
            <v>10191275</v>
          </cell>
          <cell r="FO923">
            <v>35903047</v>
          </cell>
        </row>
        <row r="924">
          <cell r="E924" t="str">
            <v>Michigan State2016</v>
          </cell>
          <cell r="F924" t="str">
            <v>MI</v>
          </cell>
          <cell r="G924" t="str">
            <v>NCAA Division I-FBS</v>
          </cell>
          <cell r="I924">
            <v>1</v>
          </cell>
          <cell r="J924" t="str">
            <v>NCAA</v>
          </cell>
          <cell r="K924">
            <v>17245</v>
          </cell>
          <cell r="L924">
            <v>18035</v>
          </cell>
          <cell r="M924">
            <v>35280</v>
          </cell>
          <cell r="V924">
            <v>534395</v>
          </cell>
          <cell r="Y924">
            <v>534395</v>
          </cell>
          <cell r="Z924">
            <v>17548611</v>
          </cell>
          <cell r="AA924">
            <v>243743</v>
          </cell>
          <cell r="AC924">
            <v>17792354</v>
          </cell>
          <cell r="AL924">
            <v>211717</v>
          </cell>
          <cell r="AM924">
            <v>166037</v>
          </cell>
          <cell r="AO924">
            <v>377754</v>
          </cell>
          <cell r="BC924">
            <v>149056</v>
          </cell>
          <cell r="BE924">
            <v>149056</v>
          </cell>
          <cell r="BF924">
            <v>64958793</v>
          </cell>
          <cell r="BI924">
            <v>64958793</v>
          </cell>
          <cell r="BJ924">
            <v>0.62507922973527119</v>
          </cell>
          <cell r="BK924">
            <v>326725</v>
          </cell>
          <cell r="BL924">
            <v>458056</v>
          </cell>
          <cell r="BN924">
            <v>784781</v>
          </cell>
          <cell r="BP924">
            <v>121093</v>
          </cell>
          <cell r="BR924">
            <v>121093</v>
          </cell>
          <cell r="BS924">
            <v>2908985</v>
          </cell>
          <cell r="BV924">
            <v>2908985</v>
          </cell>
          <cell r="CJ924">
            <v>49601</v>
          </cell>
          <cell r="CL924">
            <v>49601</v>
          </cell>
          <cell r="CU924">
            <v>198170</v>
          </cell>
          <cell r="CV924">
            <v>87068</v>
          </cell>
          <cell r="CX924">
            <v>285238</v>
          </cell>
          <cell r="CZ924">
            <v>118291</v>
          </cell>
          <cell r="DB924">
            <v>118291</v>
          </cell>
          <cell r="DG924">
            <v>109578</v>
          </cell>
          <cell r="DH924">
            <v>78288</v>
          </cell>
          <cell r="DJ924">
            <v>187866</v>
          </cell>
          <cell r="EA924">
            <v>132082</v>
          </cell>
          <cell r="EB924">
            <v>50019</v>
          </cell>
          <cell r="ED924">
            <v>182101</v>
          </cell>
          <cell r="ER924">
            <v>640313</v>
          </cell>
          <cell r="ET924">
            <v>640313</v>
          </cell>
          <cell r="FC924">
            <v>114335</v>
          </cell>
          <cell r="FF924">
            <v>114335</v>
          </cell>
          <cell r="FK924">
            <v>87043391</v>
          </cell>
          <cell r="FL924">
            <v>2161565</v>
          </cell>
          <cell r="FN924">
            <v>14715939</v>
          </cell>
          <cell r="FO924">
            <v>103920895</v>
          </cell>
        </row>
        <row r="925">
          <cell r="E925" t="str">
            <v>Middle Tennessee2016</v>
          </cell>
          <cell r="F925" t="str">
            <v>TN</v>
          </cell>
          <cell r="G925" t="str">
            <v>NCAA Division I-FBS</v>
          </cell>
          <cell r="I925">
            <v>1</v>
          </cell>
          <cell r="J925" t="str">
            <v>NCAA</v>
          </cell>
          <cell r="K925">
            <v>7332</v>
          </cell>
          <cell r="L925">
            <v>8653</v>
          </cell>
          <cell r="M925">
            <v>15985</v>
          </cell>
          <cell r="V925">
            <v>1008009</v>
          </cell>
          <cell r="Y925">
            <v>1008009</v>
          </cell>
          <cell r="Z925">
            <v>2992258</v>
          </cell>
          <cell r="AA925">
            <v>2028726</v>
          </cell>
          <cell r="AC925">
            <v>5020984</v>
          </cell>
          <cell r="AL925">
            <v>657007</v>
          </cell>
          <cell r="AM925">
            <v>1143382</v>
          </cell>
          <cell r="AO925">
            <v>1800389</v>
          </cell>
          <cell r="BF925">
            <v>10541364</v>
          </cell>
          <cell r="BI925">
            <v>10541364</v>
          </cell>
          <cell r="BJ925">
            <v>0.34529586093623077</v>
          </cell>
          <cell r="BK925">
            <v>672091</v>
          </cell>
          <cell r="BL925">
            <v>376328</v>
          </cell>
          <cell r="BN925">
            <v>1048419</v>
          </cell>
          <cell r="CV925">
            <v>1031666</v>
          </cell>
          <cell r="CX925">
            <v>1031666</v>
          </cell>
          <cell r="CZ925">
            <v>805916</v>
          </cell>
          <cell r="DB925">
            <v>805916</v>
          </cell>
          <cell r="EA925">
            <v>718426</v>
          </cell>
          <cell r="EB925">
            <v>717938</v>
          </cell>
          <cell r="ED925">
            <v>1436364</v>
          </cell>
          <cell r="ER925">
            <v>1017221</v>
          </cell>
          <cell r="ET925">
            <v>1017221</v>
          </cell>
          <cell r="FK925">
            <v>16589155</v>
          </cell>
          <cell r="FL925">
            <v>7121177</v>
          </cell>
          <cell r="FN925">
            <v>6818166</v>
          </cell>
          <cell r="FO925">
            <v>30528498</v>
          </cell>
        </row>
        <row r="926">
          <cell r="E926" t="str">
            <v>Mississippi State2016</v>
          </cell>
          <cell r="F926" t="str">
            <v>MS</v>
          </cell>
          <cell r="G926" t="str">
            <v>NCAA Division I-FBS</v>
          </cell>
          <cell r="I926">
            <v>1</v>
          </cell>
          <cell r="J926" t="str">
            <v>NCAA</v>
          </cell>
          <cell r="K926">
            <v>7985</v>
          </cell>
          <cell r="L926">
            <v>8149</v>
          </cell>
          <cell r="M926">
            <v>16134</v>
          </cell>
          <cell r="V926">
            <v>3591201</v>
          </cell>
          <cell r="Y926">
            <v>3591201</v>
          </cell>
          <cell r="Z926">
            <v>7572191</v>
          </cell>
          <cell r="AA926">
            <v>4731482</v>
          </cell>
          <cell r="AC926">
            <v>12303673</v>
          </cell>
          <cell r="AL926">
            <v>1833842</v>
          </cell>
          <cell r="AM926">
            <v>1700088</v>
          </cell>
          <cell r="AO926">
            <v>3533930</v>
          </cell>
          <cell r="BF926">
            <v>35687282</v>
          </cell>
          <cell r="BI926">
            <v>35687282</v>
          </cell>
          <cell r="BJ926">
            <v>0.3978655923276842</v>
          </cell>
          <cell r="BK926">
            <v>646324</v>
          </cell>
          <cell r="BL926">
            <v>706021</v>
          </cell>
          <cell r="BN926">
            <v>1352345</v>
          </cell>
          <cell r="CV926">
            <v>1665754</v>
          </cell>
          <cell r="CX926">
            <v>1665754</v>
          </cell>
          <cell r="CZ926">
            <v>1755203</v>
          </cell>
          <cell r="DB926">
            <v>1755203</v>
          </cell>
          <cell r="EA926">
            <v>825728</v>
          </cell>
          <cell r="EB926">
            <v>862402</v>
          </cell>
          <cell r="ED926">
            <v>1688130</v>
          </cell>
          <cell r="ER926">
            <v>1491996</v>
          </cell>
          <cell r="ET926">
            <v>1491996</v>
          </cell>
          <cell r="FK926">
            <v>50156568</v>
          </cell>
          <cell r="FL926">
            <v>12912946</v>
          </cell>
          <cell r="FN926">
            <v>26627315</v>
          </cell>
          <cell r="FO926">
            <v>89696829</v>
          </cell>
        </row>
        <row r="927">
          <cell r="E927" t="str">
            <v>New Mexico State2016</v>
          </cell>
          <cell r="F927" t="str">
            <v>NM</v>
          </cell>
          <cell r="G927" t="str">
            <v>NCAA Division I-FBS</v>
          </cell>
          <cell r="I927">
            <v>1</v>
          </cell>
          <cell r="J927" t="str">
            <v>NCAA</v>
          </cell>
          <cell r="K927">
            <v>4609</v>
          </cell>
          <cell r="L927">
            <v>5216</v>
          </cell>
          <cell r="M927">
            <v>9825</v>
          </cell>
          <cell r="V927">
            <v>1048284</v>
          </cell>
          <cell r="Y927">
            <v>1048284</v>
          </cell>
          <cell r="Z927">
            <v>2391115</v>
          </cell>
          <cell r="AA927">
            <v>1358879</v>
          </cell>
          <cell r="AC927">
            <v>3749994</v>
          </cell>
          <cell r="AM927">
            <v>839241</v>
          </cell>
          <cell r="AO927">
            <v>839241</v>
          </cell>
          <cell r="AU927">
            <v>573730</v>
          </cell>
          <cell r="AW927">
            <v>573730</v>
          </cell>
          <cell r="BF927">
            <v>6184956</v>
          </cell>
          <cell r="BI927">
            <v>6184956</v>
          </cell>
          <cell r="BJ927">
            <v>0.27551849519592109</v>
          </cell>
          <cell r="BK927">
            <v>334934</v>
          </cell>
          <cell r="BL927">
            <v>455071</v>
          </cell>
          <cell r="BN927">
            <v>790005</v>
          </cell>
          <cell r="CV927">
            <v>644307</v>
          </cell>
          <cell r="CX927">
            <v>644307</v>
          </cell>
          <cell r="CZ927">
            <v>1033569</v>
          </cell>
          <cell r="DB927">
            <v>1033569</v>
          </cell>
          <cell r="DH927">
            <v>705635</v>
          </cell>
          <cell r="DJ927">
            <v>705635</v>
          </cell>
          <cell r="EA927">
            <v>276427</v>
          </cell>
          <cell r="EB927">
            <v>386132</v>
          </cell>
          <cell r="ED927">
            <v>662559</v>
          </cell>
          <cell r="EM927">
            <v>173776</v>
          </cell>
          <cell r="EP927">
            <v>173776</v>
          </cell>
          <cell r="ER927">
            <v>1014742</v>
          </cell>
          <cell r="ET927">
            <v>1014742</v>
          </cell>
          <cell r="FK927">
            <v>10409492</v>
          </cell>
          <cell r="FL927">
            <v>7011306</v>
          </cell>
          <cell r="FN927">
            <v>5027626</v>
          </cell>
          <cell r="FO927">
            <v>22448424</v>
          </cell>
        </row>
        <row r="928">
          <cell r="E928" t="str">
            <v>NC State2016</v>
          </cell>
          <cell r="F928" t="str">
            <v>NC</v>
          </cell>
          <cell r="G928" t="str">
            <v>NCAA Division I-FBS</v>
          </cell>
          <cell r="I928">
            <v>1</v>
          </cell>
          <cell r="J928" t="str">
            <v>NCAA</v>
          </cell>
          <cell r="K928">
            <v>11323</v>
          </cell>
          <cell r="L928">
            <v>9495</v>
          </cell>
          <cell r="M928">
            <v>20818</v>
          </cell>
          <cell r="V928">
            <v>1237263</v>
          </cell>
          <cell r="Y928">
            <v>1237263</v>
          </cell>
          <cell r="Z928">
            <v>14611434</v>
          </cell>
          <cell r="AA928">
            <v>1056295</v>
          </cell>
          <cell r="AC928">
            <v>15667729</v>
          </cell>
          <cell r="AL928">
            <v>981932</v>
          </cell>
          <cell r="AM928">
            <v>1250230</v>
          </cell>
          <cell r="AO928">
            <v>2232162</v>
          </cell>
          <cell r="BF928">
            <v>43165259</v>
          </cell>
          <cell r="BI928">
            <v>43165259</v>
          </cell>
          <cell r="BJ928">
            <v>0.5066251477144107</v>
          </cell>
          <cell r="BK928">
            <v>283680</v>
          </cell>
          <cell r="BL928">
            <v>384501</v>
          </cell>
          <cell r="BN928">
            <v>668181</v>
          </cell>
          <cell r="BP928">
            <v>756940</v>
          </cell>
          <cell r="BR928">
            <v>756940</v>
          </cell>
          <cell r="CC928">
            <v>211950</v>
          </cell>
          <cell r="CD928">
            <v>211950</v>
          </cell>
          <cell r="CU928">
            <v>835061</v>
          </cell>
          <cell r="CV928">
            <v>937071</v>
          </cell>
          <cell r="CX928">
            <v>1772132</v>
          </cell>
          <cell r="CZ928">
            <v>797855</v>
          </cell>
          <cell r="DB928">
            <v>797855</v>
          </cell>
          <cell r="DG928">
            <v>828265</v>
          </cell>
          <cell r="DH928">
            <v>978304</v>
          </cell>
          <cell r="DJ928">
            <v>1806569</v>
          </cell>
          <cell r="EA928">
            <v>324017</v>
          </cell>
          <cell r="EB928">
            <v>524868</v>
          </cell>
          <cell r="ED928">
            <v>848885</v>
          </cell>
          <cell r="ER928">
            <v>796658</v>
          </cell>
          <cell r="ET928">
            <v>796658</v>
          </cell>
          <cell r="FC928">
            <v>884483</v>
          </cell>
          <cell r="FF928">
            <v>884483</v>
          </cell>
          <cell r="FK928">
            <v>63151394</v>
          </cell>
          <cell r="FL928">
            <v>7482722</v>
          </cell>
          <cell r="FM928">
            <v>211950</v>
          </cell>
          <cell r="FN928">
            <v>14355506</v>
          </cell>
          <cell r="FO928">
            <v>85201572</v>
          </cell>
        </row>
        <row r="929">
          <cell r="E929" t="str">
            <v>Northern Illinois2016</v>
          </cell>
          <cell r="F929" t="str">
            <v>IL</v>
          </cell>
          <cell r="G929" t="str">
            <v>NCAA Division I-FBS</v>
          </cell>
          <cell r="I929">
            <v>1</v>
          </cell>
          <cell r="J929" t="str">
            <v>NCAA</v>
          </cell>
          <cell r="K929">
            <v>6188</v>
          </cell>
          <cell r="L929">
            <v>6135</v>
          </cell>
          <cell r="M929">
            <v>12323</v>
          </cell>
          <cell r="V929">
            <v>861772</v>
          </cell>
          <cell r="Y929">
            <v>861772</v>
          </cell>
          <cell r="Z929">
            <v>2004332</v>
          </cell>
          <cell r="AA929">
            <v>1479356</v>
          </cell>
          <cell r="AC929">
            <v>3483688</v>
          </cell>
          <cell r="AM929">
            <v>1043331</v>
          </cell>
          <cell r="AO929">
            <v>1043331</v>
          </cell>
          <cell r="BF929">
            <v>8035152</v>
          </cell>
          <cell r="BI929">
            <v>8035152</v>
          </cell>
          <cell r="BJ929">
            <v>0.32536561028707639</v>
          </cell>
          <cell r="BK929">
            <v>523421</v>
          </cell>
          <cell r="BL929">
            <v>432067</v>
          </cell>
          <cell r="BN929">
            <v>955488</v>
          </cell>
          <cell r="BP929">
            <v>593504</v>
          </cell>
          <cell r="BR929">
            <v>593504</v>
          </cell>
          <cell r="CU929">
            <v>707389</v>
          </cell>
          <cell r="CV929">
            <v>535074</v>
          </cell>
          <cell r="CX929">
            <v>1242463</v>
          </cell>
          <cell r="CZ929">
            <v>756560</v>
          </cell>
          <cell r="DB929">
            <v>756560</v>
          </cell>
          <cell r="EA929">
            <v>308319</v>
          </cell>
          <cell r="EB929">
            <v>460800</v>
          </cell>
          <cell r="ED929">
            <v>769119</v>
          </cell>
          <cell r="ER929">
            <v>930240</v>
          </cell>
          <cell r="ET929">
            <v>930240</v>
          </cell>
          <cell r="FC929">
            <v>592541</v>
          </cell>
          <cell r="FF929">
            <v>592541</v>
          </cell>
          <cell r="FK929">
            <v>13032926</v>
          </cell>
          <cell r="FL929">
            <v>6230932</v>
          </cell>
          <cell r="FN929">
            <v>5431905</v>
          </cell>
          <cell r="FO929">
            <v>24695763</v>
          </cell>
        </row>
        <row r="930">
          <cell r="E930" t="str">
            <v>Northwestern2016</v>
          </cell>
          <cell r="F930" t="str">
            <v>IL</v>
          </cell>
          <cell r="G930" t="str">
            <v>NCAA Division I-FBS</v>
          </cell>
          <cell r="I930">
            <v>1</v>
          </cell>
          <cell r="J930" t="str">
            <v>NCAA</v>
          </cell>
          <cell r="K930">
            <v>4123</v>
          </cell>
          <cell r="L930">
            <v>4126</v>
          </cell>
          <cell r="M930">
            <v>8249</v>
          </cell>
          <cell r="V930">
            <v>307866</v>
          </cell>
          <cell r="Y930">
            <v>307866</v>
          </cell>
          <cell r="Z930">
            <v>14581162</v>
          </cell>
          <cell r="AA930">
            <v>74209</v>
          </cell>
          <cell r="AC930">
            <v>14655371</v>
          </cell>
          <cell r="AY930">
            <v>64587</v>
          </cell>
          <cell r="BA930">
            <v>64587</v>
          </cell>
          <cell r="BC930">
            <v>45241</v>
          </cell>
          <cell r="BE930">
            <v>45241</v>
          </cell>
          <cell r="BF930">
            <v>38681564</v>
          </cell>
          <cell r="BI930">
            <v>38681564</v>
          </cell>
          <cell r="BJ930">
            <v>0.45896626063993662</v>
          </cell>
          <cell r="BK930">
            <v>377079</v>
          </cell>
          <cell r="BL930">
            <v>365696</v>
          </cell>
          <cell r="BN930">
            <v>742775</v>
          </cell>
          <cell r="BX930">
            <v>150072</v>
          </cell>
          <cell r="BZ930">
            <v>150072</v>
          </cell>
          <cell r="CU930">
            <v>133685</v>
          </cell>
          <cell r="CV930">
            <v>99493</v>
          </cell>
          <cell r="CX930">
            <v>233178</v>
          </cell>
          <cell r="CZ930">
            <v>70771</v>
          </cell>
          <cell r="DB930">
            <v>70771</v>
          </cell>
          <cell r="DG930">
            <v>109003</v>
          </cell>
          <cell r="DH930">
            <v>112592</v>
          </cell>
          <cell r="DJ930">
            <v>221595</v>
          </cell>
          <cell r="EA930">
            <v>201513</v>
          </cell>
          <cell r="EB930">
            <v>32062</v>
          </cell>
          <cell r="ED930">
            <v>233575</v>
          </cell>
          <cell r="EN930">
            <v>9413</v>
          </cell>
          <cell r="EP930">
            <v>9413</v>
          </cell>
          <cell r="ER930">
            <v>43716</v>
          </cell>
          <cell r="ET930">
            <v>43716</v>
          </cell>
          <cell r="FC930">
            <v>224988</v>
          </cell>
          <cell r="FF930">
            <v>224988</v>
          </cell>
          <cell r="FK930">
            <v>54616860</v>
          </cell>
          <cell r="FL930">
            <v>1067852</v>
          </cell>
          <cell r="FN930">
            <v>28595043</v>
          </cell>
          <cell r="FO930">
            <v>84279755</v>
          </cell>
        </row>
        <row r="931">
          <cell r="E931" t="str">
            <v>Ohio State2016</v>
          </cell>
          <cell r="F931" t="str">
            <v>OH</v>
          </cell>
          <cell r="G931" t="str">
            <v>NCAA Division I-FBS</v>
          </cell>
          <cell r="I931">
            <v>1</v>
          </cell>
          <cell r="J931" t="str">
            <v>NCAA</v>
          </cell>
          <cell r="K931">
            <v>21559</v>
          </cell>
          <cell r="L931">
            <v>20107</v>
          </cell>
          <cell r="M931">
            <v>41666</v>
          </cell>
          <cell r="V931">
            <v>334054</v>
          </cell>
          <cell r="Y931">
            <v>334054</v>
          </cell>
          <cell r="Z931">
            <v>18250063</v>
          </cell>
          <cell r="AA931">
            <v>974803</v>
          </cell>
          <cell r="AC931">
            <v>19224866</v>
          </cell>
          <cell r="AL931">
            <v>186459</v>
          </cell>
          <cell r="AM931">
            <v>185991</v>
          </cell>
          <cell r="AO931">
            <v>372450</v>
          </cell>
          <cell r="AP931">
            <v>13320</v>
          </cell>
          <cell r="AQ931">
            <v>10549</v>
          </cell>
          <cell r="AS931">
            <v>23869</v>
          </cell>
          <cell r="AX931">
            <v>52271</v>
          </cell>
          <cell r="AY931">
            <v>49852</v>
          </cell>
          <cell r="BA931">
            <v>102123</v>
          </cell>
          <cell r="BC931">
            <v>121895</v>
          </cell>
          <cell r="BE931">
            <v>121895</v>
          </cell>
          <cell r="BF931">
            <v>89893135</v>
          </cell>
          <cell r="BI931">
            <v>89893135</v>
          </cell>
          <cell r="BJ931">
            <v>0.51108800849742164</v>
          </cell>
          <cell r="BK931">
            <v>94085</v>
          </cell>
          <cell r="BL931">
            <v>159929</v>
          </cell>
          <cell r="BN931">
            <v>254014</v>
          </cell>
          <cell r="BO931">
            <v>93342</v>
          </cell>
          <cell r="BP931">
            <v>225538</v>
          </cell>
          <cell r="BR931">
            <v>318880</v>
          </cell>
          <cell r="BS931">
            <v>958866</v>
          </cell>
          <cell r="BT931">
            <v>73492</v>
          </cell>
          <cell r="BV931">
            <v>1032358</v>
          </cell>
          <cell r="BW931">
            <v>894133</v>
          </cell>
          <cell r="BX931">
            <v>291396</v>
          </cell>
          <cell r="BZ931">
            <v>1185529</v>
          </cell>
          <cell r="CC931">
            <v>99411</v>
          </cell>
          <cell r="CD931">
            <v>99411</v>
          </cell>
          <cell r="CJ931">
            <v>175683</v>
          </cell>
          <cell r="CL931">
            <v>175683</v>
          </cell>
          <cell r="CU931">
            <v>224012</v>
          </cell>
          <cell r="CV931">
            <v>278420</v>
          </cell>
          <cell r="CX931">
            <v>502432</v>
          </cell>
          <cell r="CZ931">
            <v>219525</v>
          </cell>
          <cell r="DB931">
            <v>219525</v>
          </cell>
          <cell r="DK931">
            <v>243000</v>
          </cell>
          <cell r="DL931">
            <v>87821</v>
          </cell>
          <cell r="DN931">
            <v>330821</v>
          </cell>
          <cell r="DP931">
            <v>43289</v>
          </cell>
          <cell r="DR931">
            <v>43289</v>
          </cell>
          <cell r="EA931">
            <v>188906</v>
          </cell>
          <cell r="EB931">
            <v>62460</v>
          </cell>
          <cell r="ED931">
            <v>251366</v>
          </cell>
          <cell r="EQ931">
            <v>224325</v>
          </cell>
          <cell r="ER931">
            <v>355275</v>
          </cell>
          <cell r="ET931">
            <v>579600</v>
          </cell>
          <cell r="FC931">
            <v>687331</v>
          </cell>
          <cell r="FF931">
            <v>687331</v>
          </cell>
          <cell r="FI931">
            <v>15257</v>
          </cell>
          <cell r="FJ931">
            <v>15257</v>
          </cell>
          <cell r="FK931">
            <v>112337302</v>
          </cell>
          <cell r="FL931">
            <v>3315918</v>
          </cell>
          <cell r="FM931">
            <v>114668</v>
          </cell>
          <cell r="FN931">
            <v>60117935</v>
          </cell>
          <cell r="FO931">
            <v>175885823</v>
          </cell>
        </row>
        <row r="932">
          <cell r="E932" t="str">
            <v>Ohio2016</v>
          </cell>
          <cell r="F932" t="str">
            <v>OH</v>
          </cell>
          <cell r="G932" t="str">
            <v>NCAA Division I-FBS</v>
          </cell>
          <cell r="I932">
            <v>1</v>
          </cell>
          <cell r="J932" t="str">
            <v>NCAA</v>
          </cell>
          <cell r="K932">
            <v>8296</v>
          </cell>
          <cell r="L932">
            <v>9498</v>
          </cell>
          <cell r="M932">
            <v>17794</v>
          </cell>
          <cell r="V932">
            <v>1123420</v>
          </cell>
          <cell r="Y932">
            <v>1123420</v>
          </cell>
          <cell r="Z932">
            <v>2596895</v>
          </cell>
          <cell r="AA932">
            <v>1584857</v>
          </cell>
          <cell r="AC932">
            <v>4181752</v>
          </cell>
          <cell r="AM932">
            <v>1100294</v>
          </cell>
          <cell r="AO932">
            <v>1100294</v>
          </cell>
          <cell r="BC932">
            <v>863313</v>
          </cell>
          <cell r="BE932">
            <v>863313</v>
          </cell>
          <cell r="BF932">
            <v>10705125</v>
          </cell>
          <cell r="BI932">
            <v>10705125</v>
          </cell>
          <cell r="BJ932">
            <v>0.3281625472350827</v>
          </cell>
          <cell r="BK932">
            <v>390553</v>
          </cell>
          <cell r="BL932">
            <v>402683</v>
          </cell>
          <cell r="BN932">
            <v>793236</v>
          </cell>
          <cell r="CV932">
            <v>959773</v>
          </cell>
          <cell r="CX932">
            <v>959773</v>
          </cell>
          <cell r="CZ932">
            <v>1026485</v>
          </cell>
          <cell r="DB932">
            <v>1026485</v>
          </cell>
          <cell r="DH932">
            <v>954566</v>
          </cell>
          <cell r="DJ932">
            <v>954566</v>
          </cell>
          <cell r="EM932">
            <v>169577</v>
          </cell>
          <cell r="EP932">
            <v>169577</v>
          </cell>
          <cell r="ER932">
            <v>1104491</v>
          </cell>
          <cell r="ET932">
            <v>1104491</v>
          </cell>
          <cell r="FC932">
            <v>694984</v>
          </cell>
          <cell r="FF932">
            <v>694984</v>
          </cell>
          <cell r="FK932">
            <v>15680554</v>
          </cell>
          <cell r="FL932">
            <v>7996462</v>
          </cell>
          <cell r="FN932">
            <v>8944394</v>
          </cell>
          <cell r="FO932">
            <v>32621410</v>
          </cell>
        </row>
        <row r="933">
          <cell r="E933" t="str">
            <v>Oklahoma State2016</v>
          </cell>
          <cell r="F933" t="str">
            <v>OK</v>
          </cell>
          <cell r="G933" t="str">
            <v>NCAA Division I-FBS</v>
          </cell>
          <cell r="I933">
            <v>1</v>
          </cell>
          <cell r="J933" t="str">
            <v>NCAA</v>
          </cell>
          <cell r="K933">
            <v>9286</v>
          </cell>
          <cell r="L933">
            <v>9044</v>
          </cell>
          <cell r="M933">
            <v>18330</v>
          </cell>
          <cell r="V933">
            <v>1134162</v>
          </cell>
          <cell r="Y933">
            <v>1134162</v>
          </cell>
          <cell r="Z933">
            <v>11720028</v>
          </cell>
          <cell r="AA933">
            <v>537336</v>
          </cell>
          <cell r="AC933">
            <v>12257364</v>
          </cell>
          <cell r="AL933">
            <v>193006</v>
          </cell>
          <cell r="AM933">
            <v>207122</v>
          </cell>
          <cell r="AO933">
            <v>400128</v>
          </cell>
          <cell r="AU933">
            <v>201061</v>
          </cell>
          <cell r="AW933">
            <v>201061</v>
          </cell>
          <cell r="BF933">
            <v>42225614</v>
          </cell>
          <cell r="BI933">
            <v>42225614</v>
          </cell>
          <cell r="BJ933">
            <v>0.47951383171461204</v>
          </cell>
          <cell r="BK933">
            <v>161324</v>
          </cell>
          <cell r="BL933">
            <v>177539</v>
          </cell>
          <cell r="BN933">
            <v>338863</v>
          </cell>
          <cell r="CV933">
            <v>266891</v>
          </cell>
          <cell r="CX933">
            <v>266891</v>
          </cell>
          <cell r="CZ933">
            <v>491827</v>
          </cell>
          <cell r="DB933">
            <v>491827</v>
          </cell>
          <cell r="EA933">
            <v>79058</v>
          </cell>
          <cell r="EB933">
            <v>152346</v>
          </cell>
          <cell r="ED933">
            <v>231404</v>
          </cell>
          <cell r="FC933">
            <v>634374</v>
          </cell>
          <cell r="FF933">
            <v>634374</v>
          </cell>
          <cell r="FK933">
            <v>56147566</v>
          </cell>
          <cell r="FL933">
            <v>2034122</v>
          </cell>
          <cell r="FN933">
            <v>29877532</v>
          </cell>
          <cell r="FO933">
            <v>88059220</v>
          </cell>
        </row>
        <row r="934">
          <cell r="E934" t="str">
            <v>Old Dominion2016</v>
          </cell>
          <cell r="F934" t="str">
            <v>VA</v>
          </cell>
          <cell r="G934" t="str">
            <v>NCAA Division I-FBS</v>
          </cell>
          <cell r="I934">
            <v>1</v>
          </cell>
          <cell r="J934" t="str">
            <v>NCAA</v>
          </cell>
          <cell r="K934">
            <v>7030</v>
          </cell>
          <cell r="L934">
            <v>8143</v>
          </cell>
          <cell r="M934">
            <v>15173</v>
          </cell>
          <cell r="V934">
            <v>1445813</v>
          </cell>
          <cell r="Y934">
            <v>1445813</v>
          </cell>
          <cell r="Z934">
            <v>3628513</v>
          </cell>
          <cell r="AA934">
            <v>2697171</v>
          </cell>
          <cell r="AC934">
            <v>6325684</v>
          </cell>
          <cell r="BC934">
            <v>1430535</v>
          </cell>
          <cell r="BE934">
            <v>1430535</v>
          </cell>
          <cell r="BF934">
            <v>10391676</v>
          </cell>
          <cell r="BI934">
            <v>10391676</v>
          </cell>
          <cell r="BJ934">
            <v>0.24691218863995068</v>
          </cell>
          <cell r="BK934">
            <v>296090</v>
          </cell>
          <cell r="BL934">
            <v>493351</v>
          </cell>
          <cell r="BN934">
            <v>789441</v>
          </cell>
          <cell r="BX934">
            <v>1371286</v>
          </cell>
          <cell r="BZ934">
            <v>1371286</v>
          </cell>
          <cell r="CJ934">
            <v>1039024</v>
          </cell>
          <cell r="CL934">
            <v>1039024</v>
          </cell>
          <cell r="CM934">
            <v>214287</v>
          </cell>
          <cell r="CN934">
            <v>115386</v>
          </cell>
          <cell r="CP934">
            <v>329673</v>
          </cell>
          <cell r="CU934">
            <v>962361</v>
          </cell>
          <cell r="CV934">
            <v>933490</v>
          </cell>
          <cell r="CX934">
            <v>1895851</v>
          </cell>
          <cell r="DG934">
            <v>387785</v>
          </cell>
          <cell r="DH934">
            <v>708744</v>
          </cell>
          <cell r="DJ934">
            <v>1096529</v>
          </cell>
          <cell r="EA934">
            <v>501367</v>
          </cell>
          <cell r="EB934">
            <v>664942</v>
          </cell>
          <cell r="ED934">
            <v>1166309</v>
          </cell>
          <cell r="FC934">
            <v>962245</v>
          </cell>
          <cell r="FF934">
            <v>962245</v>
          </cell>
          <cell r="FK934">
            <v>18790137</v>
          </cell>
          <cell r="FL934">
            <v>9453929</v>
          </cell>
          <cell r="FN934">
            <v>13842459</v>
          </cell>
          <cell r="FO934">
            <v>42086525</v>
          </cell>
        </row>
        <row r="935">
          <cell r="E935" t="str">
            <v>Oregon State2016</v>
          </cell>
          <cell r="F935" t="str">
            <v>OR</v>
          </cell>
          <cell r="G935" t="str">
            <v>NCAA Division I-FBS</v>
          </cell>
          <cell r="I935">
            <v>1</v>
          </cell>
          <cell r="J935" t="str">
            <v>NCAA</v>
          </cell>
          <cell r="K935">
            <v>9951</v>
          </cell>
          <cell r="L935">
            <v>8444</v>
          </cell>
          <cell r="M935">
            <v>18395</v>
          </cell>
          <cell r="V935">
            <v>3955661</v>
          </cell>
          <cell r="Y935">
            <v>3955661</v>
          </cell>
          <cell r="Z935">
            <v>6321026</v>
          </cell>
          <cell r="AA935">
            <v>3519817</v>
          </cell>
          <cell r="AC935">
            <v>9840843</v>
          </cell>
          <cell r="AM935">
            <v>1384012</v>
          </cell>
          <cell r="AO935">
            <v>1384012</v>
          </cell>
          <cell r="BF935">
            <v>33866008</v>
          </cell>
          <cell r="BI935">
            <v>33866008</v>
          </cell>
          <cell r="BJ935">
            <v>0.39047347336045918</v>
          </cell>
          <cell r="BK935">
            <v>566411</v>
          </cell>
          <cell r="BL935">
            <v>590339</v>
          </cell>
          <cell r="BN935">
            <v>1156750</v>
          </cell>
          <cell r="BP935">
            <v>1856141</v>
          </cell>
          <cell r="BR935">
            <v>1856141</v>
          </cell>
          <cell r="CI935">
            <v>329518</v>
          </cell>
          <cell r="CJ935">
            <v>1253420</v>
          </cell>
          <cell r="CL935">
            <v>1582938</v>
          </cell>
          <cell r="CU935">
            <v>1134643</v>
          </cell>
          <cell r="CV935">
            <v>1155536</v>
          </cell>
          <cell r="CX935">
            <v>2290179</v>
          </cell>
          <cell r="CZ935">
            <v>1354748</v>
          </cell>
          <cell r="DB935">
            <v>1354748</v>
          </cell>
          <cell r="DL935">
            <v>993636</v>
          </cell>
          <cell r="DN935">
            <v>993636</v>
          </cell>
          <cell r="ER935">
            <v>1536763</v>
          </cell>
          <cell r="ET935">
            <v>1536763</v>
          </cell>
          <cell r="FC935">
            <v>1104734</v>
          </cell>
          <cell r="FF935">
            <v>1104734</v>
          </cell>
          <cell r="FK935">
            <v>47278001</v>
          </cell>
          <cell r="FL935">
            <v>13644412</v>
          </cell>
          <cell r="FN935">
            <v>25808211</v>
          </cell>
          <cell r="FO935">
            <v>86730624</v>
          </cell>
        </row>
        <row r="936">
          <cell r="E936" t="str">
            <v>Penn State2016</v>
          </cell>
          <cell r="F936" t="str">
            <v>PA</v>
          </cell>
          <cell r="G936" t="str">
            <v>NCAA Division I-FBS</v>
          </cell>
          <cell r="I936">
            <v>1</v>
          </cell>
          <cell r="J936" t="str">
            <v>NCAA</v>
          </cell>
          <cell r="K936">
            <v>21204</v>
          </cell>
          <cell r="L936">
            <v>18679</v>
          </cell>
          <cell r="M936">
            <v>39883</v>
          </cell>
          <cell r="V936">
            <v>776216</v>
          </cell>
          <cell r="Y936">
            <v>776216</v>
          </cell>
          <cell r="Z936">
            <v>11376448</v>
          </cell>
          <cell r="AA936">
            <v>1009123</v>
          </cell>
          <cell r="AC936">
            <v>12385571</v>
          </cell>
          <cell r="AL936">
            <v>717381</v>
          </cell>
          <cell r="AM936">
            <v>926434</v>
          </cell>
          <cell r="AO936">
            <v>1643815</v>
          </cell>
          <cell r="AX936">
            <v>254013</v>
          </cell>
          <cell r="AY936">
            <v>292630</v>
          </cell>
          <cell r="BA936">
            <v>546643</v>
          </cell>
          <cell r="BC936">
            <v>642730</v>
          </cell>
          <cell r="BE936">
            <v>642730</v>
          </cell>
          <cell r="BF936">
            <v>81106066</v>
          </cell>
          <cell r="BI936">
            <v>81106066</v>
          </cell>
          <cell r="BJ936">
            <v>0.56316984164001349</v>
          </cell>
          <cell r="BK936">
            <v>233780</v>
          </cell>
          <cell r="BL936">
            <v>348994</v>
          </cell>
          <cell r="BN936">
            <v>582774</v>
          </cell>
          <cell r="BO936">
            <v>471546</v>
          </cell>
          <cell r="BP936">
            <v>710680</v>
          </cell>
          <cell r="BR936">
            <v>1182226</v>
          </cell>
          <cell r="BS936">
            <v>4468383</v>
          </cell>
          <cell r="BT936">
            <v>1205943</v>
          </cell>
          <cell r="BV936">
            <v>5674326</v>
          </cell>
          <cell r="BW936">
            <v>726044</v>
          </cell>
          <cell r="BX936">
            <v>615853</v>
          </cell>
          <cell r="BZ936">
            <v>1341897</v>
          </cell>
          <cell r="CU936">
            <v>357694</v>
          </cell>
          <cell r="CV936">
            <v>782161</v>
          </cell>
          <cell r="CX936">
            <v>1139855</v>
          </cell>
          <cell r="CZ936">
            <v>682227</v>
          </cell>
          <cell r="DB936">
            <v>682227</v>
          </cell>
          <cell r="DG936">
            <v>519155</v>
          </cell>
          <cell r="DH936">
            <v>699036</v>
          </cell>
          <cell r="DJ936">
            <v>1218191</v>
          </cell>
          <cell r="EA936">
            <v>384319</v>
          </cell>
          <cell r="EB936">
            <v>543902</v>
          </cell>
          <cell r="ED936">
            <v>928221</v>
          </cell>
          <cell r="EQ936">
            <v>234322</v>
          </cell>
          <cell r="ER936">
            <v>980678</v>
          </cell>
          <cell r="ET936">
            <v>1215000</v>
          </cell>
          <cell r="FC936">
            <v>1533822</v>
          </cell>
          <cell r="FF936">
            <v>1533822</v>
          </cell>
          <cell r="FK936">
            <v>103159189</v>
          </cell>
          <cell r="FL936">
            <v>9440391</v>
          </cell>
          <cell r="FN936">
            <v>31417482</v>
          </cell>
          <cell r="FO936">
            <v>144017062</v>
          </cell>
        </row>
        <row r="937">
          <cell r="E937" t="str">
            <v>Purdue2016</v>
          </cell>
          <cell r="F937" t="str">
            <v>IN</v>
          </cell>
          <cell r="G937" t="str">
            <v>NCAA Division I-FBS</v>
          </cell>
          <cell r="I937">
            <v>1</v>
          </cell>
          <cell r="J937" t="str">
            <v>NCAA</v>
          </cell>
          <cell r="K937">
            <v>17069</v>
          </cell>
          <cell r="L937">
            <v>12232</v>
          </cell>
          <cell r="M937">
            <v>29301</v>
          </cell>
          <cell r="V937">
            <v>324461</v>
          </cell>
          <cell r="Y937">
            <v>324461</v>
          </cell>
          <cell r="Z937">
            <v>10171629</v>
          </cell>
          <cell r="AA937">
            <v>628183</v>
          </cell>
          <cell r="AC937">
            <v>10799812</v>
          </cell>
          <cell r="AL937">
            <v>239621</v>
          </cell>
          <cell r="AM937">
            <v>350517</v>
          </cell>
          <cell r="AO937">
            <v>590138</v>
          </cell>
          <cell r="BF937">
            <v>26014107</v>
          </cell>
          <cell r="BI937">
            <v>26014107</v>
          </cell>
          <cell r="BJ937">
            <v>0.30662140025876361</v>
          </cell>
          <cell r="BK937">
            <v>120595</v>
          </cell>
          <cell r="BL937">
            <v>122815</v>
          </cell>
          <cell r="BN937">
            <v>243410</v>
          </cell>
          <cell r="CV937">
            <v>393201</v>
          </cell>
          <cell r="CX937">
            <v>393201</v>
          </cell>
          <cell r="CZ937">
            <v>260227</v>
          </cell>
          <cell r="DB937">
            <v>260227</v>
          </cell>
          <cell r="DK937">
            <v>219157</v>
          </cell>
          <cell r="DL937">
            <v>248963</v>
          </cell>
          <cell r="DN937">
            <v>468120</v>
          </cell>
          <cell r="EA937">
            <v>94539</v>
          </cell>
          <cell r="EB937">
            <v>160426</v>
          </cell>
          <cell r="ED937">
            <v>254965</v>
          </cell>
          <cell r="ER937">
            <v>532448</v>
          </cell>
          <cell r="ET937">
            <v>532448</v>
          </cell>
          <cell r="FC937">
            <v>151299</v>
          </cell>
          <cell r="FF937">
            <v>151299</v>
          </cell>
          <cell r="FK937">
            <v>37335408</v>
          </cell>
          <cell r="FL937">
            <v>2696780</v>
          </cell>
          <cell r="FN937">
            <v>44808945</v>
          </cell>
          <cell r="FO937">
            <v>84841133</v>
          </cell>
        </row>
        <row r="938">
          <cell r="E938" t="str">
            <v>Rice2016</v>
          </cell>
          <cell r="F938" t="str">
            <v>TX</v>
          </cell>
          <cell r="G938" t="str">
            <v>NCAA Division I-FBS</v>
          </cell>
          <cell r="I938">
            <v>1</v>
          </cell>
          <cell r="J938" t="str">
            <v>NCAA</v>
          </cell>
          <cell r="K938">
            <v>1999</v>
          </cell>
          <cell r="L938">
            <v>1825</v>
          </cell>
          <cell r="M938">
            <v>3824</v>
          </cell>
          <cell r="V938">
            <v>3119362</v>
          </cell>
          <cell r="Y938">
            <v>3119362</v>
          </cell>
          <cell r="Z938">
            <v>3599914</v>
          </cell>
          <cell r="AA938">
            <v>2245409</v>
          </cell>
          <cell r="AC938">
            <v>5845323</v>
          </cell>
          <cell r="AL938">
            <v>1350763</v>
          </cell>
          <cell r="AM938">
            <v>1615474</v>
          </cell>
          <cell r="AO938">
            <v>2966237</v>
          </cell>
          <cell r="BF938">
            <v>12001178</v>
          </cell>
          <cell r="BI938">
            <v>12001178</v>
          </cell>
          <cell r="BJ938">
            <v>0.30673804885034489</v>
          </cell>
          <cell r="BK938">
            <v>583273</v>
          </cell>
          <cell r="BN938">
            <v>583273</v>
          </cell>
          <cell r="CV938">
            <v>1767930</v>
          </cell>
          <cell r="CX938">
            <v>1767930</v>
          </cell>
          <cell r="DL938">
            <v>1242449</v>
          </cell>
          <cell r="DN938">
            <v>1242449</v>
          </cell>
          <cell r="EA938">
            <v>643318</v>
          </cell>
          <cell r="EB938">
            <v>1025237</v>
          </cell>
          <cell r="ED938">
            <v>1668555</v>
          </cell>
          <cell r="ER938">
            <v>1236584</v>
          </cell>
          <cell r="ET938">
            <v>1236584</v>
          </cell>
          <cell r="FK938">
            <v>21297808</v>
          </cell>
          <cell r="FL938">
            <v>9133083</v>
          </cell>
          <cell r="FN938">
            <v>8694278</v>
          </cell>
          <cell r="FO938">
            <v>39125169</v>
          </cell>
        </row>
        <row r="939">
          <cell r="E939" t="str">
            <v>Rutgers2016</v>
          </cell>
          <cell r="F939" t="str">
            <v>NJ</v>
          </cell>
          <cell r="G939" t="str">
            <v>NCAA Division I-FBS</v>
          </cell>
          <cell r="I939">
            <v>1</v>
          </cell>
          <cell r="J939" t="str">
            <v>NCAA</v>
          </cell>
          <cell r="K939">
            <v>16991</v>
          </cell>
          <cell r="L939">
            <v>16948</v>
          </cell>
          <cell r="M939">
            <v>33939</v>
          </cell>
          <cell r="V939">
            <v>1397838</v>
          </cell>
          <cell r="Y939">
            <v>1397838</v>
          </cell>
          <cell r="Z939">
            <v>8168723</v>
          </cell>
          <cell r="AA939">
            <v>4197164</v>
          </cell>
          <cell r="AC939">
            <v>12365887</v>
          </cell>
          <cell r="AL939">
            <v>1059529</v>
          </cell>
          <cell r="AM939">
            <v>1151605</v>
          </cell>
          <cell r="AO939">
            <v>2211134</v>
          </cell>
          <cell r="BC939">
            <v>1019719</v>
          </cell>
          <cell r="BE939">
            <v>1019719</v>
          </cell>
          <cell r="BF939">
            <v>25423916</v>
          </cell>
          <cell r="BI939">
            <v>25423916</v>
          </cell>
          <cell r="BJ939">
            <v>0.32412064773145138</v>
          </cell>
          <cell r="BK939">
            <v>458795</v>
          </cell>
          <cell r="BL939">
            <v>665346</v>
          </cell>
          <cell r="BN939">
            <v>1124141</v>
          </cell>
          <cell r="BP939">
            <v>1294231</v>
          </cell>
          <cell r="BR939">
            <v>1294231</v>
          </cell>
          <cell r="BW939">
            <v>1442105</v>
          </cell>
          <cell r="BX939">
            <v>1018462</v>
          </cell>
          <cell r="BZ939">
            <v>2460567</v>
          </cell>
          <cell r="CJ939">
            <v>1165126</v>
          </cell>
          <cell r="CL939">
            <v>1165126</v>
          </cell>
          <cell r="CU939">
            <v>1016566</v>
          </cell>
          <cell r="CV939">
            <v>1449274</v>
          </cell>
          <cell r="CX939">
            <v>2465840</v>
          </cell>
          <cell r="CZ939">
            <v>1118705</v>
          </cell>
          <cell r="DB939">
            <v>1118705</v>
          </cell>
          <cell r="DH939">
            <v>1314852</v>
          </cell>
          <cell r="DJ939">
            <v>1314852</v>
          </cell>
          <cell r="EB939">
            <v>634097</v>
          </cell>
          <cell r="ED939">
            <v>634097</v>
          </cell>
          <cell r="ER939">
            <v>1408009</v>
          </cell>
          <cell r="ET939">
            <v>1408009</v>
          </cell>
          <cell r="FC939">
            <v>968206</v>
          </cell>
          <cell r="FF939">
            <v>968206</v>
          </cell>
          <cell r="FK939">
            <v>39935678</v>
          </cell>
          <cell r="FL939">
            <v>16436590</v>
          </cell>
          <cell r="FN939">
            <v>22067400</v>
          </cell>
          <cell r="FO939">
            <v>78439668</v>
          </cell>
        </row>
        <row r="940">
          <cell r="E940" t="str">
            <v>San Diego State2016</v>
          </cell>
          <cell r="F940" t="str">
            <v>CA</v>
          </cell>
          <cell r="G940" t="str">
            <v>NCAA Division I-FBS</v>
          </cell>
          <cell r="I940">
            <v>1</v>
          </cell>
          <cell r="J940" t="str">
            <v>NCAA</v>
          </cell>
          <cell r="K940">
            <v>12068</v>
          </cell>
          <cell r="L940">
            <v>14462</v>
          </cell>
          <cell r="M940">
            <v>26530</v>
          </cell>
          <cell r="V940">
            <v>1570739</v>
          </cell>
          <cell r="Y940">
            <v>1570739</v>
          </cell>
          <cell r="Z940">
            <v>6453937</v>
          </cell>
          <cell r="AA940">
            <v>2255742</v>
          </cell>
          <cell r="AC940">
            <v>8709679</v>
          </cell>
          <cell r="AM940">
            <v>2240987</v>
          </cell>
          <cell r="AO940">
            <v>2240987</v>
          </cell>
          <cell r="BF940">
            <v>13715072</v>
          </cell>
          <cell r="BI940">
            <v>13715072</v>
          </cell>
          <cell r="BJ940">
            <v>0.26595135467908654</v>
          </cell>
          <cell r="BK940">
            <v>646910</v>
          </cell>
          <cell r="BL940">
            <v>494664</v>
          </cell>
          <cell r="BN940">
            <v>1141574</v>
          </cell>
          <cell r="BX940">
            <v>980282</v>
          </cell>
          <cell r="BZ940">
            <v>980282</v>
          </cell>
          <cell r="CJ940">
            <v>1537258</v>
          </cell>
          <cell r="CL940">
            <v>1537258</v>
          </cell>
          <cell r="CU940">
            <v>1086272</v>
          </cell>
          <cell r="CV940">
            <v>1127156</v>
          </cell>
          <cell r="CX940">
            <v>2213428</v>
          </cell>
          <cell r="CZ940">
            <v>1108185</v>
          </cell>
          <cell r="DB940">
            <v>1108185</v>
          </cell>
          <cell r="DH940">
            <v>1023145</v>
          </cell>
          <cell r="DJ940">
            <v>1023145</v>
          </cell>
          <cell r="EA940">
            <v>470653</v>
          </cell>
          <cell r="EB940">
            <v>393399</v>
          </cell>
          <cell r="ED940">
            <v>864052</v>
          </cell>
          <cell r="ER940">
            <v>989093</v>
          </cell>
          <cell r="ET940">
            <v>989093</v>
          </cell>
          <cell r="EV940">
            <v>844140</v>
          </cell>
          <cell r="EX940">
            <v>844140</v>
          </cell>
          <cell r="FK940">
            <v>23943583</v>
          </cell>
          <cell r="FL940">
            <v>12994051</v>
          </cell>
          <cell r="FN940">
            <v>14632218</v>
          </cell>
          <cell r="FO940">
            <v>51569852</v>
          </cell>
        </row>
        <row r="941">
          <cell r="E941" t="str">
            <v>San Jose State2016</v>
          </cell>
          <cell r="F941" t="str">
            <v>CA</v>
          </cell>
          <cell r="G941" t="str">
            <v>NCAA Division I-FBS</v>
          </cell>
          <cell r="I941">
            <v>1</v>
          </cell>
          <cell r="J941" t="str">
            <v>NCAA</v>
          </cell>
          <cell r="K941">
            <v>11298</v>
          </cell>
          <cell r="L941">
            <v>10271</v>
          </cell>
          <cell r="M941">
            <v>21569</v>
          </cell>
          <cell r="V941">
            <v>1231567</v>
          </cell>
          <cell r="Y941">
            <v>1231567</v>
          </cell>
          <cell r="Z941">
            <v>2012188</v>
          </cell>
          <cell r="AA941">
            <v>1495120</v>
          </cell>
          <cell r="AC941">
            <v>3507308</v>
          </cell>
          <cell r="AE941">
            <v>24524</v>
          </cell>
          <cell r="AG941">
            <v>24524</v>
          </cell>
          <cell r="BF941">
            <v>8228106</v>
          </cell>
          <cell r="BI941">
            <v>8228106</v>
          </cell>
          <cell r="BJ941">
            <v>0.29291088258486753</v>
          </cell>
          <cell r="BK941">
            <v>578010</v>
          </cell>
          <cell r="BL941">
            <v>390937</v>
          </cell>
          <cell r="BN941">
            <v>968947</v>
          </cell>
          <cell r="BP941">
            <v>764240</v>
          </cell>
          <cell r="BR941">
            <v>764240</v>
          </cell>
          <cell r="CU941">
            <v>575723</v>
          </cell>
          <cell r="CV941">
            <v>937397</v>
          </cell>
          <cell r="CX941">
            <v>1513120</v>
          </cell>
          <cell r="CZ941">
            <v>1001948</v>
          </cell>
          <cell r="DB941">
            <v>1001948</v>
          </cell>
          <cell r="DH941">
            <v>889179</v>
          </cell>
          <cell r="DJ941">
            <v>889179</v>
          </cell>
          <cell r="EB941">
            <v>423698</v>
          </cell>
          <cell r="ED941">
            <v>423698</v>
          </cell>
          <cell r="EF941">
            <v>242275</v>
          </cell>
          <cell r="EH941">
            <v>242275</v>
          </cell>
          <cell r="EJ941">
            <v>242275</v>
          </cell>
          <cell r="EL941">
            <v>242275</v>
          </cell>
          <cell r="EM941">
            <v>208905</v>
          </cell>
          <cell r="EN941">
            <v>226942</v>
          </cell>
          <cell r="EP941">
            <v>435847</v>
          </cell>
          <cell r="ER941">
            <v>769667</v>
          </cell>
          <cell r="ET941">
            <v>769667</v>
          </cell>
          <cell r="EU941">
            <v>396214</v>
          </cell>
          <cell r="EV941">
            <v>520121</v>
          </cell>
          <cell r="EX941">
            <v>916335</v>
          </cell>
          <cell r="FK941">
            <v>13230713</v>
          </cell>
          <cell r="FL941">
            <v>7928323</v>
          </cell>
          <cell r="FN941">
            <v>6931781</v>
          </cell>
          <cell r="FO941">
            <v>28090817</v>
          </cell>
        </row>
        <row r="942">
          <cell r="E942" t="str">
            <v>SMU2016</v>
          </cell>
          <cell r="F942" t="str">
            <v>TX</v>
          </cell>
          <cell r="G942" t="str">
            <v>NCAA Division I-FBS</v>
          </cell>
          <cell r="I942">
            <v>1</v>
          </cell>
          <cell r="J942" t="str">
            <v>NCAA</v>
          </cell>
          <cell r="K942">
            <v>3132</v>
          </cell>
          <cell r="L942">
            <v>3162</v>
          </cell>
          <cell r="M942">
            <v>6294</v>
          </cell>
          <cell r="Z942">
            <v>7269481</v>
          </cell>
          <cell r="AA942">
            <v>3549466</v>
          </cell>
          <cell r="AC942">
            <v>10818947</v>
          </cell>
          <cell r="AM942">
            <v>1772701</v>
          </cell>
          <cell r="AO942">
            <v>1772701</v>
          </cell>
          <cell r="AP942">
            <v>73894</v>
          </cell>
          <cell r="AQ942">
            <v>79778</v>
          </cell>
          <cell r="AS942">
            <v>153672</v>
          </cell>
          <cell r="AU942">
            <v>2425140</v>
          </cell>
          <cell r="AW942">
            <v>2425140</v>
          </cell>
          <cell r="BF942">
            <v>17637584</v>
          </cell>
          <cell r="BI942">
            <v>17637584</v>
          </cell>
          <cell r="BJ942">
            <v>0.30838268350701731</v>
          </cell>
          <cell r="BK942">
            <v>842744</v>
          </cell>
          <cell r="BL942">
            <v>799806</v>
          </cell>
          <cell r="BN942">
            <v>1642550</v>
          </cell>
          <cell r="CJ942">
            <v>1808646</v>
          </cell>
          <cell r="CL942">
            <v>1808646</v>
          </cell>
          <cell r="CU942">
            <v>1557281</v>
          </cell>
          <cell r="CV942">
            <v>1866479</v>
          </cell>
          <cell r="CX942">
            <v>3423760</v>
          </cell>
          <cell r="DK942">
            <v>1403992</v>
          </cell>
          <cell r="DL942">
            <v>1515786</v>
          </cell>
          <cell r="DN942">
            <v>2919778</v>
          </cell>
          <cell r="EA942">
            <v>851283</v>
          </cell>
          <cell r="EB942">
            <v>1066529</v>
          </cell>
          <cell r="ED942">
            <v>1917812</v>
          </cell>
          <cell r="ER942">
            <v>1650198</v>
          </cell>
          <cell r="ET942">
            <v>1650198</v>
          </cell>
          <cell r="FK942">
            <v>29636259</v>
          </cell>
          <cell r="FL942">
            <v>16534529</v>
          </cell>
          <cell r="FN942">
            <v>11023033</v>
          </cell>
          <cell r="FO942">
            <v>57193821</v>
          </cell>
        </row>
        <row r="943">
          <cell r="E943" t="str">
            <v>Stanford2016</v>
          </cell>
          <cell r="F943" t="str">
            <v>CA</v>
          </cell>
          <cell r="G943" t="str">
            <v>NCAA Division I-FBS</v>
          </cell>
          <cell r="I943">
            <v>1</v>
          </cell>
          <cell r="J943" t="str">
            <v>NCAA</v>
          </cell>
          <cell r="K943">
            <v>3620</v>
          </cell>
          <cell r="L943">
            <v>3412</v>
          </cell>
          <cell r="M943">
            <v>7032</v>
          </cell>
          <cell r="V943">
            <v>825265</v>
          </cell>
          <cell r="Y943">
            <v>825265</v>
          </cell>
          <cell r="Z943">
            <v>6971688</v>
          </cell>
          <cell r="AA943">
            <v>21440365</v>
          </cell>
          <cell r="AC943">
            <v>28412053</v>
          </cell>
          <cell r="AE943">
            <v>27778</v>
          </cell>
          <cell r="AG943">
            <v>27778</v>
          </cell>
          <cell r="AL943">
            <v>524850</v>
          </cell>
          <cell r="AM943">
            <v>428389</v>
          </cell>
          <cell r="AO943">
            <v>953239</v>
          </cell>
          <cell r="AX943">
            <v>69113</v>
          </cell>
          <cell r="AY943">
            <v>91546</v>
          </cell>
          <cell r="BA943">
            <v>160659</v>
          </cell>
          <cell r="BC943">
            <v>164481</v>
          </cell>
          <cell r="BE943">
            <v>164481</v>
          </cell>
          <cell r="BF943">
            <v>44469378</v>
          </cell>
          <cell r="BI943">
            <v>44469378</v>
          </cell>
          <cell r="BJ943">
            <v>0.35564247595948795</v>
          </cell>
          <cell r="BK943">
            <v>680008</v>
          </cell>
          <cell r="BL943">
            <v>347550</v>
          </cell>
          <cell r="BN943">
            <v>1027558</v>
          </cell>
          <cell r="BO943">
            <v>262708</v>
          </cell>
          <cell r="BP943">
            <v>112198</v>
          </cell>
          <cell r="BR943">
            <v>374906</v>
          </cell>
          <cell r="BX943">
            <v>122096</v>
          </cell>
          <cell r="BZ943">
            <v>122096</v>
          </cell>
          <cell r="CI943">
            <v>454598</v>
          </cell>
          <cell r="CJ943">
            <v>185273</v>
          </cell>
          <cell r="CL943">
            <v>639871</v>
          </cell>
          <cell r="CN943">
            <v>89715</v>
          </cell>
          <cell r="CO943">
            <v>298442</v>
          </cell>
          <cell r="CP943">
            <v>388157</v>
          </cell>
          <cell r="CU943">
            <v>384621</v>
          </cell>
          <cell r="CV943">
            <v>337271</v>
          </cell>
          <cell r="CX943">
            <v>721892</v>
          </cell>
          <cell r="CZ943">
            <v>203185</v>
          </cell>
          <cell r="DB943">
            <v>203185</v>
          </cell>
          <cell r="DD943">
            <v>428615</v>
          </cell>
          <cell r="DF943">
            <v>428615</v>
          </cell>
          <cell r="DG943">
            <v>256508</v>
          </cell>
          <cell r="DH943">
            <v>188994</v>
          </cell>
          <cell r="DJ943">
            <v>445502</v>
          </cell>
          <cell r="DP943">
            <v>110928</v>
          </cell>
          <cell r="DR943">
            <v>110928</v>
          </cell>
          <cell r="EA943">
            <v>313480</v>
          </cell>
          <cell r="EB943">
            <v>133816</v>
          </cell>
          <cell r="ED943">
            <v>447296</v>
          </cell>
          <cell r="EQ943">
            <v>337707</v>
          </cell>
          <cell r="ER943">
            <v>223455</v>
          </cell>
          <cell r="ET943">
            <v>561162</v>
          </cell>
          <cell r="EU943">
            <v>304326</v>
          </cell>
          <cell r="EV943">
            <v>266480</v>
          </cell>
          <cell r="EX943">
            <v>570806</v>
          </cell>
          <cell r="FC943">
            <v>184792</v>
          </cell>
          <cell r="FF943">
            <v>184792</v>
          </cell>
          <cell r="FH943">
            <v>123583</v>
          </cell>
          <cell r="FJ943">
            <v>123583</v>
          </cell>
          <cell r="FK943">
            <v>56039042</v>
          </cell>
          <cell r="FL943">
            <v>25025718</v>
          </cell>
          <cell r="FM943">
            <v>298442</v>
          </cell>
          <cell r="FN943">
            <v>43676356</v>
          </cell>
          <cell r="FO943">
            <v>125039558</v>
          </cell>
        </row>
        <row r="944">
          <cell r="E944" t="str">
            <v>Syracuse2016</v>
          </cell>
          <cell r="F944" t="str">
            <v>NY</v>
          </cell>
          <cell r="G944" t="str">
            <v>NCAA Division I-FBS</v>
          </cell>
          <cell r="I944">
            <v>1</v>
          </cell>
          <cell r="J944" t="str">
            <v>NCAA</v>
          </cell>
          <cell r="K944">
            <v>6518</v>
          </cell>
          <cell r="L944">
            <v>7806</v>
          </cell>
          <cell r="M944">
            <v>14324</v>
          </cell>
          <cell r="Z944">
            <v>29322084</v>
          </cell>
          <cell r="AA944">
            <v>1808153</v>
          </cell>
          <cell r="AC944">
            <v>31130237</v>
          </cell>
          <cell r="AL944">
            <v>1119664</v>
          </cell>
          <cell r="AM944">
            <v>1229852</v>
          </cell>
          <cell r="AO944">
            <v>2349516</v>
          </cell>
          <cell r="BC944">
            <v>988674</v>
          </cell>
          <cell r="BE944">
            <v>988674</v>
          </cell>
          <cell r="BF944">
            <v>44182377</v>
          </cell>
          <cell r="BI944">
            <v>44182377</v>
          </cell>
          <cell r="BJ944">
            <v>0.48315336073424425</v>
          </cell>
          <cell r="BT944">
            <v>1433805</v>
          </cell>
          <cell r="BV944">
            <v>1433805</v>
          </cell>
          <cell r="BW944">
            <v>1815030</v>
          </cell>
          <cell r="BX944">
            <v>1233691</v>
          </cell>
          <cell r="BZ944">
            <v>3048721</v>
          </cell>
          <cell r="CI944">
            <v>1016221</v>
          </cell>
          <cell r="CJ944">
            <v>1598220</v>
          </cell>
          <cell r="CL944">
            <v>2614441</v>
          </cell>
          <cell r="CU944">
            <v>970908</v>
          </cell>
          <cell r="CV944">
            <v>1092904</v>
          </cell>
          <cell r="CX944">
            <v>2063812</v>
          </cell>
          <cell r="CZ944">
            <v>995881</v>
          </cell>
          <cell r="DB944">
            <v>995881</v>
          </cell>
          <cell r="EB944">
            <v>763292</v>
          </cell>
          <cell r="ED944">
            <v>763292</v>
          </cell>
          <cell r="ER944">
            <v>990983</v>
          </cell>
          <cell r="ET944">
            <v>990983</v>
          </cell>
          <cell r="FK944">
            <v>78426284</v>
          </cell>
          <cell r="FL944">
            <v>12135455</v>
          </cell>
          <cell r="FN944">
            <v>884126</v>
          </cell>
          <cell r="FO944">
            <v>91445865</v>
          </cell>
        </row>
        <row r="945">
          <cell r="E945" t="str">
            <v>Temple2016</v>
          </cell>
          <cell r="F945" t="str">
            <v>PA</v>
          </cell>
          <cell r="G945" t="str">
            <v>NCAA Division I-FBS</v>
          </cell>
          <cell r="I945">
            <v>1</v>
          </cell>
          <cell r="J945" t="str">
            <v>NCAA</v>
          </cell>
          <cell r="K945">
            <v>12406</v>
          </cell>
          <cell r="L945">
            <v>13722</v>
          </cell>
          <cell r="M945">
            <v>26128</v>
          </cell>
          <cell r="Z945">
            <v>5675239</v>
          </cell>
          <cell r="AA945">
            <v>3228712</v>
          </cell>
          <cell r="AC945">
            <v>8903951</v>
          </cell>
          <cell r="AM945">
            <v>1270106</v>
          </cell>
          <cell r="AO945">
            <v>1270106</v>
          </cell>
          <cell r="AY945">
            <v>529031</v>
          </cell>
          <cell r="BA945">
            <v>529031</v>
          </cell>
          <cell r="BC945">
            <v>1051271</v>
          </cell>
          <cell r="BE945">
            <v>1051271</v>
          </cell>
          <cell r="BF945">
            <v>20624125</v>
          </cell>
          <cell r="BI945">
            <v>20624125</v>
          </cell>
          <cell r="BJ945">
            <v>0.39363196134734685</v>
          </cell>
          <cell r="BK945">
            <v>435272</v>
          </cell>
          <cell r="BN945">
            <v>435272</v>
          </cell>
          <cell r="BP945">
            <v>963098</v>
          </cell>
          <cell r="BR945">
            <v>963098</v>
          </cell>
          <cell r="BX945">
            <v>1109645</v>
          </cell>
          <cell r="BZ945">
            <v>1109645</v>
          </cell>
          <cell r="CI945">
            <v>699175</v>
          </cell>
          <cell r="CJ945">
            <v>1219979</v>
          </cell>
          <cell r="CL945">
            <v>1919154</v>
          </cell>
          <cell r="CU945">
            <v>1071109</v>
          </cell>
          <cell r="CV945">
            <v>1321676</v>
          </cell>
          <cell r="CX945">
            <v>2392785</v>
          </cell>
          <cell r="EA945">
            <v>416416</v>
          </cell>
          <cell r="EB945">
            <v>570724</v>
          </cell>
          <cell r="ED945">
            <v>987140</v>
          </cell>
          <cell r="EM945">
            <v>239780</v>
          </cell>
          <cell r="EP945">
            <v>239780</v>
          </cell>
          <cell r="ER945">
            <v>1148565</v>
          </cell>
          <cell r="ET945">
            <v>1148565</v>
          </cell>
          <cell r="FK945">
            <v>29161116</v>
          </cell>
          <cell r="FL945">
            <v>12412807</v>
          </cell>
          <cell r="FN945">
            <v>10820514</v>
          </cell>
          <cell r="FO945">
            <v>52394437</v>
          </cell>
        </row>
        <row r="946">
          <cell r="E946" t="str">
            <v>Texas A&amp;M2016</v>
          </cell>
          <cell r="F946" t="str">
            <v>TX</v>
          </cell>
          <cell r="G946" t="str">
            <v>NCAA Division I-FBS</v>
          </cell>
          <cell r="I946">
            <v>1</v>
          </cell>
          <cell r="J946" t="str">
            <v>NCAA</v>
          </cell>
          <cell r="K946">
            <v>22973</v>
          </cell>
          <cell r="L946">
            <v>22002</v>
          </cell>
          <cell r="M946">
            <v>44975</v>
          </cell>
          <cell r="V946">
            <v>3125282</v>
          </cell>
          <cell r="Y946">
            <v>3125282</v>
          </cell>
          <cell r="Z946">
            <v>8905402</v>
          </cell>
          <cell r="AA946">
            <v>1097933</v>
          </cell>
          <cell r="AC946">
            <v>10003335</v>
          </cell>
          <cell r="AL946">
            <v>356152</v>
          </cell>
          <cell r="AM946">
            <v>335177</v>
          </cell>
          <cell r="AO946">
            <v>691329</v>
          </cell>
          <cell r="AU946">
            <v>123154</v>
          </cell>
          <cell r="AW946">
            <v>123154</v>
          </cell>
          <cell r="BF946">
            <v>70427183</v>
          </cell>
          <cell r="BI946">
            <v>70427183</v>
          </cell>
          <cell r="BJ946">
            <v>0.53990960955192657</v>
          </cell>
          <cell r="BK946">
            <v>379419</v>
          </cell>
          <cell r="BL946">
            <v>123733</v>
          </cell>
          <cell r="BN946">
            <v>503152</v>
          </cell>
          <cell r="CV946">
            <v>2858696</v>
          </cell>
          <cell r="CX946">
            <v>2858696</v>
          </cell>
          <cell r="CZ946">
            <v>671974</v>
          </cell>
          <cell r="DB946">
            <v>671974</v>
          </cell>
          <cell r="DG946">
            <v>457404</v>
          </cell>
          <cell r="DH946">
            <v>459006</v>
          </cell>
          <cell r="DJ946">
            <v>916410</v>
          </cell>
          <cell r="EA946">
            <v>600727</v>
          </cell>
          <cell r="EB946">
            <v>264230</v>
          </cell>
          <cell r="ED946">
            <v>864957</v>
          </cell>
          <cell r="ER946">
            <v>669041</v>
          </cell>
          <cell r="ET946">
            <v>669041</v>
          </cell>
          <cell r="FK946">
            <v>84251569</v>
          </cell>
          <cell r="FL946">
            <v>6602944</v>
          </cell>
          <cell r="FN946">
            <v>39588031</v>
          </cell>
          <cell r="FO946">
            <v>130442544</v>
          </cell>
        </row>
        <row r="947">
          <cell r="E947" t="str">
            <v>TCU2016</v>
          </cell>
          <cell r="F947" t="str">
            <v>TX</v>
          </cell>
          <cell r="G947" t="str">
            <v>NCAA Division I-FBS</v>
          </cell>
          <cell r="I947">
            <v>1</v>
          </cell>
          <cell r="J947" t="str">
            <v>NCAA</v>
          </cell>
          <cell r="K947">
            <v>3381</v>
          </cell>
          <cell r="L947">
            <v>5210</v>
          </cell>
          <cell r="M947">
            <v>8591</v>
          </cell>
          <cell r="V947">
            <v>4360191</v>
          </cell>
          <cell r="Y947">
            <v>4360191</v>
          </cell>
          <cell r="Z947">
            <v>12889761</v>
          </cell>
          <cell r="AA947">
            <v>4121114</v>
          </cell>
          <cell r="AC947">
            <v>17010875</v>
          </cell>
          <cell r="AE947">
            <v>400723</v>
          </cell>
          <cell r="AG947">
            <v>400723</v>
          </cell>
          <cell r="AL947">
            <v>957294</v>
          </cell>
          <cell r="AM947">
            <v>1209797</v>
          </cell>
          <cell r="AO947">
            <v>2167091</v>
          </cell>
          <cell r="AU947">
            <v>3770670</v>
          </cell>
          <cell r="AW947">
            <v>3770670</v>
          </cell>
          <cell r="BF947">
            <v>58775636</v>
          </cell>
          <cell r="BI947">
            <v>58775636</v>
          </cell>
          <cell r="BJ947">
            <v>0.55947177754572919</v>
          </cell>
          <cell r="BK947">
            <v>494088</v>
          </cell>
          <cell r="BL947">
            <v>519428</v>
          </cell>
          <cell r="BN947">
            <v>1013516</v>
          </cell>
          <cell r="CB947">
            <v>378117</v>
          </cell>
          <cell r="CD947">
            <v>378117</v>
          </cell>
          <cell r="CV947">
            <v>1161727</v>
          </cell>
          <cell r="CX947">
            <v>1161727</v>
          </cell>
          <cell r="DG947">
            <v>633297</v>
          </cell>
          <cell r="DH947">
            <v>735115</v>
          </cell>
          <cell r="DJ947">
            <v>1368412</v>
          </cell>
          <cell r="EA947">
            <v>779580</v>
          </cell>
          <cell r="EB947">
            <v>825316</v>
          </cell>
          <cell r="ED947">
            <v>1604896</v>
          </cell>
          <cell r="ER947">
            <v>1425088</v>
          </cell>
          <cell r="ET947">
            <v>1425088</v>
          </cell>
          <cell r="FK947">
            <v>78889847</v>
          </cell>
          <cell r="FL947">
            <v>14547095</v>
          </cell>
          <cell r="FN947">
            <v>11618645</v>
          </cell>
          <cell r="FO947">
            <v>105055587</v>
          </cell>
        </row>
        <row r="948">
          <cell r="E948" t="str">
            <v>Texas State2016</v>
          </cell>
          <cell r="F948" t="str">
            <v>TX</v>
          </cell>
          <cell r="G948" t="str">
            <v>NCAA Division I-FBS</v>
          </cell>
          <cell r="I948">
            <v>1</v>
          </cell>
          <cell r="J948" t="str">
            <v>NCAA</v>
          </cell>
          <cell r="K948">
            <v>11896</v>
          </cell>
          <cell r="L948">
            <v>16284</v>
          </cell>
          <cell r="M948">
            <v>28180</v>
          </cell>
          <cell r="V948">
            <v>1168606</v>
          </cell>
          <cell r="Y948">
            <v>1168606</v>
          </cell>
          <cell r="Z948">
            <v>1814763</v>
          </cell>
          <cell r="AA948">
            <v>1340276</v>
          </cell>
          <cell r="AC948">
            <v>3155039</v>
          </cell>
          <cell r="AL948">
            <v>656743</v>
          </cell>
          <cell r="AM948">
            <v>809531</v>
          </cell>
          <cell r="AO948">
            <v>1466274</v>
          </cell>
          <cell r="BF948">
            <v>6952086</v>
          </cell>
          <cell r="BI948">
            <v>6952086</v>
          </cell>
          <cell r="BJ948">
            <v>0.18921884014967263</v>
          </cell>
          <cell r="BK948">
            <v>330793</v>
          </cell>
          <cell r="BL948">
            <v>523628</v>
          </cell>
          <cell r="BN948">
            <v>854421</v>
          </cell>
          <cell r="CV948">
            <v>635040</v>
          </cell>
          <cell r="CX948">
            <v>635040</v>
          </cell>
          <cell r="CZ948">
            <v>877830</v>
          </cell>
          <cell r="DB948">
            <v>877830</v>
          </cell>
          <cell r="EB948">
            <v>452531</v>
          </cell>
          <cell r="ED948">
            <v>452531</v>
          </cell>
          <cell r="ER948">
            <v>743658</v>
          </cell>
          <cell r="ET948">
            <v>743658</v>
          </cell>
          <cell r="FK948">
            <v>10922991</v>
          </cell>
          <cell r="FL948">
            <v>5382494</v>
          </cell>
          <cell r="FN948">
            <v>20435497</v>
          </cell>
          <cell r="FO948">
            <v>36740982</v>
          </cell>
        </row>
        <row r="949">
          <cell r="E949" t="str">
            <v>Texas Tech2016</v>
          </cell>
          <cell r="F949" t="str">
            <v>TX</v>
          </cell>
          <cell r="G949" t="str">
            <v>NCAA Division I-FBS</v>
          </cell>
          <cell r="I949">
            <v>1</v>
          </cell>
          <cell r="J949" t="str">
            <v>NCAA</v>
          </cell>
          <cell r="K949">
            <v>14522</v>
          </cell>
          <cell r="L949">
            <v>12066</v>
          </cell>
          <cell r="M949">
            <v>26588</v>
          </cell>
          <cell r="V949">
            <v>1554631</v>
          </cell>
          <cell r="Y949">
            <v>1554631</v>
          </cell>
          <cell r="Z949">
            <v>8005272</v>
          </cell>
          <cell r="AA949">
            <v>1011415</v>
          </cell>
          <cell r="AC949">
            <v>9016687</v>
          </cell>
          <cell r="AL949">
            <v>251203</v>
          </cell>
          <cell r="AM949">
            <v>239130</v>
          </cell>
          <cell r="AO949">
            <v>490333</v>
          </cell>
          <cell r="BF949">
            <v>44646242</v>
          </cell>
          <cell r="BI949">
            <v>44646242</v>
          </cell>
          <cell r="BJ949">
            <v>0.56245762945462996</v>
          </cell>
          <cell r="BK949">
            <v>345753</v>
          </cell>
          <cell r="BL949">
            <v>409680</v>
          </cell>
          <cell r="BN949">
            <v>755433</v>
          </cell>
          <cell r="CV949">
            <v>218542</v>
          </cell>
          <cell r="CX949">
            <v>218542</v>
          </cell>
          <cell r="CZ949">
            <v>199643</v>
          </cell>
          <cell r="DB949">
            <v>199643</v>
          </cell>
          <cell r="EA949">
            <v>68694</v>
          </cell>
          <cell r="EB949">
            <v>112018</v>
          </cell>
          <cell r="ED949">
            <v>180712</v>
          </cell>
          <cell r="ER949">
            <v>176260</v>
          </cell>
          <cell r="ET949">
            <v>176260</v>
          </cell>
          <cell r="FK949">
            <v>54871795</v>
          </cell>
          <cell r="FL949">
            <v>2366688</v>
          </cell>
          <cell r="FN949">
            <v>22138593</v>
          </cell>
          <cell r="FO949">
            <v>79377076</v>
          </cell>
        </row>
        <row r="950">
          <cell r="E950" t="str">
            <v>Alabama2016</v>
          </cell>
          <cell r="F950" t="str">
            <v>AL</v>
          </cell>
          <cell r="G950" t="str">
            <v>NCAA Division I-FBS</v>
          </cell>
          <cell r="I950">
            <v>1</v>
          </cell>
          <cell r="J950" t="str">
            <v>NCAA</v>
          </cell>
          <cell r="K950">
            <v>13038</v>
          </cell>
          <cell r="L950">
            <v>16033</v>
          </cell>
          <cell r="M950">
            <v>29071</v>
          </cell>
          <cell r="V950">
            <v>1182296</v>
          </cell>
          <cell r="Y950">
            <v>1182296</v>
          </cell>
          <cell r="Z950">
            <v>15003656</v>
          </cell>
          <cell r="AA950">
            <v>1013741</v>
          </cell>
          <cell r="AC950">
            <v>16017397</v>
          </cell>
          <cell r="AL950">
            <v>174361</v>
          </cell>
          <cell r="AM950">
            <v>1100337</v>
          </cell>
          <cell r="AO950">
            <v>1274698</v>
          </cell>
          <cell r="BF950">
            <v>108117057</v>
          </cell>
          <cell r="BI950">
            <v>108117057</v>
          </cell>
          <cell r="BJ950">
            <v>0.62027295127896998</v>
          </cell>
          <cell r="BK950">
            <v>573108</v>
          </cell>
          <cell r="BL950">
            <v>418942</v>
          </cell>
          <cell r="BN950">
            <v>992050</v>
          </cell>
          <cell r="BP950">
            <v>1100715</v>
          </cell>
          <cell r="BR950">
            <v>1100715</v>
          </cell>
          <cell r="CJ950">
            <v>1037128</v>
          </cell>
          <cell r="CL950">
            <v>1037128</v>
          </cell>
          <cell r="CV950">
            <v>808735</v>
          </cell>
          <cell r="CX950">
            <v>808735</v>
          </cell>
          <cell r="CZ950">
            <v>1170919</v>
          </cell>
          <cell r="DB950">
            <v>1170919</v>
          </cell>
          <cell r="DG950">
            <v>98574</v>
          </cell>
          <cell r="DH950">
            <v>760383</v>
          </cell>
          <cell r="DJ950">
            <v>858957</v>
          </cell>
          <cell r="EA950">
            <v>85260</v>
          </cell>
          <cell r="EB950">
            <v>484363</v>
          </cell>
          <cell r="ED950">
            <v>569623</v>
          </cell>
          <cell r="ER950">
            <v>685786</v>
          </cell>
          <cell r="ET950">
            <v>685786</v>
          </cell>
          <cell r="FK950">
            <v>125234312</v>
          </cell>
          <cell r="FL950">
            <v>8581049</v>
          </cell>
          <cell r="FN950">
            <v>40490252</v>
          </cell>
          <cell r="FO950">
            <v>174305613</v>
          </cell>
        </row>
        <row r="951">
          <cell r="E951" t="str">
            <v>Tennessee2016</v>
          </cell>
          <cell r="F951" t="str">
            <v>TN</v>
          </cell>
          <cell r="G951" t="str">
            <v>NCAA Division I-FBS</v>
          </cell>
          <cell r="I951">
            <v>1</v>
          </cell>
          <cell r="J951" t="str">
            <v>NCAA</v>
          </cell>
          <cell r="K951">
            <v>10476</v>
          </cell>
          <cell r="L951">
            <v>10243</v>
          </cell>
          <cell r="M951">
            <v>20719</v>
          </cell>
          <cell r="V951">
            <v>645375</v>
          </cell>
          <cell r="Y951">
            <v>645375</v>
          </cell>
          <cell r="Z951">
            <v>18322729</v>
          </cell>
          <cell r="AA951">
            <v>3944384</v>
          </cell>
          <cell r="AC951">
            <v>22267113</v>
          </cell>
          <cell r="AL951">
            <v>78218</v>
          </cell>
          <cell r="AM951">
            <v>107852</v>
          </cell>
          <cell r="AO951">
            <v>186070</v>
          </cell>
          <cell r="BF951">
            <v>110673571</v>
          </cell>
          <cell r="BI951">
            <v>110673571</v>
          </cell>
          <cell r="BJ951">
            <v>0.79245258201104041</v>
          </cell>
          <cell r="BK951">
            <v>45119</v>
          </cell>
          <cell r="BL951">
            <v>90724</v>
          </cell>
          <cell r="BN951">
            <v>135843</v>
          </cell>
          <cell r="CJ951">
            <v>176301</v>
          </cell>
          <cell r="CL951">
            <v>176301</v>
          </cell>
          <cell r="CV951">
            <v>157928</v>
          </cell>
          <cell r="CX951">
            <v>157928</v>
          </cell>
          <cell r="CZ951">
            <v>1000349</v>
          </cell>
          <cell r="DB951">
            <v>1000349</v>
          </cell>
          <cell r="DG951">
            <v>148508</v>
          </cell>
          <cell r="DH951">
            <v>246607</v>
          </cell>
          <cell r="DJ951">
            <v>395115</v>
          </cell>
          <cell r="EA951">
            <v>20620</v>
          </cell>
          <cell r="EB951">
            <v>39677</v>
          </cell>
          <cell r="ED951">
            <v>60297</v>
          </cell>
          <cell r="ER951">
            <v>164313</v>
          </cell>
          <cell r="ET951">
            <v>164313</v>
          </cell>
          <cell r="FK951">
            <v>129934140</v>
          </cell>
          <cell r="FL951">
            <v>5928135</v>
          </cell>
          <cell r="FN951">
            <v>3797275</v>
          </cell>
          <cell r="FO951">
            <v>139659550</v>
          </cell>
        </row>
        <row r="952">
          <cell r="E952" t="str">
            <v>Texas2016</v>
          </cell>
          <cell r="F952" t="str">
            <v>TX</v>
          </cell>
          <cell r="G952" t="str">
            <v>NCAA Division I-FBS</v>
          </cell>
          <cell r="I952">
            <v>1</v>
          </cell>
          <cell r="J952" t="str">
            <v>NCAA</v>
          </cell>
          <cell r="K952">
            <v>17325</v>
          </cell>
          <cell r="L952">
            <v>19701</v>
          </cell>
          <cell r="M952">
            <v>37026</v>
          </cell>
          <cell r="V952">
            <v>5671295</v>
          </cell>
          <cell r="Y952">
            <v>5671295</v>
          </cell>
          <cell r="Z952">
            <v>17567914</v>
          </cell>
          <cell r="AA952">
            <v>2689305</v>
          </cell>
          <cell r="AC952">
            <v>20257219</v>
          </cell>
          <cell r="AL952">
            <v>795853</v>
          </cell>
          <cell r="AM952">
            <v>788608</v>
          </cell>
          <cell r="AO952">
            <v>1584461</v>
          </cell>
          <cell r="BF952">
            <v>141173444</v>
          </cell>
          <cell r="BI952">
            <v>141173444</v>
          </cell>
          <cell r="BJ952">
            <v>0.68157813028894221</v>
          </cell>
          <cell r="BK952">
            <v>1514729</v>
          </cell>
          <cell r="BL952">
            <v>564505</v>
          </cell>
          <cell r="BN952">
            <v>2079234</v>
          </cell>
          <cell r="CJ952">
            <v>392250</v>
          </cell>
          <cell r="CL952">
            <v>392250</v>
          </cell>
          <cell r="CV952">
            <v>1032916</v>
          </cell>
          <cell r="CX952">
            <v>1032916</v>
          </cell>
          <cell r="CZ952">
            <v>1115054</v>
          </cell>
          <cell r="DB952">
            <v>1115054</v>
          </cell>
          <cell r="DG952">
            <v>992344</v>
          </cell>
          <cell r="DH952">
            <v>997633</v>
          </cell>
          <cell r="DJ952">
            <v>1989977</v>
          </cell>
          <cell r="EA952">
            <v>411583</v>
          </cell>
          <cell r="EB952">
            <v>377991</v>
          </cell>
          <cell r="ED952">
            <v>789574</v>
          </cell>
          <cell r="ER952">
            <v>2290587</v>
          </cell>
          <cell r="ET952">
            <v>2290587</v>
          </cell>
          <cell r="FK952">
            <v>168127162</v>
          </cell>
          <cell r="FL952">
            <v>10248849</v>
          </cell>
          <cell r="FN952">
            <v>28751298</v>
          </cell>
          <cell r="FO952">
            <v>207127309</v>
          </cell>
        </row>
        <row r="953">
          <cell r="E953" t="str">
            <v>UTEP2016</v>
          </cell>
          <cell r="F953" t="str">
            <v>TX</v>
          </cell>
          <cell r="G953" t="str">
            <v>NCAA Division I-FBS</v>
          </cell>
          <cell r="I953">
            <v>1</v>
          </cell>
          <cell r="J953" t="str">
            <v>NCAA</v>
          </cell>
          <cell r="K953">
            <v>6451</v>
          </cell>
          <cell r="L953">
            <v>6870</v>
          </cell>
          <cell r="M953">
            <v>13321</v>
          </cell>
          <cell r="Z953">
            <v>5157556</v>
          </cell>
          <cell r="AA953">
            <v>2428748</v>
          </cell>
          <cell r="AC953">
            <v>7586304</v>
          </cell>
          <cell r="AL953">
            <v>1335890</v>
          </cell>
          <cell r="AM953">
            <v>1901891</v>
          </cell>
          <cell r="AO953">
            <v>3237781</v>
          </cell>
          <cell r="BF953">
            <v>12454995</v>
          </cell>
          <cell r="BI953">
            <v>12454995</v>
          </cell>
          <cell r="BJ953">
            <v>0.40318059931080208</v>
          </cell>
          <cell r="BK953">
            <v>908615</v>
          </cell>
          <cell r="BL953">
            <v>608486</v>
          </cell>
          <cell r="BN953">
            <v>1517101</v>
          </cell>
          <cell r="CB953">
            <v>370854</v>
          </cell>
          <cell r="CD953">
            <v>370854</v>
          </cell>
          <cell r="CV953">
            <v>1457510</v>
          </cell>
          <cell r="CX953">
            <v>1457510</v>
          </cell>
          <cell r="CZ953">
            <v>1249378</v>
          </cell>
          <cell r="DB953">
            <v>1249378</v>
          </cell>
          <cell r="EB953">
            <v>854584</v>
          </cell>
          <cell r="ED953">
            <v>854584</v>
          </cell>
          <cell r="ER953">
            <v>1311004</v>
          </cell>
          <cell r="ET953">
            <v>1311004</v>
          </cell>
          <cell r="FK953">
            <v>19857056</v>
          </cell>
          <cell r="FL953">
            <v>10182455</v>
          </cell>
          <cell r="FN953">
            <v>852340</v>
          </cell>
          <cell r="FO953">
            <v>30891851</v>
          </cell>
        </row>
        <row r="954">
          <cell r="E954" t="str">
            <v>UTSA2016</v>
          </cell>
          <cell r="F954" t="str">
            <v>TX</v>
          </cell>
          <cell r="G954" t="str">
            <v>NCAA Division I-FBS</v>
          </cell>
          <cell r="I954">
            <v>1</v>
          </cell>
          <cell r="J954" t="str">
            <v>NCAA</v>
          </cell>
          <cell r="K954">
            <v>9781</v>
          </cell>
          <cell r="L954">
            <v>10214</v>
          </cell>
          <cell r="M954">
            <v>19995</v>
          </cell>
          <cell r="V954">
            <v>1026995</v>
          </cell>
          <cell r="Y954">
            <v>1026995</v>
          </cell>
          <cell r="Z954">
            <v>1993006</v>
          </cell>
          <cell r="AA954">
            <v>1298135</v>
          </cell>
          <cell r="AC954">
            <v>3291141</v>
          </cell>
          <cell r="AL954">
            <v>833631</v>
          </cell>
          <cell r="AM954">
            <v>888970</v>
          </cell>
          <cell r="AO954">
            <v>1722601</v>
          </cell>
          <cell r="BF954">
            <v>10615893</v>
          </cell>
          <cell r="BI954">
            <v>10615893</v>
          </cell>
          <cell r="BJ954">
            <v>0.38150338934462802</v>
          </cell>
          <cell r="BK954">
            <v>373074</v>
          </cell>
          <cell r="BL954">
            <v>386883</v>
          </cell>
          <cell r="BN954">
            <v>759957</v>
          </cell>
          <cell r="CV954">
            <v>781190</v>
          </cell>
          <cell r="CX954">
            <v>781190</v>
          </cell>
          <cell r="CZ954">
            <v>647677</v>
          </cell>
          <cell r="DB954">
            <v>647677</v>
          </cell>
          <cell r="EA954">
            <v>327828</v>
          </cell>
          <cell r="EB954">
            <v>416998</v>
          </cell>
          <cell r="ED954">
            <v>744826</v>
          </cell>
          <cell r="ER954">
            <v>862971</v>
          </cell>
          <cell r="ET954">
            <v>862971</v>
          </cell>
          <cell r="FK954">
            <v>15170427</v>
          </cell>
          <cell r="FL954">
            <v>5282824</v>
          </cell>
          <cell r="FN954">
            <v>7373220</v>
          </cell>
          <cell r="FO954">
            <v>27826471</v>
          </cell>
        </row>
        <row r="955">
          <cell r="E955" t="str">
            <v>Troy2016</v>
          </cell>
          <cell r="F955" t="str">
            <v>AL</v>
          </cell>
          <cell r="G955" t="str">
            <v>NCAA Division I-FBS</v>
          </cell>
          <cell r="I955">
            <v>1</v>
          </cell>
          <cell r="J955" t="str">
            <v>NCAA</v>
          </cell>
          <cell r="K955">
            <v>3711</v>
          </cell>
          <cell r="L955">
            <v>5618</v>
          </cell>
          <cell r="M955">
            <v>9329</v>
          </cell>
          <cell r="V955">
            <v>845414</v>
          </cell>
          <cell r="Y955">
            <v>845414</v>
          </cell>
          <cell r="Z955">
            <v>2569292</v>
          </cell>
          <cell r="AA955">
            <v>2165077</v>
          </cell>
          <cell r="AC955">
            <v>4734369</v>
          </cell>
          <cell r="AL955">
            <v>490646</v>
          </cell>
          <cell r="AM955">
            <v>736868</v>
          </cell>
          <cell r="AO955">
            <v>1227514</v>
          </cell>
          <cell r="BF955">
            <v>8764479</v>
          </cell>
          <cell r="BI955">
            <v>8764479</v>
          </cell>
          <cell r="BJ955">
            <v>0.30675309930046335</v>
          </cell>
          <cell r="BK955">
            <v>296389</v>
          </cell>
          <cell r="BL955">
            <v>313299</v>
          </cell>
          <cell r="BN955">
            <v>609688</v>
          </cell>
          <cell r="CV955">
            <v>611507</v>
          </cell>
          <cell r="CX955">
            <v>611507</v>
          </cell>
          <cell r="CZ955">
            <v>769820</v>
          </cell>
          <cell r="DB955">
            <v>769820</v>
          </cell>
          <cell r="EA955">
            <v>363169</v>
          </cell>
          <cell r="EB955">
            <v>322561</v>
          </cell>
          <cell r="ED955">
            <v>685730</v>
          </cell>
          <cell r="ER955">
            <v>653988</v>
          </cell>
          <cell r="ET955">
            <v>653988</v>
          </cell>
          <cell r="FK955">
            <v>13329389</v>
          </cell>
          <cell r="FL955">
            <v>5573120</v>
          </cell>
          <cell r="FN955">
            <v>9669261</v>
          </cell>
          <cell r="FO955">
            <v>28571770</v>
          </cell>
        </row>
        <row r="956">
          <cell r="E956" t="str">
            <v>Tulane2016</v>
          </cell>
          <cell r="F956" t="str">
            <v>LA</v>
          </cell>
          <cell r="G956" t="str">
            <v>NCAA Division I-FBS</v>
          </cell>
          <cell r="I956">
            <v>1</v>
          </cell>
          <cell r="J956" t="str">
            <v>NCAA</v>
          </cell>
          <cell r="K956">
            <v>2717</v>
          </cell>
          <cell r="L956">
            <v>3770</v>
          </cell>
          <cell r="M956">
            <v>6487</v>
          </cell>
          <cell r="V956">
            <v>2331945</v>
          </cell>
          <cell r="Y956">
            <v>2331945</v>
          </cell>
          <cell r="Z956">
            <v>4207110</v>
          </cell>
          <cell r="AA956">
            <v>2609724</v>
          </cell>
          <cell r="AC956">
            <v>6816834</v>
          </cell>
          <cell r="AE956">
            <v>541758</v>
          </cell>
          <cell r="AG956">
            <v>541758</v>
          </cell>
          <cell r="AI956">
            <v>482019</v>
          </cell>
          <cell r="AK956">
            <v>482019</v>
          </cell>
          <cell r="AL956">
            <v>836692</v>
          </cell>
          <cell r="AM956">
            <v>1620346</v>
          </cell>
          <cell r="AO956">
            <v>2457038</v>
          </cell>
          <cell r="BF956">
            <v>13367701</v>
          </cell>
          <cell r="BI956">
            <v>13367701</v>
          </cell>
          <cell r="BJ956">
            <v>0.31483055599688609</v>
          </cell>
          <cell r="BL956">
            <v>727171</v>
          </cell>
          <cell r="BN956">
            <v>727171</v>
          </cell>
          <cell r="DH956">
            <v>1215198</v>
          </cell>
          <cell r="DJ956">
            <v>1215198</v>
          </cell>
          <cell r="EA956">
            <v>628734</v>
          </cell>
          <cell r="EB956">
            <v>839735</v>
          </cell>
          <cell r="ED956">
            <v>1468469</v>
          </cell>
          <cell r="ER956">
            <v>1482715</v>
          </cell>
          <cell r="ET956">
            <v>1482715</v>
          </cell>
          <cell r="FK956">
            <v>21372182</v>
          </cell>
          <cell r="FL956">
            <v>9518666</v>
          </cell>
          <cell r="FN956">
            <v>11569138</v>
          </cell>
          <cell r="FO956">
            <v>42459986</v>
          </cell>
        </row>
        <row r="957">
          <cell r="E957" t="str">
            <v>Buffalo2016</v>
          </cell>
          <cell r="F957" t="str">
            <v>NY</v>
          </cell>
          <cell r="G957" t="str">
            <v>NCAA Division I-FBS</v>
          </cell>
          <cell r="I957">
            <v>1</v>
          </cell>
          <cell r="J957" t="str">
            <v>NCAA</v>
          </cell>
          <cell r="K957">
            <v>10798</v>
          </cell>
          <cell r="L957">
            <v>7934</v>
          </cell>
          <cell r="M957">
            <v>18732</v>
          </cell>
          <cell r="V957">
            <v>1103357</v>
          </cell>
          <cell r="Y957">
            <v>1103357</v>
          </cell>
          <cell r="Z957">
            <v>2214350</v>
          </cell>
          <cell r="AA957">
            <v>1518866</v>
          </cell>
          <cell r="AC957">
            <v>3733216</v>
          </cell>
          <cell r="AL957">
            <v>529811</v>
          </cell>
          <cell r="AM957">
            <v>854862</v>
          </cell>
          <cell r="AO957">
            <v>1384673</v>
          </cell>
          <cell r="BF957">
            <v>7796405</v>
          </cell>
          <cell r="BI957">
            <v>7796405</v>
          </cell>
          <cell r="BJ957">
            <v>0.23214505417965045</v>
          </cell>
          <cell r="CJ957">
            <v>937732</v>
          </cell>
          <cell r="CL957">
            <v>937732</v>
          </cell>
          <cell r="CU957">
            <v>973266</v>
          </cell>
          <cell r="CV957">
            <v>809342</v>
          </cell>
          <cell r="CX957">
            <v>1782608</v>
          </cell>
          <cell r="CZ957">
            <v>761376</v>
          </cell>
          <cell r="DB957">
            <v>761376</v>
          </cell>
          <cell r="DG957">
            <v>685492</v>
          </cell>
          <cell r="DH957">
            <v>785888</v>
          </cell>
          <cell r="DJ957">
            <v>1471380</v>
          </cell>
          <cell r="EA957">
            <v>400721</v>
          </cell>
          <cell r="EB957">
            <v>562890</v>
          </cell>
          <cell r="ED957">
            <v>963611</v>
          </cell>
          <cell r="ER957">
            <v>783529</v>
          </cell>
          <cell r="ET957">
            <v>783529</v>
          </cell>
          <cell r="FC957">
            <v>598996</v>
          </cell>
          <cell r="FF957">
            <v>598996</v>
          </cell>
          <cell r="FK957">
            <v>14302398</v>
          </cell>
          <cell r="FL957">
            <v>7014485</v>
          </cell>
          <cell r="FN957">
            <v>12267313</v>
          </cell>
          <cell r="FO957">
            <v>33584196</v>
          </cell>
        </row>
        <row r="958">
          <cell r="E958" t="str">
            <v>Akron2016</v>
          </cell>
          <cell r="F958" t="str">
            <v>OH</v>
          </cell>
          <cell r="G958" t="str">
            <v>NCAA Division I-FBS</v>
          </cell>
          <cell r="I958">
            <v>1</v>
          </cell>
          <cell r="J958" t="str">
            <v>NCAA</v>
          </cell>
          <cell r="K958">
            <v>7363</v>
          </cell>
          <cell r="L958">
            <v>6004</v>
          </cell>
          <cell r="M958">
            <v>13367</v>
          </cell>
          <cell r="Z958">
            <v>2958089</v>
          </cell>
          <cell r="AA958">
            <v>1569908</v>
          </cell>
          <cell r="AC958">
            <v>4527997</v>
          </cell>
          <cell r="AL958">
            <v>708417</v>
          </cell>
          <cell r="AM958">
            <v>1029863</v>
          </cell>
          <cell r="AO958">
            <v>1738280</v>
          </cell>
          <cell r="BF958">
            <v>7253770</v>
          </cell>
          <cell r="BI958">
            <v>7253770</v>
          </cell>
          <cell r="BJ958">
            <v>0.22367304242417216</v>
          </cell>
          <cell r="BK958">
            <v>347472</v>
          </cell>
          <cell r="BL958">
            <v>289680</v>
          </cell>
          <cell r="BN958">
            <v>637152</v>
          </cell>
          <cell r="CC958">
            <v>223124</v>
          </cell>
          <cell r="CD958">
            <v>223124</v>
          </cell>
          <cell r="CU958">
            <v>1079740</v>
          </cell>
          <cell r="CV958">
            <v>822344</v>
          </cell>
          <cell r="CX958">
            <v>1902084</v>
          </cell>
          <cell r="CZ958">
            <v>734638</v>
          </cell>
          <cell r="DB958">
            <v>734638</v>
          </cell>
          <cell r="DH958">
            <v>819947</v>
          </cell>
          <cell r="DJ958">
            <v>819947</v>
          </cell>
          <cell r="EB958">
            <v>487166</v>
          </cell>
          <cell r="ED958">
            <v>487166</v>
          </cell>
          <cell r="ER958">
            <v>716224</v>
          </cell>
          <cell r="ET958">
            <v>716224</v>
          </cell>
          <cell r="FK958">
            <v>12347488</v>
          </cell>
          <cell r="FL958">
            <v>6469770</v>
          </cell>
          <cell r="FM958">
            <v>223124</v>
          </cell>
          <cell r="FN958">
            <v>13389856</v>
          </cell>
          <cell r="FO958">
            <v>32430238</v>
          </cell>
        </row>
        <row r="959">
          <cell r="E959" t="str">
            <v>UAB2016</v>
          </cell>
          <cell r="F959" t="str">
            <v>AL</v>
          </cell>
          <cell r="G959" t="str">
            <v>NCAA Division I-FBS</v>
          </cell>
          <cell r="I959">
            <v>1</v>
          </cell>
          <cell r="J959" t="str">
            <v>NCAA</v>
          </cell>
          <cell r="K959">
            <v>3668</v>
          </cell>
          <cell r="L959">
            <v>5273</v>
          </cell>
          <cell r="M959">
            <v>8941</v>
          </cell>
          <cell r="V959">
            <v>1195193</v>
          </cell>
          <cell r="Y959">
            <v>1195193</v>
          </cell>
          <cell r="Z959">
            <v>3369190</v>
          </cell>
          <cell r="AA959">
            <v>1714933</v>
          </cell>
          <cell r="AC959">
            <v>5084123</v>
          </cell>
          <cell r="AE959">
            <v>273800</v>
          </cell>
          <cell r="AG959">
            <v>273800</v>
          </cell>
          <cell r="AI959">
            <v>272419</v>
          </cell>
          <cell r="AK959">
            <v>272419</v>
          </cell>
          <cell r="AM959">
            <v>894030</v>
          </cell>
          <cell r="AO959">
            <v>894030</v>
          </cell>
          <cell r="BJ959">
            <v>0</v>
          </cell>
          <cell r="BK959">
            <v>394967</v>
          </cell>
          <cell r="BL959">
            <v>365425</v>
          </cell>
          <cell r="BN959">
            <v>760392</v>
          </cell>
          <cell r="CC959">
            <v>194533</v>
          </cell>
          <cell r="CD959">
            <v>194533</v>
          </cell>
          <cell r="CU959">
            <v>1069662</v>
          </cell>
          <cell r="CV959">
            <v>949951</v>
          </cell>
          <cell r="CX959">
            <v>2019613</v>
          </cell>
          <cell r="CZ959">
            <v>1040637</v>
          </cell>
          <cell r="DB959">
            <v>1040637</v>
          </cell>
          <cell r="EA959">
            <v>349488</v>
          </cell>
          <cell r="EB959">
            <v>460155</v>
          </cell>
          <cell r="ED959">
            <v>809643</v>
          </cell>
          <cell r="ER959">
            <v>870560</v>
          </cell>
          <cell r="ET959">
            <v>870560</v>
          </cell>
          <cell r="FK959">
            <v>6378500</v>
          </cell>
          <cell r="FL959">
            <v>6841910</v>
          </cell>
          <cell r="FM959">
            <v>194533</v>
          </cell>
          <cell r="FN959">
            <v>15514800</v>
          </cell>
          <cell r="FO959">
            <v>28929743</v>
          </cell>
        </row>
        <row r="960">
          <cell r="E960" t="str">
            <v>Arizona2016</v>
          </cell>
          <cell r="F960" t="str">
            <v>AZ</v>
          </cell>
          <cell r="G960" t="str">
            <v>NCAA Division I-FBS</v>
          </cell>
          <cell r="I960">
            <v>1</v>
          </cell>
          <cell r="J960" t="str">
            <v>NCAA</v>
          </cell>
          <cell r="K960">
            <v>13909</v>
          </cell>
          <cell r="L960">
            <v>15140</v>
          </cell>
          <cell r="M960">
            <v>29049</v>
          </cell>
          <cell r="V960">
            <v>1180946</v>
          </cell>
          <cell r="Y960">
            <v>1180946</v>
          </cell>
          <cell r="Z960">
            <v>23434825</v>
          </cell>
          <cell r="AA960">
            <v>571762</v>
          </cell>
          <cell r="AC960">
            <v>24006587</v>
          </cell>
          <cell r="AE960">
            <v>156452</v>
          </cell>
          <cell r="AG960">
            <v>156452</v>
          </cell>
          <cell r="AL960">
            <v>382665</v>
          </cell>
          <cell r="AM960">
            <v>686127</v>
          </cell>
          <cell r="AO960">
            <v>1068792</v>
          </cell>
          <cell r="BF960">
            <v>44177156</v>
          </cell>
          <cell r="BI960">
            <v>44177156</v>
          </cell>
          <cell r="BJ960">
            <v>0.50095096661355087</v>
          </cell>
          <cell r="BK960">
            <v>217709</v>
          </cell>
          <cell r="BL960">
            <v>232995</v>
          </cell>
          <cell r="BN960">
            <v>450704</v>
          </cell>
          <cell r="BP960">
            <v>523147</v>
          </cell>
          <cell r="BR960">
            <v>523147</v>
          </cell>
          <cell r="CV960">
            <v>593935</v>
          </cell>
          <cell r="CX960">
            <v>593935</v>
          </cell>
          <cell r="CZ960">
            <v>948362</v>
          </cell>
          <cell r="DB960">
            <v>948362</v>
          </cell>
          <cell r="DG960">
            <v>473173</v>
          </cell>
          <cell r="DH960">
            <v>530369</v>
          </cell>
          <cell r="DJ960">
            <v>1003542</v>
          </cell>
          <cell r="EA960">
            <v>219467</v>
          </cell>
          <cell r="EB960">
            <v>310743</v>
          </cell>
          <cell r="ED960">
            <v>530210</v>
          </cell>
          <cell r="ER960">
            <v>474867</v>
          </cell>
          <cell r="ET960">
            <v>474867</v>
          </cell>
          <cell r="FK960">
            <v>70085941</v>
          </cell>
          <cell r="FL960">
            <v>5028759</v>
          </cell>
          <cell r="FN960">
            <v>13071887</v>
          </cell>
          <cell r="FO960">
            <v>88186587</v>
          </cell>
        </row>
        <row r="961">
          <cell r="E961" t="str">
            <v>Arkansas2016</v>
          </cell>
          <cell r="F961" t="str">
            <v>AR</v>
          </cell>
          <cell r="G961" t="str">
            <v>NCAA Division I-FBS</v>
          </cell>
          <cell r="I961">
            <v>1</v>
          </cell>
          <cell r="J961" t="str">
            <v>NCAA</v>
          </cell>
          <cell r="K961">
            <v>9277</v>
          </cell>
          <cell r="L961">
            <v>10497</v>
          </cell>
          <cell r="M961">
            <v>19774</v>
          </cell>
          <cell r="V961">
            <v>4050636</v>
          </cell>
          <cell r="Y961">
            <v>4050636</v>
          </cell>
          <cell r="Z961">
            <v>16332876</v>
          </cell>
          <cell r="AA961">
            <v>688848</v>
          </cell>
          <cell r="AC961">
            <v>17021724</v>
          </cell>
          <cell r="AL961">
            <v>420623</v>
          </cell>
          <cell r="AM961">
            <v>473021</v>
          </cell>
          <cell r="AO961">
            <v>893644</v>
          </cell>
          <cell r="BF961">
            <v>71197898</v>
          </cell>
          <cell r="BI961">
            <v>71197898</v>
          </cell>
          <cell r="BJ961">
            <v>0.53867204055303364</v>
          </cell>
          <cell r="BK961">
            <v>63464</v>
          </cell>
          <cell r="BL961">
            <v>80298</v>
          </cell>
          <cell r="BN961">
            <v>143762</v>
          </cell>
          <cell r="BP961">
            <v>344548</v>
          </cell>
          <cell r="BR961">
            <v>344548</v>
          </cell>
          <cell r="CV961">
            <v>131883</v>
          </cell>
          <cell r="CX961">
            <v>131883</v>
          </cell>
          <cell r="CZ961">
            <v>116639</v>
          </cell>
          <cell r="DB961">
            <v>116639</v>
          </cell>
          <cell r="DH961">
            <v>123442</v>
          </cell>
          <cell r="DJ961">
            <v>123442</v>
          </cell>
          <cell r="EA961">
            <v>96604</v>
          </cell>
          <cell r="EB961">
            <v>122127</v>
          </cell>
          <cell r="ED961">
            <v>218731</v>
          </cell>
          <cell r="ER961">
            <v>240033</v>
          </cell>
          <cell r="ET961">
            <v>240033</v>
          </cell>
          <cell r="FK961">
            <v>92162101</v>
          </cell>
          <cell r="FL961">
            <v>2320839</v>
          </cell>
          <cell r="FN961">
            <v>37690057</v>
          </cell>
          <cell r="FO961">
            <v>132172997</v>
          </cell>
        </row>
        <row r="962">
          <cell r="E962" t="str">
            <v>California2016</v>
          </cell>
          <cell r="F962" t="str">
            <v>CA</v>
          </cell>
          <cell r="G962" t="str">
            <v>NCAA Division I-FBS</v>
          </cell>
          <cell r="I962">
            <v>1</v>
          </cell>
          <cell r="J962" t="str">
            <v>NCAA</v>
          </cell>
          <cell r="K962">
            <v>13574</v>
          </cell>
          <cell r="L962">
            <v>14533</v>
          </cell>
          <cell r="M962">
            <v>28107</v>
          </cell>
          <cell r="V962">
            <v>1711186</v>
          </cell>
          <cell r="Y962">
            <v>1711186</v>
          </cell>
          <cell r="Z962">
            <v>10443327</v>
          </cell>
          <cell r="AA962">
            <v>476890</v>
          </cell>
          <cell r="AC962">
            <v>10920217</v>
          </cell>
          <cell r="AE962">
            <v>12550</v>
          </cell>
          <cell r="AG962">
            <v>12550</v>
          </cell>
          <cell r="AL962">
            <v>234268</v>
          </cell>
          <cell r="AM962">
            <v>234268</v>
          </cell>
          <cell r="AO962">
            <v>468536</v>
          </cell>
          <cell r="BC962">
            <v>88532</v>
          </cell>
          <cell r="BE962">
            <v>88532</v>
          </cell>
          <cell r="BF962">
            <v>44279264</v>
          </cell>
          <cell r="BI962">
            <v>44279264</v>
          </cell>
          <cell r="BJ962">
            <v>0.49539132408811992</v>
          </cell>
          <cell r="BK962">
            <v>590831</v>
          </cell>
          <cell r="BL962">
            <v>243945</v>
          </cell>
          <cell r="BN962">
            <v>834776</v>
          </cell>
          <cell r="BO962">
            <v>435821</v>
          </cell>
          <cell r="BP962">
            <v>87934</v>
          </cell>
          <cell r="BR962">
            <v>523755</v>
          </cell>
          <cell r="BX962">
            <v>100648</v>
          </cell>
          <cell r="BZ962">
            <v>100648</v>
          </cell>
          <cell r="CI962">
            <v>1203242</v>
          </cell>
          <cell r="CJ962">
            <v>133542</v>
          </cell>
          <cell r="CL962">
            <v>1336784</v>
          </cell>
          <cell r="CU962">
            <v>149664</v>
          </cell>
          <cell r="CV962">
            <v>139137</v>
          </cell>
          <cell r="CX962">
            <v>288801</v>
          </cell>
          <cell r="CZ962">
            <v>147764</v>
          </cell>
          <cell r="DB962">
            <v>147764</v>
          </cell>
          <cell r="DG962">
            <v>1647480</v>
          </cell>
          <cell r="DH962">
            <v>98608</v>
          </cell>
          <cell r="DJ962">
            <v>1746088</v>
          </cell>
          <cell r="EA962">
            <v>634374</v>
          </cell>
          <cell r="EB962">
            <v>125376</v>
          </cell>
          <cell r="ED962">
            <v>759750</v>
          </cell>
          <cell r="ER962">
            <v>94323</v>
          </cell>
          <cell r="ET962">
            <v>94323</v>
          </cell>
          <cell r="EU962">
            <v>121759</v>
          </cell>
          <cell r="EV962">
            <v>22896</v>
          </cell>
          <cell r="EX962">
            <v>144655</v>
          </cell>
          <cell r="FG962">
            <v>826607</v>
          </cell>
          <cell r="FJ962">
            <v>826607</v>
          </cell>
          <cell r="FK962">
            <v>62277823</v>
          </cell>
          <cell r="FL962">
            <v>2006413</v>
          </cell>
          <cell r="FN962">
            <v>25098161</v>
          </cell>
          <cell r="FO962">
            <v>89382397</v>
          </cell>
        </row>
        <row r="963">
          <cell r="E963" t="str">
            <v>UCLA2016</v>
          </cell>
          <cell r="F963" t="str">
            <v>CA</v>
          </cell>
          <cell r="G963" t="str">
            <v>NCAA Division I-FBS</v>
          </cell>
          <cell r="I963">
            <v>1</v>
          </cell>
          <cell r="J963" t="str">
            <v>NCAA</v>
          </cell>
          <cell r="K963">
            <v>13088</v>
          </cell>
          <cell r="L963">
            <v>17241</v>
          </cell>
          <cell r="M963">
            <v>30329</v>
          </cell>
          <cell r="V963">
            <v>796136</v>
          </cell>
          <cell r="Y963">
            <v>796136</v>
          </cell>
          <cell r="Z963">
            <v>13416856</v>
          </cell>
          <cell r="AA963">
            <v>933382</v>
          </cell>
          <cell r="AC963">
            <v>14350238</v>
          </cell>
          <cell r="AE963">
            <v>193277</v>
          </cell>
          <cell r="AG963">
            <v>193277</v>
          </cell>
          <cell r="AL963">
            <v>918390</v>
          </cell>
          <cell r="AM963">
            <v>752771</v>
          </cell>
          <cell r="AO963">
            <v>1671161</v>
          </cell>
          <cell r="BF963">
            <v>39953277</v>
          </cell>
          <cell r="BI963">
            <v>39953277</v>
          </cell>
          <cell r="BJ963">
            <v>0.3837725883513719</v>
          </cell>
          <cell r="BK963">
            <v>353904</v>
          </cell>
          <cell r="BL963">
            <v>487930</v>
          </cell>
          <cell r="BN963">
            <v>841834</v>
          </cell>
          <cell r="BP963">
            <v>1330261</v>
          </cell>
          <cell r="BR963">
            <v>1330261</v>
          </cell>
          <cell r="CJ963">
            <v>209358</v>
          </cell>
          <cell r="CL963">
            <v>209358</v>
          </cell>
          <cell r="CU963">
            <v>328976</v>
          </cell>
          <cell r="CV963">
            <v>584873</v>
          </cell>
          <cell r="CX963">
            <v>913849</v>
          </cell>
          <cell r="CZ963">
            <v>694680</v>
          </cell>
          <cell r="DB963">
            <v>694680</v>
          </cell>
          <cell r="DH963">
            <v>524058</v>
          </cell>
          <cell r="DJ963">
            <v>524058</v>
          </cell>
          <cell r="EA963">
            <v>643787</v>
          </cell>
          <cell r="EB963">
            <v>576592</v>
          </cell>
          <cell r="ED963">
            <v>1220379</v>
          </cell>
          <cell r="EQ963">
            <v>286250</v>
          </cell>
          <cell r="ER963">
            <v>628635</v>
          </cell>
          <cell r="ET963">
            <v>914885</v>
          </cell>
          <cell r="EU963">
            <v>137254</v>
          </cell>
          <cell r="EV963">
            <v>392132</v>
          </cell>
          <cell r="EX963">
            <v>529386</v>
          </cell>
          <cell r="FK963">
            <v>56834830</v>
          </cell>
          <cell r="FL963">
            <v>7307949</v>
          </cell>
          <cell r="FN963">
            <v>39963867</v>
          </cell>
          <cell r="FO963">
            <v>104106646</v>
          </cell>
        </row>
        <row r="964">
          <cell r="E964" t="str">
            <v>UCF2016</v>
          </cell>
          <cell r="F964" t="str">
            <v>FL</v>
          </cell>
          <cell r="G964" t="str">
            <v>NCAA Division I-FBS</v>
          </cell>
          <cell r="I964">
            <v>1</v>
          </cell>
          <cell r="J964" t="str">
            <v>NCAA</v>
          </cell>
          <cell r="K964">
            <v>17364</v>
          </cell>
          <cell r="L964">
            <v>20864</v>
          </cell>
          <cell r="M964">
            <v>38228</v>
          </cell>
          <cell r="V964">
            <v>1115767</v>
          </cell>
          <cell r="Y964">
            <v>1115767</v>
          </cell>
          <cell r="Z964">
            <v>4155621</v>
          </cell>
          <cell r="AA964">
            <v>2044854</v>
          </cell>
          <cell r="AC964">
            <v>6200475</v>
          </cell>
          <cell r="AM964">
            <v>1519934</v>
          </cell>
          <cell r="AO964">
            <v>1519934</v>
          </cell>
          <cell r="BF964">
            <v>21546497</v>
          </cell>
          <cell r="BI964">
            <v>21546497</v>
          </cell>
          <cell r="BJ964">
            <v>0.42141519403584321</v>
          </cell>
          <cell r="BK964">
            <v>173181</v>
          </cell>
          <cell r="BL964">
            <v>581570</v>
          </cell>
          <cell r="BN964">
            <v>754751</v>
          </cell>
          <cell r="CJ964">
            <v>1598957</v>
          </cell>
          <cell r="CL964">
            <v>1598957</v>
          </cell>
          <cell r="CU964">
            <v>242805</v>
          </cell>
          <cell r="CV964">
            <v>1224169</v>
          </cell>
          <cell r="CX964">
            <v>1466974</v>
          </cell>
          <cell r="CZ964">
            <v>1082535</v>
          </cell>
          <cell r="DB964">
            <v>1082535</v>
          </cell>
          <cell r="EA964">
            <v>164626</v>
          </cell>
          <cell r="EB964">
            <v>628519</v>
          </cell>
          <cell r="ED964">
            <v>793145</v>
          </cell>
          <cell r="ER964">
            <v>1201425</v>
          </cell>
          <cell r="ET964">
            <v>1201425</v>
          </cell>
          <cell r="FK964">
            <v>27398497</v>
          </cell>
          <cell r="FL964">
            <v>9881963</v>
          </cell>
          <cell r="FN964">
            <v>13848444</v>
          </cell>
          <cell r="FO964">
            <v>51128904</v>
          </cell>
        </row>
        <row r="965">
          <cell r="E965" t="str">
            <v>Cincinnati2016</v>
          </cell>
          <cell r="F965" t="str">
            <v>OH</v>
          </cell>
          <cell r="G965" t="str">
            <v>NCAA Division I-FBS</v>
          </cell>
          <cell r="I965">
            <v>1</v>
          </cell>
          <cell r="J965" t="str">
            <v>NCAA</v>
          </cell>
          <cell r="K965">
            <v>11318</v>
          </cell>
          <cell r="L965">
            <v>10127</v>
          </cell>
          <cell r="M965">
            <v>21445</v>
          </cell>
          <cell r="V965">
            <v>1361457</v>
          </cell>
          <cell r="Y965">
            <v>1361457</v>
          </cell>
          <cell r="Z965">
            <v>6970262</v>
          </cell>
          <cell r="AA965">
            <v>2406652</v>
          </cell>
          <cell r="AC965">
            <v>9376914</v>
          </cell>
          <cell r="AL965">
            <v>590421</v>
          </cell>
          <cell r="AM965">
            <v>1385244</v>
          </cell>
          <cell r="AO965">
            <v>1975665</v>
          </cell>
          <cell r="BF965">
            <v>15491793</v>
          </cell>
          <cell r="BI965">
            <v>15491793</v>
          </cell>
          <cell r="BJ965">
            <v>0.33118936023930096</v>
          </cell>
          <cell r="BK965">
            <v>475114</v>
          </cell>
          <cell r="BL965">
            <v>455755</v>
          </cell>
          <cell r="BN965">
            <v>930869</v>
          </cell>
          <cell r="BX965">
            <v>657850</v>
          </cell>
          <cell r="BZ965">
            <v>657850</v>
          </cell>
          <cell r="CU965">
            <v>719899</v>
          </cell>
          <cell r="CV965">
            <v>1055700</v>
          </cell>
          <cell r="CX965">
            <v>1775599</v>
          </cell>
          <cell r="DG965">
            <v>400604</v>
          </cell>
          <cell r="DH965">
            <v>705513</v>
          </cell>
          <cell r="DJ965">
            <v>1106117</v>
          </cell>
          <cell r="EB965">
            <v>503938</v>
          </cell>
          <cell r="ED965">
            <v>503938</v>
          </cell>
          <cell r="ER965">
            <v>1097029</v>
          </cell>
          <cell r="ET965">
            <v>1097029</v>
          </cell>
          <cell r="FK965">
            <v>26009550</v>
          </cell>
          <cell r="FL965">
            <v>8267681</v>
          </cell>
          <cell r="FN965">
            <v>12499009</v>
          </cell>
          <cell r="FO965">
            <v>46776240</v>
          </cell>
        </row>
        <row r="966">
          <cell r="E966" t="str">
            <v>Colorado2016</v>
          </cell>
          <cell r="F966" t="str">
            <v>CO</v>
          </cell>
          <cell r="G966" t="str">
            <v>NCAA Division I-FBS</v>
          </cell>
          <cell r="I966">
            <v>1</v>
          </cell>
          <cell r="J966" t="str">
            <v>NCAA</v>
          </cell>
          <cell r="K966">
            <v>14251</v>
          </cell>
          <cell r="L966">
            <v>11441</v>
          </cell>
          <cell r="M966">
            <v>25692</v>
          </cell>
          <cell r="Z966">
            <v>8374472</v>
          </cell>
          <cell r="AA966">
            <v>449302</v>
          </cell>
          <cell r="AC966">
            <v>8823774</v>
          </cell>
          <cell r="AL966">
            <v>436853</v>
          </cell>
          <cell r="AM966">
            <v>511322</v>
          </cell>
          <cell r="AO966">
            <v>948175</v>
          </cell>
          <cell r="BF966">
            <v>43529706</v>
          </cell>
          <cell r="BI966">
            <v>43529706</v>
          </cell>
          <cell r="BJ966">
            <v>0.46197075230996487</v>
          </cell>
          <cell r="BK966">
            <v>433243</v>
          </cell>
          <cell r="BL966">
            <v>276791</v>
          </cell>
          <cell r="BN966">
            <v>710034</v>
          </cell>
          <cell r="BX966">
            <v>528934</v>
          </cell>
          <cell r="BZ966">
            <v>528934</v>
          </cell>
          <cell r="CQ966">
            <v>318476</v>
          </cell>
          <cell r="CR966">
            <v>126802</v>
          </cell>
          <cell r="CT966">
            <v>445278</v>
          </cell>
          <cell r="CV966">
            <v>913539</v>
          </cell>
          <cell r="CX966">
            <v>913539</v>
          </cell>
          <cell r="EB966">
            <v>136694</v>
          </cell>
          <cell r="ED966">
            <v>136694</v>
          </cell>
          <cell r="ER966">
            <v>596074</v>
          </cell>
          <cell r="ET966">
            <v>596074</v>
          </cell>
          <cell r="FK966">
            <v>53092750</v>
          </cell>
          <cell r="FL966">
            <v>3539458</v>
          </cell>
          <cell r="FN966">
            <v>37593900</v>
          </cell>
          <cell r="FO966">
            <v>94226108</v>
          </cell>
        </row>
        <row r="967">
          <cell r="E967" t="str">
            <v>UConn2016</v>
          </cell>
          <cell r="F967" t="str">
            <v>CT</v>
          </cell>
          <cell r="G967" t="str">
            <v>NCAA Division I-FBS</v>
          </cell>
          <cell r="I967">
            <v>1</v>
          </cell>
          <cell r="J967" t="str">
            <v>NCAA</v>
          </cell>
          <cell r="K967">
            <v>9191</v>
          </cell>
          <cell r="L967">
            <v>9347</v>
          </cell>
          <cell r="M967">
            <v>18538</v>
          </cell>
          <cell r="V967">
            <v>1407122</v>
          </cell>
          <cell r="Y967">
            <v>1407122</v>
          </cell>
          <cell r="Z967">
            <v>13798668</v>
          </cell>
          <cell r="AA967">
            <v>9032881</v>
          </cell>
          <cell r="AC967">
            <v>22831549</v>
          </cell>
          <cell r="AL967">
            <v>1050677</v>
          </cell>
          <cell r="AM967">
            <v>1160454</v>
          </cell>
          <cell r="AO967">
            <v>2211131</v>
          </cell>
          <cell r="BC967">
            <v>1017771</v>
          </cell>
          <cell r="BE967">
            <v>1017771</v>
          </cell>
          <cell r="BF967">
            <v>25936445</v>
          </cell>
          <cell r="BI967">
            <v>25936445</v>
          </cell>
          <cell r="BJ967">
            <v>0.31108492207591937</v>
          </cell>
          <cell r="BK967">
            <v>544435</v>
          </cell>
          <cell r="BN967">
            <v>544435</v>
          </cell>
          <cell r="BS967">
            <v>3415625</v>
          </cell>
          <cell r="BT967">
            <v>1193499</v>
          </cell>
          <cell r="BV967">
            <v>4609124</v>
          </cell>
          <cell r="BX967">
            <v>793730</v>
          </cell>
          <cell r="BZ967">
            <v>793730</v>
          </cell>
          <cell r="CJ967">
            <v>880015</v>
          </cell>
          <cell r="CL967">
            <v>880015</v>
          </cell>
          <cell r="CU967">
            <v>1449535</v>
          </cell>
          <cell r="CV967">
            <v>1073008</v>
          </cell>
          <cell r="CX967">
            <v>2522543</v>
          </cell>
          <cell r="CZ967">
            <v>788762</v>
          </cell>
          <cell r="DB967">
            <v>788762</v>
          </cell>
          <cell r="DG967">
            <v>439433</v>
          </cell>
          <cell r="DH967">
            <v>702148</v>
          </cell>
          <cell r="DJ967">
            <v>1141581</v>
          </cell>
          <cell r="EA967">
            <v>142613</v>
          </cell>
          <cell r="EB967">
            <v>462634</v>
          </cell>
          <cell r="ED967">
            <v>605247</v>
          </cell>
          <cell r="ER967">
            <v>848008</v>
          </cell>
          <cell r="ET967">
            <v>848008</v>
          </cell>
          <cell r="FK967">
            <v>48184553</v>
          </cell>
          <cell r="FL967">
            <v>17952910</v>
          </cell>
          <cell r="FN967">
            <v>17236700</v>
          </cell>
          <cell r="FO967">
            <v>83374163</v>
          </cell>
        </row>
        <row r="968">
          <cell r="E968" t="str">
            <v>Florida2016</v>
          </cell>
          <cell r="F968" t="str">
            <v>FL</v>
          </cell>
          <cell r="G968" t="str">
            <v>NCAA Division I-FBS</v>
          </cell>
          <cell r="I968">
            <v>1</v>
          </cell>
          <cell r="J968" t="str">
            <v>NCAA</v>
          </cell>
          <cell r="K968">
            <v>13390</v>
          </cell>
          <cell r="L968">
            <v>17193</v>
          </cell>
          <cell r="M968">
            <v>30583</v>
          </cell>
          <cell r="V968">
            <v>1323053</v>
          </cell>
          <cell r="Y968">
            <v>1323053</v>
          </cell>
          <cell r="Z968">
            <v>14200425</v>
          </cell>
          <cell r="AA968">
            <v>100738</v>
          </cell>
          <cell r="AC968">
            <v>14301163</v>
          </cell>
          <cell r="AL968">
            <v>76348</v>
          </cell>
          <cell r="AM968">
            <v>58685</v>
          </cell>
          <cell r="AO968">
            <v>135033</v>
          </cell>
          <cell r="BF968">
            <v>82791752</v>
          </cell>
          <cell r="BI968">
            <v>82791752</v>
          </cell>
          <cell r="BJ968">
            <v>0.58080751483777815</v>
          </cell>
          <cell r="BK968">
            <v>65637</v>
          </cell>
          <cell r="BL968">
            <v>28932</v>
          </cell>
          <cell r="BN968">
            <v>94569</v>
          </cell>
          <cell r="BP968">
            <v>188105</v>
          </cell>
          <cell r="BR968">
            <v>188105</v>
          </cell>
          <cell r="BX968">
            <v>98523</v>
          </cell>
          <cell r="BZ968">
            <v>98523</v>
          </cell>
          <cell r="CV968">
            <v>121462</v>
          </cell>
          <cell r="CX968">
            <v>121462</v>
          </cell>
          <cell r="CZ968">
            <v>553407</v>
          </cell>
          <cell r="DB968">
            <v>553407</v>
          </cell>
          <cell r="DG968">
            <v>68116</v>
          </cell>
          <cell r="DH968">
            <v>63251</v>
          </cell>
          <cell r="DJ968">
            <v>131367</v>
          </cell>
          <cell r="EA968">
            <v>64366</v>
          </cell>
          <cell r="EB968">
            <v>1069</v>
          </cell>
          <cell r="ED968">
            <v>65435</v>
          </cell>
          <cell r="ER968">
            <v>241019</v>
          </cell>
          <cell r="ET968">
            <v>241019</v>
          </cell>
          <cell r="FK968">
            <v>98589697</v>
          </cell>
          <cell r="FL968">
            <v>1455191</v>
          </cell>
          <cell r="FN968">
            <v>42501050</v>
          </cell>
          <cell r="FO968">
            <v>142545938</v>
          </cell>
        </row>
        <row r="969">
          <cell r="E969" t="str">
            <v>Georgia2016</v>
          </cell>
          <cell r="F969" t="str">
            <v>GA</v>
          </cell>
          <cell r="G969" t="str">
            <v>NCAA Division I-FBS</v>
          </cell>
          <cell r="I969">
            <v>1</v>
          </cell>
          <cell r="J969" t="str">
            <v>NCAA</v>
          </cell>
          <cell r="K969">
            <v>11219</v>
          </cell>
          <cell r="L969">
            <v>15033</v>
          </cell>
          <cell r="M969">
            <v>26252</v>
          </cell>
          <cell r="V969">
            <v>450603</v>
          </cell>
          <cell r="Y969">
            <v>450603</v>
          </cell>
          <cell r="Z969">
            <v>9459251</v>
          </cell>
          <cell r="AA969">
            <v>860481</v>
          </cell>
          <cell r="AC969">
            <v>10319732</v>
          </cell>
          <cell r="AL969">
            <v>183690</v>
          </cell>
          <cell r="AM969">
            <v>184550</v>
          </cell>
          <cell r="AO969">
            <v>368240</v>
          </cell>
          <cell r="AU969">
            <v>62742</v>
          </cell>
          <cell r="AW969">
            <v>62742</v>
          </cell>
          <cell r="BF969">
            <v>93335288</v>
          </cell>
          <cell r="BI969">
            <v>93335288</v>
          </cell>
          <cell r="BJ969">
            <v>0.59128173717183119</v>
          </cell>
          <cell r="BK969">
            <v>72901</v>
          </cell>
          <cell r="BL969">
            <v>70814</v>
          </cell>
          <cell r="BN969">
            <v>143715</v>
          </cell>
          <cell r="BP969">
            <v>1101665</v>
          </cell>
          <cell r="BR969">
            <v>1101665</v>
          </cell>
          <cell r="CV969">
            <v>62752</v>
          </cell>
          <cell r="CX969">
            <v>62752</v>
          </cell>
          <cell r="CZ969">
            <v>62100</v>
          </cell>
          <cell r="DB969">
            <v>62100</v>
          </cell>
          <cell r="DG969">
            <v>105063</v>
          </cell>
          <cell r="DH969">
            <v>105063</v>
          </cell>
          <cell r="DJ969">
            <v>210126</v>
          </cell>
          <cell r="EA969">
            <v>255467</v>
          </cell>
          <cell r="EB969">
            <v>255970</v>
          </cell>
          <cell r="ED969">
            <v>511437</v>
          </cell>
          <cell r="ER969">
            <v>65569</v>
          </cell>
          <cell r="ET969">
            <v>65569</v>
          </cell>
          <cell r="FK969">
            <v>103862263</v>
          </cell>
          <cell r="FL969">
            <v>2831706</v>
          </cell>
          <cell r="FN969">
            <v>51158510</v>
          </cell>
          <cell r="FO969">
            <v>157852479</v>
          </cell>
        </row>
        <row r="970">
          <cell r="E970" t="str">
            <v>Hawaii2016</v>
          </cell>
          <cell r="F970" t="str">
            <v>HI</v>
          </cell>
          <cell r="G970" t="str">
            <v>NCAA Division I-FBS</v>
          </cell>
          <cell r="I970">
            <v>1</v>
          </cell>
          <cell r="J970" t="str">
            <v>NCAA</v>
          </cell>
          <cell r="K970">
            <v>4759</v>
          </cell>
          <cell r="L970">
            <v>5917</v>
          </cell>
          <cell r="M970">
            <v>10676</v>
          </cell>
          <cell r="V970">
            <v>1675586</v>
          </cell>
          <cell r="Y970">
            <v>1675586</v>
          </cell>
          <cell r="Z970">
            <v>2790526</v>
          </cell>
          <cell r="AA970">
            <v>2074980</v>
          </cell>
          <cell r="AC970">
            <v>4865506</v>
          </cell>
          <cell r="AE970">
            <v>462098</v>
          </cell>
          <cell r="AG970">
            <v>462098</v>
          </cell>
          <cell r="AM970">
            <v>1483137</v>
          </cell>
          <cell r="AO970">
            <v>1483137</v>
          </cell>
          <cell r="BF970">
            <v>11811670</v>
          </cell>
          <cell r="BI970">
            <v>11811670</v>
          </cell>
          <cell r="BJ970">
            <v>0.26869204374534233</v>
          </cell>
          <cell r="BK970">
            <v>407306</v>
          </cell>
          <cell r="BL970">
            <v>449719</v>
          </cell>
          <cell r="BN970">
            <v>857025</v>
          </cell>
          <cell r="CN970">
            <v>98239</v>
          </cell>
          <cell r="CO970">
            <v>102337</v>
          </cell>
          <cell r="CP970">
            <v>200576</v>
          </cell>
          <cell r="CV970">
            <v>1193234</v>
          </cell>
          <cell r="CX970">
            <v>1193234</v>
          </cell>
          <cell r="CZ970">
            <v>1148735</v>
          </cell>
          <cell r="DB970">
            <v>1148735</v>
          </cell>
          <cell r="DG970">
            <v>888459</v>
          </cell>
          <cell r="DH970">
            <v>1238928</v>
          </cell>
          <cell r="DJ970">
            <v>2127387</v>
          </cell>
          <cell r="EA970">
            <v>484821</v>
          </cell>
          <cell r="EB970">
            <v>839922</v>
          </cell>
          <cell r="ED970">
            <v>1324743</v>
          </cell>
          <cell r="EQ970">
            <v>992526</v>
          </cell>
          <cell r="ER970">
            <v>1754159</v>
          </cell>
          <cell r="ET970">
            <v>2746685</v>
          </cell>
          <cell r="EV970">
            <v>967402</v>
          </cell>
          <cell r="EX970">
            <v>967402</v>
          </cell>
          <cell r="FK970">
            <v>19050894</v>
          </cell>
          <cell r="FL970">
            <v>11710553</v>
          </cell>
          <cell r="FM970">
            <v>102337</v>
          </cell>
          <cell r="FN970">
            <v>13096096</v>
          </cell>
          <cell r="FO970">
            <v>43959880</v>
          </cell>
        </row>
        <row r="971">
          <cell r="E971" t="str">
            <v>Houston2016</v>
          </cell>
          <cell r="F971" t="str">
            <v>TX</v>
          </cell>
          <cell r="G971" t="str">
            <v>NCAA Division I-FBS</v>
          </cell>
          <cell r="I971">
            <v>1</v>
          </cell>
          <cell r="J971" t="str">
            <v>NCAA</v>
          </cell>
          <cell r="K971">
            <v>12742</v>
          </cell>
          <cell r="L971">
            <v>12657</v>
          </cell>
          <cell r="M971">
            <v>25399</v>
          </cell>
          <cell r="V971">
            <v>2159462</v>
          </cell>
          <cell r="Y971">
            <v>2159462</v>
          </cell>
          <cell r="Z971">
            <v>4750737</v>
          </cell>
          <cell r="AA971">
            <v>2161583</v>
          </cell>
          <cell r="AC971">
            <v>6912320</v>
          </cell>
          <cell r="AL971">
            <v>1101200</v>
          </cell>
          <cell r="AM971">
            <v>1120215</v>
          </cell>
          <cell r="AO971">
            <v>2221415</v>
          </cell>
          <cell r="BF971">
            <v>14641643</v>
          </cell>
          <cell r="BI971">
            <v>14641643</v>
          </cell>
          <cell r="BJ971">
            <v>0.29990813681142398</v>
          </cell>
          <cell r="BK971">
            <v>784348</v>
          </cell>
          <cell r="BL971">
            <v>467103</v>
          </cell>
          <cell r="BN971">
            <v>1251451</v>
          </cell>
          <cell r="CV971">
            <v>898111</v>
          </cell>
          <cell r="CX971">
            <v>898111</v>
          </cell>
          <cell r="CZ971">
            <v>943179</v>
          </cell>
          <cell r="DB971">
            <v>943179</v>
          </cell>
          <cell r="DL971">
            <v>914832</v>
          </cell>
          <cell r="DN971">
            <v>914832</v>
          </cell>
          <cell r="EB971">
            <v>714738</v>
          </cell>
          <cell r="ED971">
            <v>714738</v>
          </cell>
          <cell r="ER971">
            <v>952701</v>
          </cell>
          <cell r="ET971">
            <v>952701</v>
          </cell>
          <cell r="FK971">
            <v>23437390</v>
          </cell>
          <cell r="FL971">
            <v>8172462</v>
          </cell>
          <cell r="FN971">
            <v>17210574</v>
          </cell>
          <cell r="FO971">
            <v>48820426</v>
          </cell>
        </row>
        <row r="972">
          <cell r="E972" t="str">
            <v>Illinois2016</v>
          </cell>
          <cell r="F972" t="str">
            <v>IL</v>
          </cell>
          <cell r="G972" t="str">
            <v>NCAA Division I-FBS</v>
          </cell>
          <cell r="I972">
            <v>1</v>
          </cell>
          <cell r="J972" t="str">
            <v>NCAA</v>
          </cell>
          <cell r="K972">
            <v>17529</v>
          </cell>
          <cell r="L972">
            <v>14597</v>
          </cell>
          <cell r="M972">
            <v>32126</v>
          </cell>
          <cell r="V972">
            <v>360506</v>
          </cell>
          <cell r="Y972">
            <v>360506</v>
          </cell>
          <cell r="Z972">
            <v>15827099</v>
          </cell>
          <cell r="AA972">
            <v>526115</v>
          </cell>
          <cell r="AC972">
            <v>16353214</v>
          </cell>
          <cell r="AL972">
            <v>224925</v>
          </cell>
          <cell r="AM972">
            <v>242638</v>
          </cell>
          <cell r="AO972">
            <v>467563</v>
          </cell>
          <cell r="BF972">
            <v>35622414</v>
          </cell>
          <cell r="BI972">
            <v>35622414</v>
          </cell>
          <cell r="BJ972">
            <v>0.42759988197986698</v>
          </cell>
          <cell r="BK972">
            <v>705097</v>
          </cell>
          <cell r="BL972">
            <v>167974</v>
          </cell>
          <cell r="BN972">
            <v>873071</v>
          </cell>
          <cell r="BO972">
            <v>338127</v>
          </cell>
          <cell r="BP972">
            <v>148236</v>
          </cell>
          <cell r="BR972">
            <v>486363</v>
          </cell>
          <cell r="CV972">
            <v>226443</v>
          </cell>
          <cell r="CX972">
            <v>226443</v>
          </cell>
          <cell r="CZ972">
            <v>213218</v>
          </cell>
          <cell r="DB972">
            <v>213218</v>
          </cell>
          <cell r="DH972">
            <v>205982</v>
          </cell>
          <cell r="DJ972">
            <v>205982</v>
          </cell>
          <cell r="EA972">
            <v>198206</v>
          </cell>
          <cell r="EB972">
            <v>90629</v>
          </cell>
          <cell r="ED972">
            <v>288835</v>
          </cell>
          <cell r="ER972">
            <v>929007</v>
          </cell>
          <cell r="ET972">
            <v>929007</v>
          </cell>
          <cell r="FC972">
            <v>195130</v>
          </cell>
          <cell r="FF972">
            <v>195130</v>
          </cell>
          <cell r="FK972">
            <v>53471504</v>
          </cell>
          <cell r="FL972">
            <v>2750242</v>
          </cell>
          <cell r="FN972">
            <v>27086074</v>
          </cell>
          <cell r="FO972">
            <v>83307820</v>
          </cell>
        </row>
        <row r="973">
          <cell r="E973" t="str">
            <v>Iowa2016</v>
          </cell>
          <cell r="F973" t="str">
            <v>IA</v>
          </cell>
          <cell r="G973" t="str">
            <v>NCAA Division I-FBS</v>
          </cell>
          <cell r="I973">
            <v>1</v>
          </cell>
          <cell r="J973" t="str">
            <v>NCAA</v>
          </cell>
          <cell r="K973">
            <v>9801</v>
          </cell>
          <cell r="L973">
            <v>10889</v>
          </cell>
          <cell r="M973">
            <v>20690</v>
          </cell>
          <cell r="V973">
            <v>1156272</v>
          </cell>
          <cell r="Y973">
            <v>1156272</v>
          </cell>
          <cell r="Z973">
            <v>9707864</v>
          </cell>
          <cell r="AA973">
            <v>912427</v>
          </cell>
          <cell r="AC973">
            <v>10620291</v>
          </cell>
          <cell r="AL973">
            <v>356292</v>
          </cell>
          <cell r="AM973">
            <v>126512</v>
          </cell>
          <cell r="AO973">
            <v>482804</v>
          </cell>
          <cell r="BC973">
            <v>70358</v>
          </cell>
          <cell r="BE973">
            <v>70358</v>
          </cell>
          <cell r="BF973">
            <v>58685965</v>
          </cell>
          <cell r="BI973">
            <v>58685965</v>
          </cell>
          <cell r="BJ973">
            <v>0.46216547705934846</v>
          </cell>
          <cell r="BK973">
            <v>219071</v>
          </cell>
          <cell r="BL973">
            <v>114949</v>
          </cell>
          <cell r="BN973">
            <v>334020</v>
          </cell>
          <cell r="BO973">
            <v>63999</v>
          </cell>
          <cell r="BP973">
            <v>206884</v>
          </cell>
          <cell r="BR973">
            <v>270883</v>
          </cell>
          <cell r="CJ973">
            <v>89972</v>
          </cell>
          <cell r="CL973">
            <v>89972</v>
          </cell>
          <cell r="CV973">
            <v>149163</v>
          </cell>
          <cell r="CX973">
            <v>149163</v>
          </cell>
          <cell r="CZ973">
            <v>677126</v>
          </cell>
          <cell r="DB973">
            <v>677126</v>
          </cell>
          <cell r="DG973">
            <v>207682</v>
          </cell>
          <cell r="DH973">
            <v>197075</v>
          </cell>
          <cell r="DJ973">
            <v>404757</v>
          </cell>
          <cell r="EA973">
            <v>90833</v>
          </cell>
          <cell r="EB973">
            <v>29736</v>
          </cell>
          <cell r="ED973">
            <v>120569</v>
          </cell>
          <cell r="ER973">
            <v>201177</v>
          </cell>
          <cell r="ET973">
            <v>201177</v>
          </cell>
          <cell r="FC973">
            <v>1226496</v>
          </cell>
          <cell r="FF973">
            <v>1226496</v>
          </cell>
          <cell r="FK973">
            <v>71714474</v>
          </cell>
          <cell r="FL973">
            <v>2775379</v>
          </cell>
          <cell r="FN973">
            <v>52490564</v>
          </cell>
          <cell r="FO973">
            <v>126980417</v>
          </cell>
        </row>
        <row r="974">
          <cell r="E974" t="str">
            <v>Kansas2016</v>
          </cell>
          <cell r="F974" t="str">
            <v>KS</v>
          </cell>
          <cell r="G974" t="str">
            <v>NCAA Division I-FBS</v>
          </cell>
          <cell r="I974">
            <v>1</v>
          </cell>
          <cell r="J974" t="str">
            <v>NCAA</v>
          </cell>
          <cell r="K974">
            <v>8402</v>
          </cell>
          <cell r="L974">
            <v>8585</v>
          </cell>
          <cell r="M974">
            <v>16987</v>
          </cell>
          <cell r="V974">
            <v>87605</v>
          </cell>
          <cell r="Y974">
            <v>87605</v>
          </cell>
          <cell r="Z974">
            <v>18266319</v>
          </cell>
          <cell r="AA974">
            <v>115319</v>
          </cell>
          <cell r="AC974">
            <v>18381638</v>
          </cell>
          <cell r="AL974">
            <v>47488</v>
          </cell>
          <cell r="AM974">
            <v>43382</v>
          </cell>
          <cell r="AO974">
            <v>90870</v>
          </cell>
          <cell r="BF974">
            <v>33144217</v>
          </cell>
          <cell r="BI974">
            <v>33144217</v>
          </cell>
          <cell r="BJ974">
            <v>0.32704280006481212</v>
          </cell>
          <cell r="BK974">
            <v>1001</v>
          </cell>
          <cell r="BL974">
            <v>1001</v>
          </cell>
          <cell r="BN974">
            <v>2002</v>
          </cell>
          <cell r="CJ974">
            <v>1001</v>
          </cell>
          <cell r="CL974">
            <v>1001</v>
          </cell>
          <cell r="CV974">
            <v>53641</v>
          </cell>
          <cell r="CX974">
            <v>53641</v>
          </cell>
          <cell r="CZ974">
            <v>36503</v>
          </cell>
          <cell r="DB974">
            <v>36503</v>
          </cell>
          <cell r="DH974">
            <v>1173</v>
          </cell>
          <cell r="DJ974">
            <v>1173</v>
          </cell>
          <cell r="EB974">
            <v>1001</v>
          </cell>
          <cell r="ED974">
            <v>1001</v>
          </cell>
          <cell r="ER974">
            <v>113679</v>
          </cell>
          <cell r="ET974">
            <v>113679</v>
          </cell>
          <cell r="FK974">
            <v>51546630</v>
          </cell>
          <cell r="FL974">
            <v>366700</v>
          </cell>
          <cell r="FN974">
            <v>49431867</v>
          </cell>
          <cell r="FO974">
            <v>101345197</v>
          </cell>
        </row>
        <row r="975">
          <cell r="E975" t="str">
            <v>Kentucky2016</v>
          </cell>
          <cell r="F975" t="str">
            <v>KY</v>
          </cell>
          <cell r="G975" t="str">
            <v>NCAA Division I-FBS</v>
          </cell>
          <cell r="I975">
            <v>1</v>
          </cell>
          <cell r="J975" t="str">
            <v>NCAA</v>
          </cell>
          <cell r="K975">
            <v>9420</v>
          </cell>
          <cell r="L975">
            <v>11352</v>
          </cell>
          <cell r="M975">
            <v>20772</v>
          </cell>
          <cell r="V975">
            <v>483927</v>
          </cell>
          <cell r="Y975">
            <v>483927</v>
          </cell>
          <cell r="Z975">
            <v>27965227</v>
          </cell>
          <cell r="AA975">
            <v>536393</v>
          </cell>
          <cell r="AC975">
            <v>28501620</v>
          </cell>
          <cell r="AL975">
            <v>61579</v>
          </cell>
          <cell r="AM975">
            <v>73572</v>
          </cell>
          <cell r="AO975">
            <v>135151</v>
          </cell>
          <cell r="BF975">
            <v>36393185</v>
          </cell>
          <cell r="BI975">
            <v>36393185</v>
          </cell>
          <cell r="BJ975">
            <v>0.29755599298663282</v>
          </cell>
          <cell r="BK975">
            <v>38026</v>
          </cell>
          <cell r="BL975">
            <v>16000</v>
          </cell>
          <cell r="BN975">
            <v>54026</v>
          </cell>
          <cell r="BP975">
            <v>214917</v>
          </cell>
          <cell r="BR975">
            <v>214917</v>
          </cell>
          <cell r="CC975">
            <v>15301</v>
          </cell>
          <cell r="CD975">
            <v>15301</v>
          </cell>
          <cell r="CU975">
            <v>133669</v>
          </cell>
          <cell r="CV975">
            <v>114675</v>
          </cell>
          <cell r="CX975">
            <v>248344</v>
          </cell>
          <cell r="CZ975">
            <v>266336</v>
          </cell>
          <cell r="DB975">
            <v>266336</v>
          </cell>
          <cell r="DG975">
            <v>32601</v>
          </cell>
          <cell r="DH975">
            <v>43254</v>
          </cell>
          <cell r="DJ975">
            <v>75855</v>
          </cell>
          <cell r="EA975">
            <v>109688</v>
          </cell>
          <cell r="EB975">
            <v>21189</v>
          </cell>
          <cell r="ED975">
            <v>130877</v>
          </cell>
          <cell r="ER975">
            <v>340382</v>
          </cell>
          <cell r="ET975">
            <v>340382</v>
          </cell>
          <cell r="FK975">
            <v>65217902</v>
          </cell>
          <cell r="FL975">
            <v>1626718</v>
          </cell>
          <cell r="FM975">
            <v>15301</v>
          </cell>
          <cell r="FN975">
            <v>55447093</v>
          </cell>
          <cell r="FO975">
            <v>122307014</v>
          </cell>
        </row>
        <row r="976">
          <cell r="E976" t="str">
            <v>Louisiana2016</v>
          </cell>
          <cell r="F976" t="str">
            <v>LA</v>
          </cell>
          <cell r="G976" t="str">
            <v>NCAA Division I-FBS</v>
          </cell>
          <cell r="I976">
            <v>1</v>
          </cell>
          <cell r="J976" t="str">
            <v>NCAA</v>
          </cell>
          <cell r="K976">
            <v>5743</v>
          </cell>
          <cell r="L976">
            <v>7116</v>
          </cell>
          <cell r="M976">
            <v>12859</v>
          </cell>
          <cell r="V976">
            <v>1801904</v>
          </cell>
          <cell r="Y976">
            <v>1801904</v>
          </cell>
          <cell r="Z976">
            <v>2278475</v>
          </cell>
          <cell r="AA976">
            <v>1496863</v>
          </cell>
          <cell r="AC976">
            <v>3775338</v>
          </cell>
          <cell r="AL976">
            <v>644006</v>
          </cell>
          <cell r="AM976">
            <v>707017</v>
          </cell>
          <cell r="AO976">
            <v>1351023</v>
          </cell>
          <cell r="BF976">
            <v>8450123</v>
          </cell>
          <cell r="BI976">
            <v>8450123</v>
          </cell>
          <cell r="BJ976">
            <v>0.3183791144532519</v>
          </cell>
          <cell r="BK976">
            <v>374361</v>
          </cell>
          <cell r="BN976">
            <v>374361</v>
          </cell>
          <cell r="CV976">
            <v>675684</v>
          </cell>
          <cell r="CX976">
            <v>675684</v>
          </cell>
          <cell r="CZ976">
            <v>1333558</v>
          </cell>
          <cell r="DB976">
            <v>1333558</v>
          </cell>
          <cell r="EA976">
            <v>364798</v>
          </cell>
          <cell r="EB976">
            <v>238571</v>
          </cell>
          <cell r="ED976">
            <v>603369</v>
          </cell>
          <cell r="ER976">
            <v>633784</v>
          </cell>
          <cell r="ET976">
            <v>633784</v>
          </cell>
          <cell r="FK976">
            <v>13913667</v>
          </cell>
          <cell r="FL976">
            <v>5085477</v>
          </cell>
          <cell r="FN976">
            <v>7541928</v>
          </cell>
          <cell r="FO976">
            <v>26541072</v>
          </cell>
        </row>
        <row r="977">
          <cell r="E977" t="str">
            <v>Louisiana-Monroe2016</v>
          </cell>
          <cell r="F977" t="str">
            <v>LA</v>
          </cell>
          <cell r="G977" t="str">
            <v>NCAA Division I-FBS</v>
          </cell>
          <cell r="I977">
            <v>1</v>
          </cell>
          <cell r="J977" t="str">
            <v>NCAA</v>
          </cell>
          <cell r="K977">
            <v>1844</v>
          </cell>
          <cell r="L977">
            <v>3305</v>
          </cell>
          <cell r="M977">
            <v>5149</v>
          </cell>
          <cell r="V977">
            <v>697013</v>
          </cell>
          <cell r="Y977">
            <v>697013</v>
          </cell>
          <cell r="Z977">
            <v>1382433</v>
          </cell>
          <cell r="AA977">
            <v>880800</v>
          </cell>
          <cell r="AC977">
            <v>2263233</v>
          </cell>
          <cell r="AE977">
            <v>119708</v>
          </cell>
          <cell r="AG977">
            <v>119708</v>
          </cell>
          <cell r="AL977">
            <v>405196</v>
          </cell>
          <cell r="AM977">
            <v>426926</v>
          </cell>
          <cell r="AO977">
            <v>832122</v>
          </cell>
          <cell r="BF977">
            <v>5394664</v>
          </cell>
          <cell r="BI977">
            <v>5394664</v>
          </cell>
          <cell r="BJ977">
            <v>0.37877029812167379</v>
          </cell>
          <cell r="BK977">
            <v>241893</v>
          </cell>
          <cell r="BL977">
            <v>270846</v>
          </cell>
          <cell r="BN977">
            <v>512739</v>
          </cell>
          <cell r="CV977">
            <v>448302</v>
          </cell>
          <cell r="CX977">
            <v>448302</v>
          </cell>
          <cell r="CZ977">
            <v>530722</v>
          </cell>
          <cell r="DB977">
            <v>530722</v>
          </cell>
          <cell r="EB977">
            <v>289436</v>
          </cell>
          <cell r="ED977">
            <v>289436</v>
          </cell>
          <cell r="ER977">
            <v>409899</v>
          </cell>
          <cell r="ET977">
            <v>409899</v>
          </cell>
          <cell r="FK977">
            <v>8121199</v>
          </cell>
          <cell r="FL977">
            <v>3376639</v>
          </cell>
          <cell r="FN977">
            <v>2744736</v>
          </cell>
          <cell r="FO977">
            <v>14242574</v>
          </cell>
        </row>
        <row r="978">
          <cell r="E978" t="str">
            <v>Louisville2016</v>
          </cell>
          <cell r="F978" t="str">
            <v>KY</v>
          </cell>
          <cell r="G978" t="str">
            <v>NCAA Division I-FBS</v>
          </cell>
          <cell r="I978">
            <v>1</v>
          </cell>
          <cell r="J978" t="str">
            <v>NCAA</v>
          </cell>
          <cell r="K978">
            <v>5925</v>
          </cell>
          <cell r="L978">
            <v>6400</v>
          </cell>
          <cell r="M978">
            <v>12325</v>
          </cell>
          <cell r="V978">
            <v>610178</v>
          </cell>
          <cell r="Y978">
            <v>610178</v>
          </cell>
          <cell r="Z978">
            <v>43960492</v>
          </cell>
          <cell r="AA978">
            <v>1283617</v>
          </cell>
          <cell r="AC978">
            <v>45244109</v>
          </cell>
          <cell r="AL978">
            <v>10960</v>
          </cell>
          <cell r="AM978">
            <v>10360</v>
          </cell>
          <cell r="AO978">
            <v>21320</v>
          </cell>
          <cell r="BC978">
            <v>3250</v>
          </cell>
          <cell r="BE978">
            <v>3250</v>
          </cell>
          <cell r="BF978">
            <v>42066595</v>
          </cell>
          <cell r="BI978">
            <v>42066595</v>
          </cell>
          <cell r="BJ978">
            <v>0.34355417174675806</v>
          </cell>
          <cell r="BK978">
            <v>210059</v>
          </cell>
          <cell r="BL978">
            <v>125884</v>
          </cell>
          <cell r="BN978">
            <v>335943</v>
          </cell>
          <cell r="BX978">
            <v>6544</v>
          </cell>
          <cell r="BZ978">
            <v>6544</v>
          </cell>
          <cell r="CJ978">
            <v>2840</v>
          </cell>
          <cell r="CL978">
            <v>2840</v>
          </cell>
          <cell r="CU978">
            <v>117577</v>
          </cell>
          <cell r="CV978">
            <v>88258</v>
          </cell>
          <cell r="CX978">
            <v>205835</v>
          </cell>
          <cell r="CZ978">
            <v>31567</v>
          </cell>
          <cell r="DB978">
            <v>31567</v>
          </cell>
          <cell r="DG978">
            <v>61744</v>
          </cell>
          <cell r="DH978">
            <v>66559</v>
          </cell>
          <cell r="DJ978">
            <v>128303</v>
          </cell>
          <cell r="EA978">
            <v>29225</v>
          </cell>
          <cell r="EB978">
            <v>2700</v>
          </cell>
          <cell r="ED978">
            <v>31925</v>
          </cell>
          <cell r="ER978">
            <v>101594</v>
          </cell>
          <cell r="ET978">
            <v>101594</v>
          </cell>
          <cell r="FK978">
            <v>87066830</v>
          </cell>
          <cell r="FL978">
            <v>1723173</v>
          </cell>
          <cell r="FN978">
            <v>33655301</v>
          </cell>
          <cell r="FO978">
            <v>122445304</v>
          </cell>
        </row>
        <row r="979">
          <cell r="E979" t="str">
            <v>Maryland2016</v>
          </cell>
          <cell r="F979" t="str">
            <v>MD</v>
          </cell>
          <cell r="G979" t="str">
            <v>NCAA Division I-FBS</v>
          </cell>
          <cell r="I979">
            <v>1</v>
          </cell>
          <cell r="J979" t="str">
            <v>NCAA</v>
          </cell>
          <cell r="K979">
            <v>13815</v>
          </cell>
          <cell r="L979">
            <v>12359</v>
          </cell>
          <cell r="M979">
            <v>26174</v>
          </cell>
          <cell r="V979">
            <v>627586</v>
          </cell>
          <cell r="Y979">
            <v>627586</v>
          </cell>
          <cell r="Z979">
            <v>17741322</v>
          </cell>
          <cell r="AA979">
            <v>1373321</v>
          </cell>
          <cell r="AC979">
            <v>19114643</v>
          </cell>
          <cell r="AM979">
            <v>836813</v>
          </cell>
          <cell r="AO979">
            <v>836813</v>
          </cell>
          <cell r="BC979">
            <v>504374</v>
          </cell>
          <cell r="BE979">
            <v>504374</v>
          </cell>
          <cell r="BF979">
            <v>29973008</v>
          </cell>
          <cell r="BI979">
            <v>29973008</v>
          </cell>
          <cell r="BJ979">
            <v>0.31589986639841167</v>
          </cell>
          <cell r="BK979">
            <v>193546</v>
          </cell>
          <cell r="BL979">
            <v>189104</v>
          </cell>
          <cell r="BN979">
            <v>382650</v>
          </cell>
          <cell r="BP979">
            <v>665735</v>
          </cell>
          <cell r="BR979">
            <v>665735</v>
          </cell>
          <cell r="BW979">
            <v>897817</v>
          </cell>
          <cell r="BX979">
            <v>377027</v>
          </cell>
          <cell r="BZ979">
            <v>1274844</v>
          </cell>
          <cell r="CU979">
            <v>707313</v>
          </cell>
          <cell r="CV979">
            <v>668331</v>
          </cell>
          <cell r="CX979">
            <v>1375644</v>
          </cell>
          <cell r="CZ979">
            <v>574889</v>
          </cell>
          <cell r="DB979">
            <v>574889</v>
          </cell>
          <cell r="EB979">
            <v>286046</v>
          </cell>
          <cell r="ED979">
            <v>286046</v>
          </cell>
          <cell r="EI979">
            <v>309827</v>
          </cell>
          <cell r="EL979">
            <v>309827</v>
          </cell>
          <cell r="ER979">
            <v>612105</v>
          </cell>
          <cell r="ET979">
            <v>612105</v>
          </cell>
          <cell r="FC979">
            <v>444674</v>
          </cell>
          <cell r="FF979">
            <v>444674</v>
          </cell>
          <cell r="FK979">
            <v>50895093</v>
          </cell>
          <cell r="FL979">
            <v>6087745</v>
          </cell>
          <cell r="FN979">
            <v>37898519</v>
          </cell>
          <cell r="FO979">
            <v>94881357</v>
          </cell>
        </row>
        <row r="980">
          <cell r="E980" t="str">
            <v>UMass2016</v>
          </cell>
          <cell r="F980" t="str">
            <v>MA</v>
          </cell>
          <cell r="G980" t="str">
            <v>NCAA Division I-FBS</v>
          </cell>
          <cell r="I980">
            <v>1</v>
          </cell>
          <cell r="J980" t="str">
            <v>NCAA</v>
          </cell>
          <cell r="K980">
            <v>11102</v>
          </cell>
          <cell r="L980">
            <v>10238</v>
          </cell>
          <cell r="M980">
            <v>21340</v>
          </cell>
          <cell r="V980">
            <v>574064</v>
          </cell>
          <cell r="Y980">
            <v>574064</v>
          </cell>
          <cell r="Z980">
            <v>5324089</v>
          </cell>
          <cell r="AA980">
            <v>2062898</v>
          </cell>
          <cell r="AC980">
            <v>7386987</v>
          </cell>
          <cell r="AL980">
            <v>485314</v>
          </cell>
          <cell r="AM980">
            <v>983645</v>
          </cell>
          <cell r="AO980">
            <v>1468959</v>
          </cell>
          <cell r="BC980">
            <v>965616</v>
          </cell>
          <cell r="BE980">
            <v>965616</v>
          </cell>
          <cell r="BF980">
            <v>10457450</v>
          </cell>
          <cell r="BI980">
            <v>10457450</v>
          </cell>
          <cell r="BJ980">
            <v>0.26549896157229758</v>
          </cell>
          <cell r="BS980">
            <v>2617438</v>
          </cell>
          <cell r="BV980">
            <v>2617438</v>
          </cell>
          <cell r="BW980">
            <v>1054287</v>
          </cell>
          <cell r="BX980">
            <v>974536</v>
          </cell>
          <cell r="BZ980">
            <v>2028823</v>
          </cell>
          <cell r="CJ980">
            <v>1283479</v>
          </cell>
          <cell r="CL980">
            <v>1283479</v>
          </cell>
          <cell r="CU980">
            <v>470996</v>
          </cell>
          <cell r="CV980">
            <v>1032939</v>
          </cell>
          <cell r="CX980">
            <v>1503935</v>
          </cell>
          <cell r="CZ980">
            <v>1054498</v>
          </cell>
          <cell r="DB980">
            <v>1054498</v>
          </cell>
          <cell r="DG980">
            <v>472261</v>
          </cell>
          <cell r="DH980">
            <v>883403</v>
          </cell>
          <cell r="DJ980">
            <v>1355664</v>
          </cell>
          <cell r="EB980">
            <v>593175</v>
          </cell>
          <cell r="ED980">
            <v>593175</v>
          </cell>
          <cell r="FK980">
            <v>21455899</v>
          </cell>
          <cell r="FL980">
            <v>9834189</v>
          </cell>
          <cell r="FN980">
            <v>8097825</v>
          </cell>
          <cell r="FO980">
            <v>39387913</v>
          </cell>
        </row>
        <row r="981">
          <cell r="E981" t="str">
            <v>Memphis2016</v>
          </cell>
          <cell r="F981" t="str">
            <v>TN</v>
          </cell>
          <cell r="G981" t="str">
            <v>NCAA Division I-FBS</v>
          </cell>
          <cell r="I981">
            <v>1</v>
          </cell>
          <cell r="J981" t="str">
            <v>NCAA</v>
          </cell>
          <cell r="K981">
            <v>5278</v>
          </cell>
          <cell r="L981">
            <v>7094</v>
          </cell>
          <cell r="M981">
            <v>12372</v>
          </cell>
          <cell r="V981">
            <v>1273995</v>
          </cell>
          <cell r="Y981">
            <v>1273995</v>
          </cell>
          <cell r="Z981">
            <v>9725710</v>
          </cell>
          <cell r="AA981">
            <v>2335389</v>
          </cell>
          <cell r="AC981">
            <v>12061099</v>
          </cell>
          <cell r="AL981">
            <v>956647</v>
          </cell>
          <cell r="AM981">
            <v>956647</v>
          </cell>
          <cell r="AO981">
            <v>1913294</v>
          </cell>
          <cell r="BF981">
            <v>14713436</v>
          </cell>
          <cell r="BI981">
            <v>14713436</v>
          </cell>
          <cell r="BJ981">
            <v>0.30372580612732192</v>
          </cell>
          <cell r="BK981">
            <v>419394</v>
          </cell>
          <cell r="BL981">
            <v>527815</v>
          </cell>
          <cell r="BN981">
            <v>947209</v>
          </cell>
          <cell r="CC981">
            <v>216810</v>
          </cell>
          <cell r="CD981">
            <v>216810</v>
          </cell>
          <cell r="CU981">
            <v>767140</v>
          </cell>
          <cell r="CV981">
            <v>1087244</v>
          </cell>
          <cell r="CX981">
            <v>1854384</v>
          </cell>
          <cell r="CZ981">
            <v>1048883</v>
          </cell>
          <cell r="DB981">
            <v>1048883</v>
          </cell>
          <cell r="EA981">
            <v>484925</v>
          </cell>
          <cell r="EB981">
            <v>519126</v>
          </cell>
          <cell r="ED981">
            <v>1004051</v>
          </cell>
          <cell r="ER981">
            <v>876101</v>
          </cell>
          <cell r="ET981">
            <v>876101</v>
          </cell>
          <cell r="FK981">
            <v>28341247</v>
          </cell>
          <cell r="FL981">
            <v>7351205</v>
          </cell>
          <cell r="FM981">
            <v>216810</v>
          </cell>
          <cell r="FN981">
            <v>12533892</v>
          </cell>
          <cell r="FO981">
            <v>48443154</v>
          </cell>
        </row>
        <row r="982">
          <cell r="E982" t="str">
            <v>Miami (FL)2016</v>
          </cell>
          <cell r="F982" t="str">
            <v>FL</v>
          </cell>
          <cell r="G982" t="str">
            <v>NCAA Division I-FBS</v>
          </cell>
          <cell r="I982">
            <v>1</v>
          </cell>
          <cell r="J982" t="str">
            <v>NCAA</v>
          </cell>
          <cell r="K982">
            <v>4832</v>
          </cell>
          <cell r="L982">
            <v>5270</v>
          </cell>
          <cell r="M982">
            <v>10102</v>
          </cell>
          <cell r="V982">
            <v>1927197</v>
          </cell>
          <cell r="Y982">
            <v>1927197</v>
          </cell>
          <cell r="Z982">
            <v>10868814</v>
          </cell>
          <cell r="AA982">
            <v>4836983</v>
          </cell>
          <cell r="AC982">
            <v>15705797</v>
          </cell>
          <cell r="AL982">
            <v>804812</v>
          </cell>
          <cell r="AM982">
            <v>2562564</v>
          </cell>
          <cell r="AO982">
            <v>3367376</v>
          </cell>
          <cell r="AP982">
            <v>132179</v>
          </cell>
          <cell r="AS982">
            <v>132179</v>
          </cell>
          <cell r="BF982">
            <v>35358218</v>
          </cell>
          <cell r="BI982">
            <v>35358218</v>
          </cell>
          <cell r="BJ982">
            <v>0.39668086139955411</v>
          </cell>
          <cell r="BL982">
            <v>863479</v>
          </cell>
          <cell r="BN982">
            <v>863479</v>
          </cell>
          <cell r="CJ982">
            <v>1977609</v>
          </cell>
          <cell r="CL982">
            <v>1977609</v>
          </cell>
          <cell r="CV982">
            <v>1607203</v>
          </cell>
          <cell r="CX982">
            <v>1607203</v>
          </cell>
          <cell r="DH982">
            <v>1800970</v>
          </cell>
          <cell r="DJ982">
            <v>1800970</v>
          </cell>
          <cell r="EA982">
            <v>341104</v>
          </cell>
          <cell r="EB982">
            <v>1211003</v>
          </cell>
          <cell r="ED982">
            <v>1552107</v>
          </cell>
          <cell r="ER982">
            <v>1613717</v>
          </cell>
          <cell r="ET982">
            <v>1613717</v>
          </cell>
          <cell r="FK982">
            <v>49432324</v>
          </cell>
          <cell r="FL982">
            <v>16473528</v>
          </cell>
          <cell r="FN982">
            <v>23229323</v>
          </cell>
          <cell r="FO982">
            <v>89135175</v>
          </cell>
        </row>
        <row r="983">
          <cell r="E983" t="str">
            <v>Michigan2016</v>
          </cell>
          <cell r="F983" t="str">
            <v>MI</v>
          </cell>
          <cell r="G983" t="str">
            <v>NCAA Division I-FBS</v>
          </cell>
          <cell r="I983">
            <v>1</v>
          </cell>
          <cell r="J983" t="str">
            <v>NCAA</v>
          </cell>
          <cell r="K983">
            <v>13891</v>
          </cell>
          <cell r="L983">
            <v>13942</v>
          </cell>
          <cell r="M983">
            <v>27833</v>
          </cell>
          <cell r="V983">
            <v>412963</v>
          </cell>
          <cell r="Y983">
            <v>412963</v>
          </cell>
          <cell r="Z983">
            <v>16913194</v>
          </cell>
          <cell r="AA983">
            <v>407722</v>
          </cell>
          <cell r="AC983">
            <v>17320916</v>
          </cell>
          <cell r="AL983">
            <v>112916</v>
          </cell>
          <cell r="AM983">
            <v>120099</v>
          </cell>
          <cell r="AO983">
            <v>233015</v>
          </cell>
          <cell r="BC983">
            <v>102847</v>
          </cell>
          <cell r="BE983">
            <v>102847</v>
          </cell>
          <cell r="BF983">
            <v>105876108</v>
          </cell>
          <cell r="BI983">
            <v>105876108</v>
          </cell>
          <cell r="BJ983">
            <v>0.64972584372361675</v>
          </cell>
          <cell r="BK983">
            <v>77746</v>
          </cell>
          <cell r="BL983">
            <v>97435</v>
          </cell>
          <cell r="BN983">
            <v>175181</v>
          </cell>
          <cell r="BO983">
            <v>87078</v>
          </cell>
          <cell r="BP983">
            <v>163710</v>
          </cell>
          <cell r="BR983">
            <v>250788</v>
          </cell>
          <cell r="BS983">
            <v>3118669</v>
          </cell>
          <cell r="BV983">
            <v>3118669</v>
          </cell>
          <cell r="BW983">
            <v>83435</v>
          </cell>
          <cell r="BX983">
            <v>53180</v>
          </cell>
          <cell r="BZ983">
            <v>136615</v>
          </cell>
          <cell r="CJ983">
            <v>83980</v>
          </cell>
          <cell r="CL983">
            <v>83980</v>
          </cell>
          <cell r="CU983">
            <v>85895</v>
          </cell>
          <cell r="CV983">
            <v>77265</v>
          </cell>
          <cell r="CX983">
            <v>163160</v>
          </cell>
          <cell r="CZ983">
            <v>467578</v>
          </cell>
          <cell r="DB983">
            <v>467578</v>
          </cell>
          <cell r="DG983">
            <v>96425</v>
          </cell>
          <cell r="DH983">
            <v>96531</v>
          </cell>
          <cell r="DJ983">
            <v>192956</v>
          </cell>
          <cell r="EA983">
            <v>44995</v>
          </cell>
          <cell r="EB983">
            <v>78605</v>
          </cell>
          <cell r="ED983">
            <v>123600</v>
          </cell>
          <cell r="ER983">
            <v>199832</v>
          </cell>
          <cell r="ET983">
            <v>199832</v>
          </cell>
          <cell r="EV983">
            <v>44847</v>
          </cell>
          <cell r="EX983">
            <v>44847</v>
          </cell>
          <cell r="FC983">
            <v>173187</v>
          </cell>
          <cell r="FF983">
            <v>173187</v>
          </cell>
          <cell r="FK983">
            <v>127082611</v>
          </cell>
          <cell r="FL983">
            <v>1993631</v>
          </cell>
          <cell r="FN983">
            <v>33878809</v>
          </cell>
          <cell r="FO983">
            <v>162955051</v>
          </cell>
        </row>
        <row r="984">
          <cell r="E984" t="str">
            <v>Minnesota2016</v>
          </cell>
          <cell r="F984" t="str">
            <v>MN</v>
          </cell>
          <cell r="G984" t="str">
            <v>NCAA Division I-FBS</v>
          </cell>
          <cell r="I984">
            <v>1</v>
          </cell>
          <cell r="J984" t="str">
            <v>NCAA</v>
          </cell>
          <cell r="K984">
            <v>13827</v>
          </cell>
          <cell r="L984">
            <v>14955</v>
          </cell>
          <cell r="M984">
            <v>28782</v>
          </cell>
          <cell r="V984">
            <v>165408</v>
          </cell>
          <cell r="Y984">
            <v>165408</v>
          </cell>
          <cell r="Z984">
            <v>14172048</v>
          </cell>
          <cell r="AA984">
            <v>873842</v>
          </cell>
          <cell r="AC984">
            <v>15045890</v>
          </cell>
          <cell r="AL984">
            <v>40260</v>
          </cell>
          <cell r="AM984">
            <v>35101</v>
          </cell>
          <cell r="AO984">
            <v>75361</v>
          </cell>
          <cell r="BF984">
            <v>48886935</v>
          </cell>
          <cell r="BI984">
            <v>48886935</v>
          </cell>
          <cell r="BJ984">
            <v>0.45309893362147868</v>
          </cell>
          <cell r="BK984">
            <v>47935</v>
          </cell>
          <cell r="BL984">
            <v>45196</v>
          </cell>
          <cell r="BN984">
            <v>93131</v>
          </cell>
          <cell r="BO984">
            <v>42294</v>
          </cell>
          <cell r="BP984">
            <v>59285</v>
          </cell>
          <cell r="BR984">
            <v>101579</v>
          </cell>
          <cell r="BS984">
            <v>5872921</v>
          </cell>
          <cell r="BT984">
            <v>389769</v>
          </cell>
          <cell r="BV984">
            <v>6262690</v>
          </cell>
          <cell r="CJ984">
            <v>45454</v>
          </cell>
          <cell r="CL984">
            <v>45454</v>
          </cell>
          <cell r="CV984">
            <v>48587</v>
          </cell>
          <cell r="CX984">
            <v>48587</v>
          </cell>
          <cell r="CZ984">
            <v>98003</v>
          </cell>
          <cell r="DB984">
            <v>98003</v>
          </cell>
          <cell r="DG984">
            <v>49953</v>
          </cell>
          <cell r="DH984">
            <v>74894</v>
          </cell>
          <cell r="DJ984">
            <v>124847</v>
          </cell>
          <cell r="EA984">
            <v>6511</v>
          </cell>
          <cell r="EB984">
            <v>11392</v>
          </cell>
          <cell r="ED984">
            <v>17903</v>
          </cell>
          <cell r="ER984">
            <v>526429</v>
          </cell>
          <cell r="ET984">
            <v>526429</v>
          </cell>
          <cell r="FC984">
            <v>197345</v>
          </cell>
          <cell r="FF984">
            <v>197345</v>
          </cell>
          <cell r="FK984">
            <v>69481610</v>
          </cell>
          <cell r="FL984">
            <v>2207952</v>
          </cell>
          <cell r="FN984">
            <v>36205053</v>
          </cell>
          <cell r="FO984">
            <v>107894615</v>
          </cell>
        </row>
        <row r="985">
          <cell r="E985" t="str">
            <v>Ole Miss2016</v>
          </cell>
          <cell r="F985" t="str">
            <v>MS</v>
          </cell>
          <cell r="G985" t="str">
            <v>NCAA Division I-FBS</v>
          </cell>
          <cell r="I985">
            <v>1</v>
          </cell>
          <cell r="J985" t="str">
            <v>NCAA</v>
          </cell>
          <cell r="K985">
            <v>7716</v>
          </cell>
          <cell r="L985">
            <v>9933</v>
          </cell>
          <cell r="M985">
            <v>17649</v>
          </cell>
          <cell r="V985">
            <v>4979550</v>
          </cell>
          <cell r="Y985">
            <v>4979550</v>
          </cell>
          <cell r="Z985">
            <v>10700408</v>
          </cell>
          <cell r="AA985">
            <v>398756</v>
          </cell>
          <cell r="AC985">
            <v>11099164</v>
          </cell>
          <cell r="AL985">
            <v>187142</v>
          </cell>
          <cell r="AM985">
            <v>322800</v>
          </cell>
          <cell r="AO985">
            <v>509942</v>
          </cell>
          <cell r="BF985">
            <v>62681760</v>
          </cell>
          <cell r="BI985">
            <v>62681760</v>
          </cell>
          <cell r="BJ985">
            <v>0.61538580558244305</v>
          </cell>
          <cell r="BK985">
            <v>143184</v>
          </cell>
          <cell r="BL985">
            <v>110678</v>
          </cell>
          <cell r="BN985">
            <v>253862</v>
          </cell>
          <cell r="CB985">
            <v>64863</v>
          </cell>
          <cell r="CD985">
            <v>64863</v>
          </cell>
          <cell r="CV985">
            <v>419050</v>
          </cell>
          <cell r="CX985">
            <v>419050</v>
          </cell>
          <cell r="CZ985">
            <v>499898</v>
          </cell>
          <cell r="DB985">
            <v>499898</v>
          </cell>
          <cell r="EA985">
            <v>148801</v>
          </cell>
          <cell r="EB985">
            <v>176486</v>
          </cell>
          <cell r="ED985">
            <v>325287</v>
          </cell>
          <cell r="ER985">
            <v>255516</v>
          </cell>
          <cell r="ET985">
            <v>255516</v>
          </cell>
          <cell r="FK985">
            <v>78840845</v>
          </cell>
          <cell r="FL985">
            <v>2248047</v>
          </cell>
          <cell r="FN985">
            <v>20768771</v>
          </cell>
          <cell r="FO985">
            <v>101857663</v>
          </cell>
        </row>
        <row r="986">
          <cell r="E986" t="str">
            <v>Missouri2016</v>
          </cell>
          <cell r="F986" t="str">
            <v>MO</v>
          </cell>
          <cell r="G986" t="str">
            <v>NCAA Division I-FBS</v>
          </cell>
          <cell r="I986">
            <v>1</v>
          </cell>
          <cell r="J986" t="str">
            <v>NCAA</v>
          </cell>
          <cell r="K986">
            <v>11470</v>
          </cell>
          <cell r="L986">
            <v>12590</v>
          </cell>
          <cell r="M986">
            <v>24060</v>
          </cell>
          <cell r="V986">
            <v>2688562</v>
          </cell>
          <cell r="Y986">
            <v>2688562</v>
          </cell>
          <cell r="Z986">
            <v>10065698</v>
          </cell>
          <cell r="AA986">
            <v>3541721</v>
          </cell>
          <cell r="AC986">
            <v>13607419</v>
          </cell>
          <cell r="AL986">
            <v>1408627</v>
          </cell>
          <cell r="AM986">
            <v>1648107</v>
          </cell>
          <cell r="AO986">
            <v>3056734</v>
          </cell>
          <cell r="BF986">
            <v>29205904</v>
          </cell>
          <cell r="BI986">
            <v>29205904</v>
          </cell>
          <cell r="BJ986">
            <v>0.32438656849929282</v>
          </cell>
          <cell r="BK986">
            <v>664949</v>
          </cell>
          <cell r="BL986">
            <v>730026</v>
          </cell>
          <cell r="BN986">
            <v>1394975</v>
          </cell>
          <cell r="BP986">
            <v>1455820</v>
          </cell>
          <cell r="BR986">
            <v>1455820</v>
          </cell>
          <cell r="CV986">
            <v>1910109</v>
          </cell>
          <cell r="CX986">
            <v>1910109</v>
          </cell>
          <cell r="CZ986">
            <v>1836083</v>
          </cell>
          <cell r="DB986">
            <v>1836083</v>
          </cell>
          <cell r="DG986">
            <v>1084923</v>
          </cell>
          <cell r="DH986">
            <v>1243736</v>
          </cell>
          <cell r="DJ986">
            <v>2328659</v>
          </cell>
          <cell r="EB986">
            <v>805333</v>
          </cell>
          <cell r="ED986">
            <v>805333</v>
          </cell>
          <cell r="ER986">
            <v>1960776</v>
          </cell>
          <cell r="ET986">
            <v>1960776</v>
          </cell>
          <cell r="FC986">
            <v>1521452</v>
          </cell>
          <cell r="FF986">
            <v>1521452</v>
          </cell>
          <cell r="FK986">
            <v>46640115</v>
          </cell>
          <cell r="FL986">
            <v>15131711</v>
          </cell>
          <cell r="FN986">
            <v>28262432</v>
          </cell>
          <cell r="FO986">
            <v>90034258</v>
          </cell>
        </row>
        <row r="987">
          <cell r="E987" t="str">
            <v>Nebraska2016</v>
          </cell>
          <cell r="F987" t="str">
            <v>NE</v>
          </cell>
          <cell r="G987" t="str">
            <v>NCAA Division I-FBS</v>
          </cell>
          <cell r="I987">
            <v>1</v>
          </cell>
          <cell r="J987" t="str">
            <v>NCAA</v>
          </cell>
          <cell r="K987">
            <v>10022</v>
          </cell>
          <cell r="L987">
            <v>9359</v>
          </cell>
          <cell r="M987">
            <v>19381</v>
          </cell>
          <cell r="V987">
            <v>1586242</v>
          </cell>
          <cell r="Y987">
            <v>1586242</v>
          </cell>
          <cell r="Z987">
            <v>9812781</v>
          </cell>
          <cell r="AA987">
            <v>1474287</v>
          </cell>
          <cell r="AC987">
            <v>11287068</v>
          </cell>
          <cell r="AE987">
            <v>2500</v>
          </cell>
          <cell r="AG987">
            <v>2500</v>
          </cell>
          <cell r="AI987">
            <v>43864</v>
          </cell>
          <cell r="AK987">
            <v>43864</v>
          </cell>
          <cell r="AL987">
            <v>126022</v>
          </cell>
          <cell r="AM987">
            <v>109117</v>
          </cell>
          <cell r="AO987">
            <v>235139</v>
          </cell>
          <cell r="BF987">
            <v>69503006</v>
          </cell>
          <cell r="BI987">
            <v>69503006</v>
          </cell>
          <cell r="BJ987">
            <v>0.59029146890422135</v>
          </cell>
          <cell r="BK987">
            <v>36179</v>
          </cell>
          <cell r="BL987">
            <v>54511</v>
          </cell>
          <cell r="BN987">
            <v>90690</v>
          </cell>
          <cell r="BO987">
            <v>37179</v>
          </cell>
          <cell r="BP987">
            <v>91970</v>
          </cell>
          <cell r="BR987">
            <v>129149</v>
          </cell>
          <cell r="CB987">
            <v>21316</v>
          </cell>
          <cell r="CD987">
            <v>21316</v>
          </cell>
          <cell r="CV987">
            <v>115513</v>
          </cell>
          <cell r="CX987">
            <v>115513</v>
          </cell>
          <cell r="CZ987">
            <v>141763</v>
          </cell>
          <cell r="DB987">
            <v>141763</v>
          </cell>
          <cell r="DH987">
            <v>81469</v>
          </cell>
          <cell r="DJ987">
            <v>81469</v>
          </cell>
          <cell r="EA987">
            <v>31459</v>
          </cell>
          <cell r="EB987">
            <v>34155</v>
          </cell>
          <cell r="ED987">
            <v>65614</v>
          </cell>
          <cell r="ER987">
            <v>3671242</v>
          </cell>
          <cell r="ET987">
            <v>3671242</v>
          </cell>
          <cell r="FC987">
            <v>93262</v>
          </cell>
          <cell r="FF987">
            <v>93262</v>
          </cell>
          <cell r="FK987">
            <v>81226130</v>
          </cell>
          <cell r="FL987">
            <v>5841707</v>
          </cell>
          <cell r="FN987">
            <v>30675701</v>
          </cell>
          <cell r="FO987">
            <v>117743538</v>
          </cell>
        </row>
        <row r="988">
          <cell r="E988" t="str">
            <v>UNLV2016</v>
          </cell>
          <cell r="F988" t="str">
            <v>NV</v>
          </cell>
          <cell r="G988" t="str">
            <v>NCAA Division I-FBS</v>
          </cell>
          <cell r="I988">
            <v>1</v>
          </cell>
          <cell r="J988" t="str">
            <v>NCAA</v>
          </cell>
          <cell r="K988">
            <v>7778</v>
          </cell>
          <cell r="L988">
            <v>10459</v>
          </cell>
          <cell r="M988">
            <v>18237</v>
          </cell>
          <cell r="V988">
            <v>1286333</v>
          </cell>
          <cell r="Y988">
            <v>1286333</v>
          </cell>
          <cell r="Z988">
            <v>5888664</v>
          </cell>
          <cell r="AA988">
            <v>1605255</v>
          </cell>
          <cell r="AC988">
            <v>7493919</v>
          </cell>
          <cell r="BF988">
            <v>9806497</v>
          </cell>
          <cell r="BI988">
            <v>9806497</v>
          </cell>
          <cell r="BJ988">
            <v>0.24145902903278252</v>
          </cell>
          <cell r="BK988">
            <v>985362</v>
          </cell>
          <cell r="BL988">
            <v>561697</v>
          </cell>
          <cell r="BN988">
            <v>1547059</v>
          </cell>
          <cell r="CU988">
            <v>859604</v>
          </cell>
          <cell r="CV988">
            <v>845746</v>
          </cell>
          <cell r="CX988">
            <v>1705350</v>
          </cell>
          <cell r="CZ988">
            <v>929583</v>
          </cell>
          <cell r="DB988">
            <v>929583</v>
          </cell>
          <cell r="DG988">
            <v>623850</v>
          </cell>
          <cell r="DH988">
            <v>659204</v>
          </cell>
          <cell r="DJ988">
            <v>1283054</v>
          </cell>
          <cell r="EA988">
            <v>391407</v>
          </cell>
          <cell r="EB988">
            <v>536925</v>
          </cell>
          <cell r="ED988">
            <v>928332</v>
          </cell>
          <cell r="EF988">
            <v>432159</v>
          </cell>
          <cell r="EH988">
            <v>432159</v>
          </cell>
          <cell r="EJ988">
            <v>432158</v>
          </cell>
          <cell r="EL988">
            <v>432158</v>
          </cell>
          <cell r="EN988">
            <v>190589</v>
          </cell>
          <cell r="EP988">
            <v>190589</v>
          </cell>
          <cell r="ER988">
            <v>981625</v>
          </cell>
          <cell r="ET988">
            <v>981625</v>
          </cell>
          <cell r="FK988">
            <v>19841717</v>
          </cell>
          <cell r="FL988">
            <v>7174941</v>
          </cell>
          <cell r="FN988">
            <v>13596845</v>
          </cell>
          <cell r="FO988">
            <v>40613503</v>
          </cell>
        </row>
        <row r="989">
          <cell r="E989" t="str">
            <v>Nevada2016</v>
          </cell>
          <cell r="F989" t="str">
            <v>NV</v>
          </cell>
          <cell r="G989" t="str">
            <v>NCAA Division I-FBS</v>
          </cell>
          <cell r="I989">
            <v>1</v>
          </cell>
          <cell r="J989" t="str">
            <v>NCAA</v>
          </cell>
          <cell r="K989">
            <v>7206</v>
          </cell>
          <cell r="L989">
            <v>8184</v>
          </cell>
          <cell r="M989">
            <v>15390</v>
          </cell>
          <cell r="V989">
            <v>1493239</v>
          </cell>
          <cell r="Y989">
            <v>1493239</v>
          </cell>
          <cell r="Z989">
            <v>5653559</v>
          </cell>
          <cell r="AA989">
            <v>1837668</v>
          </cell>
          <cell r="AC989">
            <v>7491227</v>
          </cell>
          <cell r="AM989">
            <v>1281602</v>
          </cell>
          <cell r="AO989">
            <v>1281602</v>
          </cell>
          <cell r="BF989">
            <v>9730719</v>
          </cell>
          <cell r="BI989">
            <v>9730719</v>
          </cell>
          <cell r="BJ989">
            <v>0.26492367032165348</v>
          </cell>
          <cell r="BK989">
            <v>488136</v>
          </cell>
          <cell r="BL989">
            <v>351875</v>
          </cell>
          <cell r="BN989">
            <v>840011</v>
          </cell>
          <cell r="CC989">
            <v>305343</v>
          </cell>
          <cell r="CD989">
            <v>305343</v>
          </cell>
          <cell r="CV989">
            <v>945756</v>
          </cell>
          <cell r="CX989">
            <v>945756</v>
          </cell>
          <cell r="CZ989">
            <v>827801</v>
          </cell>
          <cell r="DB989">
            <v>827801</v>
          </cell>
          <cell r="DH989">
            <v>850453</v>
          </cell>
          <cell r="DJ989">
            <v>850453</v>
          </cell>
          <cell r="EA989">
            <v>359677</v>
          </cell>
          <cell r="EB989">
            <v>453995</v>
          </cell>
          <cell r="ED989">
            <v>813672</v>
          </cell>
          <cell r="ER989">
            <v>906746</v>
          </cell>
          <cell r="ET989">
            <v>906746</v>
          </cell>
          <cell r="FK989">
            <v>17725330</v>
          </cell>
          <cell r="FL989">
            <v>7455896</v>
          </cell>
          <cell r="FM989">
            <v>305343</v>
          </cell>
          <cell r="FN989">
            <v>11243705</v>
          </cell>
          <cell r="FO989">
            <v>36730274</v>
          </cell>
        </row>
        <row r="990">
          <cell r="E990" t="str">
            <v>New Mexico2016</v>
          </cell>
          <cell r="F990" t="str">
            <v>NM</v>
          </cell>
          <cell r="G990" t="str">
            <v>NCAA Division I-FBS</v>
          </cell>
          <cell r="I990">
            <v>1</v>
          </cell>
          <cell r="J990" t="str">
            <v>NCAA</v>
          </cell>
          <cell r="K990">
            <v>7090</v>
          </cell>
          <cell r="L990">
            <v>8642</v>
          </cell>
          <cell r="M990">
            <v>15732</v>
          </cell>
          <cell r="V990">
            <v>1489207</v>
          </cell>
          <cell r="Y990">
            <v>1489207</v>
          </cell>
          <cell r="Z990">
            <v>4130599</v>
          </cell>
          <cell r="AA990">
            <v>2370067</v>
          </cell>
          <cell r="AC990">
            <v>6500666</v>
          </cell>
          <cell r="AE990">
            <v>314694</v>
          </cell>
          <cell r="AG990">
            <v>314694</v>
          </cell>
          <cell r="AL990">
            <v>908882</v>
          </cell>
          <cell r="AM990">
            <v>1037873</v>
          </cell>
          <cell r="AO990">
            <v>1946755</v>
          </cell>
          <cell r="BF990">
            <v>11778648</v>
          </cell>
          <cell r="BI990">
            <v>11778648</v>
          </cell>
          <cell r="BJ990">
            <v>0.28472485170369127</v>
          </cell>
          <cell r="BK990">
            <v>613010</v>
          </cell>
          <cell r="BL990">
            <v>569569</v>
          </cell>
          <cell r="BN990">
            <v>1182579</v>
          </cell>
          <cell r="CQ990">
            <v>523628</v>
          </cell>
          <cell r="CR990">
            <v>449188</v>
          </cell>
          <cell r="CT990">
            <v>972816</v>
          </cell>
          <cell r="CU990">
            <v>959470</v>
          </cell>
          <cell r="CV990">
            <v>872580</v>
          </cell>
          <cell r="CX990">
            <v>1832050</v>
          </cell>
          <cell r="CZ990">
            <v>832271</v>
          </cell>
          <cell r="DB990">
            <v>832271</v>
          </cell>
          <cell r="DH990">
            <v>605513</v>
          </cell>
          <cell r="DJ990">
            <v>605513</v>
          </cell>
          <cell r="EA990">
            <v>371431</v>
          </cell>
          <cell r="EB990">
            <v>493669</v>
          </cell>
          <cell r="ED990">
            <v>865100</v>
          </cell>
          <cell r="ER990">
            <v>702560</v>
          </cell>
          <cell r="ET990">
            <v>702560</v>
          </cell>
          <cell r="FK990">
            <v>20774875</v>
          </cell>
          <cell r="FL990">
            <v>8247984</v>
          </cell>
          <cell r="FN990">
            <v>12345669</v>
          </cell>
          <cell r="FO990">
            <v>41368528</v>
          </cell>
        </row>
        <row r="991">
          <cell r="E991" t="str">
            <v>North Carolina2016</v>
          </cell>
          <cell r="F991" t="str">
            <v>NC</v>
          </cell>
          <cell r="G991" t="str">
            <v>NCAA Division I-FBS</v>
          </cell>
          <cell r="I991">
            <v>1</v>
          </cell>
          <cell r="J991" t="str">
            <v>NCAA</v>
          </cell>
          <cell r="K991">
            <v>7361</v>
          </cell>
          <cell r="L991">
            <v>10467</v>
          </cell>
          <cell r="M991">
            <v>17828</v>
          </cell>
          <cell r="V991">
            <v>1114692</v>
          </cell>
          <cell r="Y991">
            <v>1114692</v>
          </cell>
          <cell r="Z991">
            <v>21408475</v>
          </cell>
          <cell r="AA991">
            <v>479649</v>
          </cell>
          <cell r="AC991">
            <v>21888124</v>
          </cell>
          <cell r="AL991">
            <v>594231</v>
          </cell>
          <cell r="AM991">
            <v>862168</v>
          </cell>
          <cell r="AO991">
            <v>1456399</v>
          </cell>
          <cell r="AX991">
            <v>13115</v>
          </cell>
          <cell r="AY991">
            <v>18615</v>
          </cell>
          <cell r="BA991">
            <v>31730</v>
          </cell>
          <cell r="BC991">
            <v>720041</v>
          </cell>
          <cell r="BE991">
            <v>720041</v>
          </cell>
          <cell r="BF991">
            <v>41163583</v>
          </cell>
          <cell r="BI991">
            <v>41163583</v>
          </cell>
          <cell r="BJ991">
            <v>0.45484185350750611</v>
          </cell>
          <cell r="BK991">
            <v>240218</v>
          </cell>
          <cell r="BL991">
            <v>351411</v>
          </cell>
          <cell r="BN991">
            <v>591629</v>
          </cell>
          <cell r="BP991">
            <v>587097</v>
          </cell>
          <cell r="BR991">
            <v>587097</v>
          </cell>
          <cell r="BW991">
            <v>882160</v>
          </cell>
          <cell r="BX991">
            <v>735882</v>
          </cell>
          <cell r="BZ991">
            <v>1618042</v>
          </cell>
          <cell r="CJ991">
            <v>108399</v>
          </cell>
          <cell r="CL991">
            <v>108399</v>
          </cell>
          <cell r="CU991">
            <v>605624</v>
          </cell>
          <cell r="CV991">
            <v>832552</v>
          </cell>
          <cell r="CX991">
            <v>1438176</v>
          </cell>
          <cell r="CZ991">
            <v>511909</v>
          </cell>
          <cell r="DB991">
            <v>511909</v>
          </cell>
          <cell r="DG991">
            <v>575923</v>
          </cell>
          <cell r="DH991">
            <v>749501</v>
          </cell>
          <cell r="DJ991">
            <v>1325424</v>
          </cell>
          <cell r="EA991">
            <v>287016</v>
          </cell>
          <cell r="EB991">
            <v>463056</v>
          </cell>
          <cell r="ED991">
            <v>750072</v>
          </cell>
          <cell r="ER991">
            <v>689470</v>
          </cell>
          <cell r="ET991">
            <v>689470</v>
          </cell>
          <cell r="FC991">
            <v>476000</v>
          </cell>
          <cell r="FF991">
            <v>476000</v>
          </cell>
          <cell r="FK991">
            <v>67361037</v>
          </cell>
          <cell r="FL991">
            <v>7109750</v>
          </cell>
          <cell r="FN991">
            <v>16030082</v>
          </cell>
          <cell r="FO991">
            <v>90500869</v>
          </cell>
        </row>
        <row r="992">
          <cell r="E992" t="str">
            <v>Charlotte2016</v>
          </cell>
          <cell r="F992" t="str">
            <v>NC</v>
          </cell>
          <cell r="G992" t="str">
            <v>NCAA Division I-FBS</v>
          </cell>
          <cell r="I992">
            <v>1</v>
          </cell>
          <cell r="J992" t="str">
            <v>NCAA</v>
          </cell>
          <cell r="K992">
            <v>10733</v>
          </cell>
          <cell r="L992">
            <v>9524</v>
          </cell>
          <cell r="M992">
            <v>20257</v>
          </cell>
          <cell r="V992">
            <v>1043030</v>
          </cell>
          <cell r="Y992">
            <v>1043030</v>
          </cell>
          <cell r="Z992">
            <v>2771813</v>
          </cell>
          <cell r="AA992">
            <v>1791757</v>
          </cell>
          <cell r="AC992">
            <v>4563570</v>
          </cell>
          <cell r="AL992">
            <v>708321</v>
          </cell>
          <cell r="AM992">
            <v>738300</v>
          </cell>
          <cell r="AO992">
            <v>1446621</v>
          </cell>
          <cell r="BF992">
            <v>8182524</v>
          </cell>
          <cell r="BI992">
            <v>8182524</v>
          </cell>
          <cell r="BJ992">
            <v>0.24846153946591598</v>
          </cell>
          <cell r="BK992">
            <v>452582</v>
          </cell>
          <cell r="BL992">
            <v>196120</v>
          </cell>
          <cell r="BN992">
            <v>648702</v>
          </cell>
          <cell r="CU992">
            <v>702763</v>
          </cell>
          <cell r="CV992">
            <v>758127</v>
          </cell>
          <cell r="CX992">
            <v>1460890</v>
          </cell>
          <cell r="CZ992">
            <v>746971</v>
          </cell>
          <cell r="DB992">
            <v>746971</v>
          </cell>
          <cell r="EA992">
            <v>353922</v>
          </cell>
          <cell r="EB992">
            <v>435156</v>
          </cell>
          <cell r="ED992">
            <v>789078</v>
          </cell>
          <cell r="ER992">
            <v>811704</v>
          </cell>
          <cell r="ET992">
            <v>811704</v>
          </cell>
          <cell r="FK992">
            <v>14214955</v>
          </cell>
          <cell r="FL992">
            <v>5478135</v>
          </cell>
          <cell r="FN992">
            <v>13239669</v>
          </cell>
          <cell r="FO992">
            <v>32932759</v>
          </cell>
        </row>
        <row r="993">
          <cell r="E993" t="str">
            <v>North Texas2016</v>
          </cell>
          <cell r="F993" t="str">
            <v>TX</v>
          </cell>
          <cell r="G993" t="str">
            <v>NCAA Division I-FBS</v>
          </cell>
          <cell r="I993">
            <v>1</v>
          </cell>
          <cell r="J993" t="str">
            <v>NCAA</v>
          </cell>
          <cell r="K993">
            <v>11990</v>
          </cell>
          <cell r="L993">
            <v>13496</v>
          </cell>
          <cell r="M993">
            <v>25486</v>
          </cell>
          <cell r="Z993">
            <v>3281375</v>
          </cell>
          <cell r="AA993">
            <v>1809049</v>
          </cell>
          <cell r="AC993">
            <v>5090424</v>
          </cell>
          <cell r="AL993">
            <v>697718</v>
          </cell>
          <cell r="AM993">
            <v>644048</v>
          </cell>
          <cell r="AO993">
            <v>1341766</v>
          </cell>
          <cell r="BF993">
            <v>9917343</v>
          </cell>
          <cell r="BI993">
            <v>9917343</v>
          </cell>
          <cell r="BJ993">
            <v>0.29666743047088229</v>
          </cell>
          <cell r="BK993">
            <v>374490</v>
          </cell>
          <cell r="BL993">
            <v>392608</v>
          </cell>
          <cell r="BN993">
            <v>767098</v>
          </cell>
          <cell r="CV993">
            <v>956319</v>
          </cell>
          <cell r="CX993">
            <v>956319</v>
          </cell>
          <cell r="CZ993">
            <v>694693</v>
          </cell>
          <cell r="DB993">
            <v>694693</v>
          </cell>
          <cell r="DH993">
            <v>802452</v>
          </cell>
          <cell r="DJ993">
            <v>802452</v>
          </cell>
          <cell r="EB993">
            <v>554334</v>
          </cell>
          <cell r="ED993">
            <v>554334</v>
          </cell>
          <cell r="ER993">
            <v>764751</v>
          </cell>
          <cell r="ET993">
            <v>764751</v>
          </cell>
          <cell r="FK993">
            <v>14270926</v>
          </cell>
          <cell r="FL993">
            <v>6618254</v>
          </cell>
          <cell r="FN993">
            <v>12539980</v>
          </cell>
          <cell r="FO993">
            <v>33429160</v>
          </cell>
        </row>
        <row r="994">
          <cell r="E994" t="str">
            <v>Notre Dame2016</v>
          </cell>
          <cell r="F994" t="str">
            <v>IN</v>
          </cell>
          <cell r="G994" t="str">
            <v>NCAA Division I-FBS</v>
          </cell>
          <cell r="I994">
            <v>1</v>
          </cell>
          <cell r="J994" t="str">
            <v>NCAA</v>
          </cell>
          <cell r="K994">
            <v>4472</v>
          </cell>
          <cell r="L994">
            <v>4008</v>
          </cell>
          <cell r="M994">
            <v>8480</v>
          </cell>
          <cell r="V994">
            <v>412301</v>
          </cell>
          <cell r="Y994">
            <v>412301</v>
          </cell>
          <cell r="Z994">
            <v>3896784</v>
          </cell>
          <cell r="AA994">
            <v>1473148</v>
          </cell>
          <cell r="AC994">
            <v>5369932</v>
          </cell>
          <cell r="AL994">
            <v>190318</v>
          </cell>
          <cell r="AM994">
            <v>174686</v>
          </cell>
          <cell r="AO994">
            <v>365004</v>
          </cell>
          <cell r="AX994">
            <v>84690</v>
          </cell>
          <cell r="AY994">
            <v>115838</v>
          </cell>
          <cell r="BA994">
            <v>200528</v>
          </cell>
          <cell r="BF994">
            <v>96835375</v>
          </cell>
          <cell r="BI994">
            <v>96835375</v>
          </cell>
          <cell r="BJ994">
            <v>0.73154300758190949</v>
          </cell>
          <cell r="BK994">
            <v>245991</v>
          </cell>
          <cell r="BL994">
            <v>269999</v>
          </cell>
          <cell r="BN994">
            <v>515990</v>
          </cell>
          <cell r="BS994">
            <v>1931263</v>
          </cell>
          <cell r="BV994">
            <v>1931263</v>
          </cell>
          <cell r="BW994">
            <v>324824</v>
          </cell>
          <cell r="BX994">
            <v>287742</v>
          </cell>
          <cell r="BZ994">
            <v>612566</v>
          </cell>
          <cell r="CJ994">
            <v>84130</v>
          </cell>
          <cell r="CL994">
            <v>84130</v>
          </cell>
          <cell r="CU994">
            <v>192137</v>
          </cell>
          <cell r="CV994">
            <v>327930</v>
          </cell>
          <cell r="CX994">
            <v>520067</v>
          </cell>
          <cell r="CZ994">
            <v>83972</v>
          </cell>
          <cell r="DB994">
            <v>83972</v>
          </cell>
          <cell r="DG994">
            <v>449175</v>
          </cell>
          <cell r="DH994">
            <v>273836</v>
          </cell>
          <cell r="DJ994">
            <v>723011</v>
          </cell>
          <cell r="EA994">
            <v>176913</v>
          </cell>
          <cell r="EB994">
            <v>45665</v>
          </cell>
          <cell r="ED994">
            <v>222578</v>
          </cell>
          <cell r="ER994">
            <v>75134</v>
          </cell>
          <cell r="ET994">
            <v>75134</v>
          </cell>
          <cell r="FK994">
            <v>104739771</v>
          </cell>
          <cell r="FL994">
            <v>3212080</v>
          </cell>
          <cell r="FN994">
            <v>24419553</v>
          </cell>
          <cell r="FO994">
            <v>132371404</v>
          </cell>
        </row>
        <row r="995">
          <cell r="E995" t="str">
            <v>Oklahoma2016</v>
          </cell>
          <cell r="F995" t="str">
            <v>OK</v>
          </cell>
          <cell r="G995" t="str">
            <v>NCAA Division I-FBS</v>
          </cell>
          <cell r="I995">
            <v>1</v>
          </cell>
          <cell r="J995" t="str">
            <v>NCAA</v>
          </cell>
          <cell r="K995">
            <v>9219</v>
          </cell>
          <cell r="L995">
            <v>8999</v>
          </cell>
          <cell r="M995">
            <v>18218</v>
          </cell>
          <cell r="V995">
            <v>839800</v>
          </cell>
          <cell r="Y995">
            <v>839800</v>
          </cell>
          <cell r="Z995">
            <v>13190742</v>
          </cell>
          <cell r="AA995">
            <v>3703885</v>
          </cell>
          <cell r="AC995">
            <v>16894627</v>
          </cell>
          <cell r="AL995">
            <v>539480</v>
          </cell>
          <cell r="AM995">
            <v>679792</v>
          </cell>
          <cell r="AO995">
            <v>1219272</v>
          </cell>
          <cell r="BF995">
            <v>95876446</v>
          </cell>
          <cell r="BI995">
            <v>95876446</v>
          </cell>
          <cell r="BJ995">
            <v>0.61772138115843223</v>
          </cell>
          <cell r="BK995">
            <v>279321</v>
          </cell>
          <cell r="BL995">
            <v>108122</v>
          </cell>
          <cell r="BN995">
            <v>387443</v>
          </cell>
          <cell r="BO995">
            <v>171587</v>
          </cell>
          <cell r="BP995">
            <v>244774</v>
          </cell>
          <cell r="BR995">
            <v>416361</v>
          </cell>
          <cell r="CJ995">
            <v>572299</v>
          </cell>
          <cell r="CL995">
            <v>572299</v>
          </cell>
          <cell r="CV995">
            <v>295635</v>
          </cell>
          <cell r="CX995">
            <v>295635</v>
          </cell>
          <cell r="CZ995">
            <v>403575</v>
          </cell>
          <cell r="DB995">
            <v>403575</v>
          </cell>
          <cell r="EA995">
            <v>164220</v>
          </cell>
          <cell r="EB995">
            <v>124839</v>
          </cell>
          <cell r="ED995">
            <v>289059</v>
          </cell>
          <cell r="ER995">
            <v>184059</v>
          </cell>
          <cell r="ET995">
            <v>184059</v>
          </cell>
          <cell r="FC995">
            <v>334905</v>
          </cell>
          <cell r="FF995">
            <v>334905</v>
          </cell>
          <cell r="FK995">
            <v>111396501</v>
          </cell>
          <cell r="FL995">
            <v>6316980</v>
          </cell>
          <cell r="FN995">
            <v>37496374</v>
          </cell>
          <cell r="FO995">
            <v>155209855</v>
          </cell>
        </row>
        <row r="996">
          <cell r="E996" t="str">
            <v>Oregon2016</v>
          </cell>
          <cell r="F996" t="str">
            <v>OR</v>
          </cell>
          <cell r="G996" t="str">
            <v>NCAA Division I-FBS</v>
          </cell>
          <cell r="I996">
            <v>1</v>
          </cell>
          <cell r="J996" t="str">
            <v>NCAA</v>
          </cell>
          <cell r="K996">
            <v>8472</v>
          </cell>
          <cell r="L996">
            <v>9837</v>
          </cell>
          <cell r="M996">
            <v>18309</v>
          </cell>
          <cell r="V996">
            <v>1012030</v>
          </cell>
          <cell r="Y996">
            <v>1012030</v>
          </cell>
          <cell r="Z996">
            <v>11149777</v>
          </cell>
          <cell r="AA996">
            <v>732760</v>
          </cell>
          <cell r="AC996">
            <v>11882537</v>
          </cell>
          <cell r="AE996">
            <v>15000</v>
          </cell>
          <cell r="AG996">
            <v>15000</v>
          </cell>
          <cell r="AL996">
            <v>346633</v>
          </cell>
          <cell r="AM996">
            <v>347179</v>
          </cell>
          <cell r="AO996">
            <v>693812</v>
          </cell>
          <cell r="BF996">
            <v>66307082</v>
          </cell>
          <cell r="BI996">
            <v>66307082</v>
          </cell>
          <cell r="BJ996">
            <v>0.65434758797861536</v>
          </cell>
          <cell r="BK996">
            <v>199135</v>
          </cell>
          <cell r="BL996">
            <v>99771</v>
          </cell>
          <cell r="BN996">
            <v>298906</v>
          </cell>
          <cell r="BP996">
            <v>129560</v>
          </cell>
          <cell r="BR996">
            <v>129560</v>
          </cell>
          <cell r="BX996">
            <v>200007</v>
          </cell>
          <cell r="BZ996">
            <v>200007</v>
          </cell>
          <cell r="CV996">
            <v>213868</v>
          </cell>
          <cell r="CX996">
            <v>213868</v>
          </cell>
          <cell r="CZ996">
            <v>582625</v>
          </cell>
          <cell r="DB996">
            <v>582625</v>
          </cell>
          <cell r="EA996">
            <v>48788</v>
          </cell>
          <cell r="EB996">
            <v>74595</v>
          </cell>
          <cell r="ED996">
            <v>123383</v>
          </cell>
          <cell r="ER996">
            <v>527688</v>
          </cell>
          <cell r="ET996">
            <v>527688</v>
          </cell>
          <cell r="FK996">
            <v>79063445</v>
          </cell>
          <cell r="FL996">
            <v>2923053</v>
          </cell>
          <cell r="FN996">
            <v>19346621</v>
          </cell>
          <cell r="FO996">
            <v>101333119</v>
          </cell>
        </row>
        <row r="997">
          <cell r="E997" t="str">
            <v>Pittsburgh2016</v>
          </cell>
          <cell r="F997" t="str">
            <v>PA</v>
          </cell>
          <cell r="G997" t="str">
            <v>NCAA Division I-FBS</v>
          </cell>
          <cell r="I997">
            <v>1</v>
          </cell>
          <cell r="J997" t="str">
            <v>NCAA</v>
          </cell>
          <cell r="K997">
            <v>8716</v>
          </cell>
          <cell r="L997">
            <v>9413</v>
          </cell>
          <cell r="M997">
            <v>18129</v>
          </cell>
          <cell r="V997">
            <v>1544154</v>
          </cell>
          <cell r="Y997">
            <v>1544154</v>
          </cell>
          <cell r="Z997">
            <v>12994273</v>
          </cell>
          <cell r="AA997">
            <v>3815579</v>
          </cell>
          <cell r="AC997">
            <v>16809852</v>
          </cell>
          <cell r="AL997">
            <v>1012473</v>
          </cell>
          <cell r="AM997">
            <v>1320187</v>
          </cell>
          <cell r="AO997">
            <v>2332660</v>
          </cell>
          <cell r="BF997">
            <v>40124656</v>
          </cell>
          <cell r="BI997">
            <v>40124656</v>
          </cell>
          <cell r="BJ997">
            <v>0.47299500149921547</v>
          </cell>
          <cell r="BP997">
            <v>1095611</v>
          </cell>
          <cell r="BR997">
            <v>1095611</v>
          </cell>
          <cell r="CU997">
            <v>1153811</v>
          </cell>
          <cell r="CV997">
            <v>1359509</v>
          </cell>
          <cell r="CX997">
            <v>2513320</v>
          </cell>
          <cell r="CZ997">
            <v>1004841</v>
          </cell>
          <cell r="DB997">
            <v>1004841</v>
          </cell>
          <cell r="DK997">
            <v>921365</v>
          </cell>
          <cell r="DL997">
            <v>1237228</v>
          </cell>
          <cell r="DN997">
            <v>2158593</v>
          </cell>
          <cell r="EB997">
            <v>807381</v>
          </cell>
          <cell r="ED997">
            <v>807381</v>
          </cell>
          <cell r="ER997">
            <v>1397018</v>
          </cell>
          <cell r="ET997">
            <v>1397018</v>
          </cell>
          <cell r="FC997">
            <v>989630</v>
          </cell>
          <cell r="FF997">
            <v>989630</v>
          </cell>
          <cell r="FK997">
            <v>58740362</v>
          </cell>
          <cell r="FL997">
            <v>12037354</v>
          </cell>
          <cell r="FN997">
            <v>14053320</v>
          </cell>
          <cell r="FO997">
            <v>84831036</v>
          </cell>
        </row>
        <row r="998">
          <cell r="E998" t="str">
            <v>South Alabama2016</v>
          </cell>
          <cell r="F998" t="str">
            <v>AL</v>
          </cell>
          <cell r="G998" t="str">
            <v>NCAA Division I-FBS</v>
          </cell>
          <cell r="I998">
            <v>1</v>
          </cell>
          <cell r="J998" t="str">
            <v>NCAA</v>
          </cell>
          <cell r="K998">
            <v>4446</v>
          </cell>
          <cell r="L998">
            <v>5150</v>
          </cell>
          <cell r="M998">
            <v>9596</v>
          </cell>
          <cell r="V998">
            <v>1477257</v>
          </cell>
          <cell r="Y998">
            <v>1477257</v>
          </cell>
          <cell r="Z998">
            <v>2054100</v>
          </cell>
          <cell r="AA998">
            <v>1292557</v>
          </cell>
          <cell r="AC998">
            <v>3346657</v>
          </cell>
          <cell r="BF998">
            <v>9022485</v>
          </cell>
          <cell r="BI998">
            <v>9022485</v>
          </cell>
          <cell r="BJ998">
            <v>0.37500307047912318</v>
          </cell>
          <cell r="BK998">
            <v>316665</v>
          </cell>
          <cell r="BL998">
            <v>271495</v>
          </cell>
          <cell r="BN998">
            <v>588160</v>
          </cell>
          <cell r="CV998">
            <v>855595</v>
          </cell>
          <cell r="CX998">
            <v>855595</v>
          </cell>
          <cell r="CZ998">
            <v>937591</v>
          </cell>
          <cell r="DB998">
            <v>937591</v>
          </cell>
          <cell r="EA998">
            <v>329684</v>
          </cell>
          <cell r="EB998">
            <v>397676</v>
          </cell>
          <cell r="ED998">
            <v>727360</v>
          </cell>
          <cell r="EE998">
            <v>273032</v>
          </cell>
          <cell r="EF998">
            <v>260621</v>
          </cell>
          <cell r="EH998">
            <v>533653</v>
          </cell>
          <cell r="EI998">
            <v>273032</v>
          </cell>
          <cell r="EJ998">
            <v>260621</v>
          </cell>
          <cell r="EL998">
            <v>533653</v>
          </cell>
          <cell r="EM998">
            <v>68258</v>
          </cell>
          <cell r="EN998">
            <v>62053</v>
          </cell>
          <cell r="EP998">
            <v>130311</v>
          </cell>
          <cell r="ER998">
            <v>795976</v>
          </cell>
          <cell r="ET998">
            <v>795976</v>
          </cell>
          <cell r="FK998">
            <v>13814513</v>
          </cell>
          <cell r="FL998">
            <v>5134185</v>
          </cell>
          <cell r="FN998">
            <v>5111065</v>
          </cell>
          <cell r="FO998">
            <v>24059763</v>
          </cell>
        </row>
        <row r="999">
          <cell r="E999" t="str">
            <v>South Carolina2016</v>
          </cell>
          <cell r="F999" t="str">
            <v>SC</v>
          </cell>
          <cell r="G999" t="str">
            <v>NCAA Division I-FBS</v>
          </cell>
          <cell r="I999">
            <v>1</v>
          </cell>
          <cell r="J999" t="str">
            <v>NCAA</v>
          </cell>
          <cell r="K999">
            <v>11018</v>
          </cell>
          <cell r="L999">
            <v>12929</v>
          </cell>
          <cell r="M999">
            <v>23947</v>
          </cell>
          <cell r="V999">
            <v>4774459</v>
          </cell>
          <cell r="Y999">
            <v>4774459</v>
          </cell>
          <cell r="Z999">
            <v>11948781</v>
          </cell>
          <cell r="AA999">
            <v>2046234</v>
          </cell>
          <cell r="AC999">
            <v>13995015</v>
          </cell>
          <cell r="AE999">
            <v>17343</v>
          </cell>
          <cell r="AG999">
            <v>17343</v>
          </cell>
          <cell r="AL999">
            <v>247635</v>
          </cell>
          <cell r="AM999">
            <v>384426</v>
          </cell>
          <cell r="AO999">
            <v>632061</v>
          </cell>
          <cell r="AU999">
            <v>153007</v>
          </cell>
          <cell r="AW999">
            <v>153007</v>
          </cell>
          <cell r="BF999">
            <v>60264364</v>
          </cell>
          <cell r="BI999">
            <v>60264364</v>
          </cell>
          <cell r="BJ999">
            <v>0.44301333255214942</v>
          </cell>
          <cell r="BK999">
            <v>21045</v>
          </cell>
          <cell r="BL999">
            <v>32647</v>
          </cell>
          <cell r="BN999">
            <v>53692</v>
          </cell>
          <cell r="CU999">
            <v>181611</v>
          </cell>
          <cell r="CV999">
            <v>191354</v>
          </cell>
          <cell r="CX999">
            <v>372965</v>
          </cell>
          <cell r="CZ999">
            <v>216316</v>
          </cell>
          <cell r="DB999">
            <v>216316</v>
          </cell>
          <cell r="DG999">
            <v>31591</v>
          </cell>
          <cell r="DH999">
            <v>33714</v>
          </cell>
          <cell r="DJ999">
            <v>65305</v>
          </cell>
          <cell r="EA999">
            <v>176383</v>
          </cell>
          <cell r="EB999">
            <v>197269</v>
          </cell>
          <cell r="ED999">
            <v>373652</v>
          </cell>
          <cell r="ER999">
            <v>10971</v>
          </cell>
          <cell r="ET999">
            <v>10971</v>
          </cell>
          <cell r="FK999">
            <v>77645869</v>
          </cell>
          <cell r="FL999">
            <v>3283281</v>
          </cell>
          <cell r="FN999">
            <v>55103695</v>
          </cell>
          <cell r="FO999">
            <v>136032845</v>
          </cell>
        </row>
        <row r="1000">
          <cell r="E1000" t="str">
            <v>South Florida2016</v>
          </cell>
          <cell r="F1000" t="str">
            <v>FL</v>
          </cell>
          <cell r="G1000" t="str">
            <v>NCAA Division I-FBS</v>
          </cell>
          <cell r="I1000">
            <v>1</v>
          </cell>
          <cell r="J1000" t="str">
            <v>NCAA</v>
          </cell>
          <cell r="K1000">
            <v>10666</v>
          </cell>
          <cell r="L1000">
            <v>12937</v>
          </cell>
          <cell r="M1000">
            <v>23603</v>
          </cell>
          <cell r="V1000">
            <v>1273081</v>
          </cell>
          <cell r="Y1000">
            <v>1273081</v>
          </cell>
          <cell r="Z1000">
            <v>5249672</v>
          </cell>
          <cell r="AA1000">
            <v>2821037</v>
          </cell>
          <cell r="AC1000">
            <v>8070709</v>
          </cell>
          <cell r="AL1000">
            <v>271647</v>
          </cell>
          <cell r="AM1000">
            <v>1232249</v>
          </cell>
          <cell r="AO1000">
            <v>1503896</v>
          </cell>
          <cell r="BF1000">
            <v>15588752</v>
          </cell>
          <cell r="BI1000">
            <v>15588752</v>
          </cell>
          <cell r="BJ1000">
            <v>0.31202254252117867</v>
          </cell>
          <cell r="BK1000">
            <v>430015</v>
          </cell>
          <cell r="BL1000">
            <v>483409</v>
          </cell>
          <cell r="BN1000">
            <v>913424</v>
          </cell>
          <cell r="CN1000">
            <v>131501</v>
          </cell>
          <cell r="CP1000">
            <v>131501</v>
          </cell>
          <cell r="CU1000">
            <v>943087</v>
          </cell>
          <cell r="CV1000">
            <v>1086251</v>
          </cell>
          <cell r="CX1000">
            <v>2029338</v>
          </cell>
          <cell r="CZ1000">
            <v>932519</v>
          </cell>
          <cell r="DB1000">
            <v>932519</v>
          </cell>
          <cell r="EA1000">
            <v>462669</v>
          </cell>
          <cell r="EB1000">
            <v>532458</v>
          </cell>
          <cell r="ED1000">
            <v>995127</v>
          </cell>
          <cell r="ER1000">
            <v>977197</v>
          </cell>
          <cell r="ET1000">
            <v>977197</v>
          </cell>
          <cell r="FK1000">
            <v>24218923</v>
          </cell>
          <cell r="FL1000">
            <v>8196621</v>
          </cell>
          <cell r="FN1000">
            <v>17544795</v>
          </cell>
          <cell r="FO1000">
            <v>49960339</v>
          </cell>
        </row>
        <row r="1001">
          <cell r="E1001" t="str">
            <v>USC2016</v>
          </cell>
          <cell r="F1001" t="str">
            <v>CA</v>
          </cell>
          <cell r="G1001" t="str">
            <v>NCAA Division I-FBS</v>
          </cell>
          <cell r="I1001">
            <v>1</v>
          </cell>
          <cell r="J1001" t="str">
            <v>NCAA</v>
          </cell>
          <cell r="K1001">
            <v>8687</v>
          </cell>
          <cell r="L1001">
            <v>9383</v>
          </cell>
          <cell r="M1001">
            <v>18070</v>
          </cell>
          <cell r="V1001">
            <v>2029310</v>
          </cell>
          <cell r="Y1001">
            <v>2029310</v>
          </cell>
          <cell r="Z1001">
            <v>5457322</v>
          </cell>
          <cell r="AA1001">
            <v>2960163</v>
          </cell>
          <cell r="AC1001">
            <v>8417485</v>
          </cell>
          <cell r="AE1001">
            <v>678294</v>
          </cell>
          <cell r="AG1001">
            <v>678294</v>
          </cell>
          <cell r="BF1001">
            <v>59837839</v>
          </cell>
          <cell r="BI1001">
            <v>59837839</v>
          </cell>
          <cell r="BJ1001">
            <v>0.52871999582380946</v>
          </cell>
          <cell r="BK1001">
            <v>1081093</v>
          </cell>
          <cell r="BL1001">
            <v>443752</v>
          </cell>
          <cell r="BN1001">
            <v>1524845</v>
          </cell>
          <cell r="BX1001">
            <v>1642710</v>
          </cell>
          <cell r="BZ1001">
            <v>1642710</v>
          </cell>
          <cell r="CJ1001">
            <v>2062440</v>
          </cell>
          <cell r="CL1001">
            <v>2062440</v>
          </cell>
          <cell r="CV1001">
            <v>1898757</v>
          </cell>
          <cell r="CX1001">
            <v>1898757</v>
          </cell>
          <cell r="DG1001">
            <v>1184691</v>
          </cell>
          <cell r="DH1001">
            <v>1526819</v>
          </cell>
          <cell r="DJ1001">
            <v>2711510</v>
          </cell>
          <cell r="EA1001">
            <v>1057399</v>
          </cell>
          <cell r="EB1001">
            <v>1061448</v>
          </cell>
          <cell r="ED1001">
            <v>2118847</v>
          </cell>
          <cell r="EE1001">
            <v>682284</v>
          </cell>
          <cell r="EF1001">
            <v>888856</v>
          </cell>
          <cell r="EH1001">
            <v>1571140</v>
          </cell>
          <cell r="EI1001">
            <v>900161</v>
          </cell>
          <cell r="EJ1001">
            <v>1052072</v>
          </cell>
          <cell r="EL1001">
            <v>1952233</v>
          </cell>
          <cell r="EN1001">
            <v>510014</v>
          </cell>
          <cell r="EP1001">
            <v>510014</v>
          </cell>
          <cell r="EQ1001">
            <v>784477</v>
          </cell>
          <cell r="ER1001">
            <v>1933544</v>
          </cell>
          <cell r="ET1001">
            <v>2718021</v>
          </cell>
          <cell r="EU1001">
            <v>733748</v>
          </cell>
          <cell r="EV1001">
            <v>892883</v>
          </cell>
          <cell r="EX1001">
            <v>1626631</v>
          </cell>
          <cell r="FK1001">
            <v>73748324</v>
          </cell>
          <cell r="FL1001">
            <v>17551752</v>
          </cell>
          <cell r="FN1001">
            <v>21874836</v>
          </cell>
          <cell r="FO1001">
            <v>113174912</v>
          </cell>
        </row>
        <row r="1002">
          <cell r="E1002" t="str">
            <v>Southern Mississippi2016</v>
          </cell>
          <cell r="F1002" t="str">
            <v>MS</v>
          </cell>
          <cell r="G1002" t="str">
            <v>NCAA Division I-FBS</v>
          </cell>
          <cell r="I1002">
            <v>1</v>
          </cell>
          <cell r="J1002" t="str">
            <v>NCAA</v>
          </cell>
          <cell r="K1002">
            <v>3683</v>
          </cell>
          <cell r="L1002">
            <v>6559</v>
          </cell>
          <cell r="M1002">
            <v>10242</v>
          </cell>
          <cell r="V1002">
            <v>1496202</v>
          </cell>
          <cell r="Y1002">
            <v>1496202</v>
          </cell>
          <cell r="Z1002">
            <v>1835983</v>
          </cell>
          <cell r="AA1002">
            <v>1409970</v>
          </cell>
          <cell r="AC1002">
            <v>3245953</v>
          </cell>
          <cell r="AM1002">
            <v>740120</v>
          </cell>
          <cell r="AO1002">
            <v>740120</v>
          </cell>
          <cell r="BF1002">
            <v>7047869</v>
          </cell>
          <cell r="BI1002">
            <v>7047869</v>
          </cell>
          <cell r="BJ1002">
            <v>0.31703120309865074</v>
          </cell>
          <cell r="BK1002">
            <v>310077</v>
          </cell>
          <cell r="BL1002">
            <v>284442</v>
          </cell>
          <cell r="BN1002">
            <v>594519</v>
          </cell>
          <cell r="CV1002">
            <v>545801</v>
          </cell>
          <cell r="CX1002">
            <v>545801</v>
          </cell>
          <cell r="CZ1002">
            <v>721699</v>
          </cell>
          <cell r="DB1002">
            <v>721699</v>
          </cell>
          <cell r="EA1002">
            <v>250858</v>
          </cell>
          <cell r="EB1002">
            <v>318009</v>
          </cell>
          <cell r="ED1002">
            <v>568867</v>
          </cell>
          <cell r="EE1002">
            <v>229788</v>
          </cell>
          <cell r="EH1002">
            <v>229788</v>
          </cell>
          <cell r="EI1002">
            <v>252529</v>
          </cell>
          <cell r="EL1002">
            <v>252529</v>
          </cell>
          <cell r="ER1002">
            <v>582088</v>
          </cell>
          <cell r="ET1002">
            <v>582088</v>
          </cell>
          <cell r="FK1002">
            <v>11423306</v>
          </cell>
          <cell r="FL1002">
            <v>4602129</v>
          </cell>
          <cell r="FN1002">
            <v>6205402</v>
          </cell>
          <cell r="FO1002">
            <v>22230837</v>
          </cell>
        </row>
        <row r="1003">
          <cell r="E1003" t="str">
            <v>Toledo2016</v>
          </cell>
          <cell r="F1003" t="str">
            <v>OH</v>
          </cell>
          <cell r="G1003" t="str">
            <v>NCAA Division I-FBS</v>
          </cell>
          <cell r="I1003">
            <v>1</v>
          </cell>
          <cell r="J1003" t="str">
            <v>NCAA</v>
          </cell>
          <cell r="K1003">
            <v>6578</v>
          </cell>
          <cell r="L1003">
            <v>6232</v>
          </cell>
          <cell r="M1003">
            <v>12810</v>
          </cell>
          <cell r="V1003">
            <v>889102</v>
          </cell>
          <cell r="Y1003">
            <v>889102</v>
          </cell>
          <cell r="Z1003">
            <v>2675033</v>
          </cell>
          <cell r="AA1003">
            <v>2069113</v>
          </cell>
          <cell r="AC1003">
            <v>4744146</v>
          </cell>
          <cell r="AM1003">
            <v>941164</v>
          </cell>
          <cell r="AO1003">
            <v>941164</v>
          </cell>
          <cell r="BF1003">
            <v>10046711</v>
          </cell>
          <cell r="BI1003">
            <v>10046711</v>
          </cell>
          <cell r="BJ1003">
            <v>0.34642432196961975</v>
          </cell>
          <cell r="BK1003">
            <v>308607</v>
          </cell>
          <cell r="BL1003">
            <v>518588</v>
          </cell>
          <cell r="BN1003">
            <v>827195</v>
          </cell>
          <cell r="CV1003">
            <v>858202</v>
          </cell>
          <cell r="CX1003">
            <v>858202</v>
          </cell>
          <cell r="CZ1003">
            <v>922846</v>
          </cell>
          <cell r="DB1003">
            <v>922846</v>
          </cell>
          <cell r="DH1003">
            <v>681063</v>
          </cell>
          <cell r="DJ1003">
            <v>681063</v>
          </cell>
          <cell r="EA1003">
            <v>367952</v>
          </cell>
          <cell r="EB1003">
            <v>494513</v>
          </cell>
          <cell r="ED1003">
            <v>862465</v>
          </cell>
          <cell r="EM1003">
            <v>262747</v>
          </cell>
          <cell r="EP1003">
            <v>262747</v>
          </cell>
          <cell r="ER1003">
            <v>806164</v>
          </cell>
          <cell r="ET1003">
            <v>806164</v>
          </cell>
          <cell r="FK1003">
            <v>14550152</v>
          </cell>
          <cell r="FL1003">
            <v>7291653</v>
          </cell>
          <cell r="FN1003">
            <v>7159366</v>
          </cell>
          <cell r="FO1003">
            <v>29001171</v>
          </cell>
        </row>
        <row r="1004">
          <cell r="E1004" t="str">
            <v>Tulsa2016</v>
          </cell>
          <cell r="F1004" t="str">
            <v>OK</v>
          </cell>
          <cell r="G1004" t="str">
            <v>NCAA Division I-FBS</v>
          </cell>
          <cell r="I1004">
            <v>1</v>
          </cell>
          <cell r="J1004" t="str">
            <v>NCAA</v>
          </cell>
          <cell r="K1004">
            <v>1852</v>
          </cell>
          <cell r="L1004">
            <v>1396</v>
          </cell>
          <cell r="M1004">
            <v>3248</v>
          </cell>
          <cell r="Z1004">
            <v>6130964</v>
          </cell>
          <cell r="AA1004">
            <v>2300216</v>
          </cell>
          <cell r="AC1004">
            <v>8431180</v>
          </cell>
          <cell r="BF1004">
            <v>15145884</v>
          </cell>
          <cell r="BI1004">
            <v>15145884</v>
          </cell>
          <cell r="BJ1004">
            <v>0.3568368146079075</v>
          </cell>
          <cell r="BL1004">
            <v>702899</v>
          </cell>
          <cell r="BN1004">
            <v>702899</v>
          </cell>
          <cell r="CJ1004">
            <v>1954925</v>
          </cell>
          <cell r="CL1004">
            <v>1954925</v>
          </cell>
          <cell r="CU1004">
            <v>1313885</v>
          </cell>
          <cell r="CV1004">
            <v>1434554</v>
          </cell>
          <cell r="CX1004">
            <v>2748439</v>
          </cell>
          <cell r="CZ1004">
            <v>1308605</v>
          </cell>
          <cell r="DB1004">
            <v>1308605</v>
          </cell>
          <cell r="EA1004">
            <v>918467</v>
          </cell>
          <cell r="EB1004">
            <v>995773</v>
          </cell>
          <cell r="ED1004">
            <v>1914240</v>
          </cell>
          <cell r="EE1004">
            <v>366530</v>
          </cell>
          <cell r="EF1004">
            <v>469514</v>
          </cell>
          <cell r="EH1004">
            <v>836044</v>
          </cell>
          <cell r="EI1004">
            <v>366530</v>
          </cell>
          <cell r="EJ1004">
            <v>469514</v>
          </cell>
          <cell r="EL1004">
            <v>836044</v>
          </cell>
          <cell r="EM1004">
            <v>314169</v>
          </cell>
          <cell r="EN1004">
            <v>402441</v>
          </cell>
          <cell r="EP1004">
            <v>716610</v>
          </cell>
          <cell r="ER1004">
            <v>1286393</v>
          </cell>
          <cell r="ET1004">
            <v>1286393</v>
          </cell>
          <cell r="FK1004">
            <v>24556429</v>
          </cell>
          <cell r="FL1004">
            <v>11324834</v>
          </cell>
          <cell r="FN1004">
            <v>6563584</v>
          </cell>
          <cell r="FO1004">
            <v>42444847</v>
          </cell>
        </row>
        <row r="1005">
          <cell r="E1005" t="str">
            <v>Utah2016</v>
          </cell>
          <cell r="F1005" t="str">
            <v>UT</v>
          </cell>
          <cell r="G1005" t="str">
            <v>NCAA Division I-FBS</v>
          </cell>
          <cell r="I1005">
            <v>1</v>
          </cell>
          <cell r="J1005" t="str">
            <v>NCAA</v>
          </cell>
          <cell r="K1005">
            <v>9286</v>
          </cell>
          <cell r="L1005">
            <v>7795</v>
          </cell>
          <cell r="M1005">
            <v>17081</v>
          </cell>
          <cell r="V1005">
            <v>315133</v>
          </cell>
          <cell r="Y1005">
            <v>315133</v>
          </cell>
          <cell r="Z1005">
            <v>8754441</v>
          </cell>
          <cell r="AA1005">
            <v>263803</v>
          </cell>
          <cell r="AC1005">
            <v>9018244</v>
          </cell>
          <cell r="AE1005">
            <v>1500</v>
          </cell>
          <cell r="AG1005">
            <v>1500</v>
          </cell>
          <cell r="BF1005">
            <v>51559243</v>
          </cell>
          <cell r="BI1005">
            <v>51559243</v>
          </cell>
          <cell r="BJ1005">
            <v>0.68953180664613034</v>
          </cell>
          <cell r="BK1005">
            <v>102755</v>
          </cell>
          <cell r="BN1005">
            <v>102755</v>
          </cell>
          <cell r="BP1005">
            <v>725604</v>
          </cell>
          <cell r="BR1005">
            <v>725604</v>
          </cell>
          <cell r="CQ1005">
            <v>23370</v>
          </cell>
          <cell r="CR1005">
            <v>29812</v>
          </cell>
          <cell r="CT1005">
            <v>53182</v>
          </cell>
          <cell r="CV1005">
            <v>188449</v>
          </cell>
          <cell r="CX1005">
            <v>188449</v>
          </cell>
          <cell r="CZ1005">
            <v>154507</v>
          </cell>
          <cell r="DB1005">
            <v>154507</v>
          </cell>
          <cell r="DG1005">
            <v>51078</v>
          </cell>
          <cell r="DH1005">
            <v>105918</v>
          </cell>
          <cell r="DJ1005">
            <v>156996</v>
          </cell>
          <cell r="EA1005">
            <v>38116</v>
          </cell>
          <cell r="EB1005">
            <v>139474</v>
          </cell>
          <cell r="ED1005">
            <v>177590</v>
          </cell>
          <cell r="EF1005">
            <v>62196</v>
          </cell>
          <cell r="EH1005">
            <v>62196</v>
          </cell>
          <cell r="EJ1005">
            <v>60601</v>
          </cell>
          <cell r="EL1005">
            <v>60601</v>
          </cell>
          <cell r="EN1005">
            <v>35085</v>
          </cell>
          <cell r="EP1005">
            <v>35085</v>
          </cell>
          <cell r="ER1005">
            <v>235420</v>
          </cell>
          <cell r="ET1005">
            <v>235420</v>
          </cell>
          <cell r="FK1005">
            <v>60844136</v>
          </cell>
          <cell r="FL1005">
            <v>2002369</v>
          </cell>
          <cell r="FN1005">
            <v>11927773</v>
          </cell>
          <cell r="FO1005">
            <v>74774278</v>
          </cell>
        </row>
        <row r="1006">
          <cell r="E1006" t="str">
            <v>Virginia2016</v>
          </cell>
          <cell r="F1006" t="str">
            <v>VA</v>
          </cell>
          <cell r="G1006" t="str">
            <v>NCAA Division I-FBS</v>
          </cell>
          <cell r="I1006">
            <v>1</v>
          </cell>
          <cell r="J1006" t="str">
            <v>NCAA</v>
          </cell>
          <cell r="K1006">
            <v>7065</v>
          </cell>
          <cell r="L1006">
            <v>8355</v>
          </cell>
          <cell r="M1006">
            <v>15420</v>
          </cell>
          <cell r="V1006">
            <v>3546486</v>
          </cell>
          <cell r="Y1006">
            <v>3546486</v>
          </cell>
          <cell r="Z1006">
            <v>8555125</v>
          </cell>
          <cell r="AA1006">
            <v>4273169</v>
          </cell>
          <cell r="AC1006">
            <v>12828294</v>
          </cell>
          <cell r="AL1006">
            <v>1888058</v>
          </cell>
          <cell r="AM1006">
            <v>1468490</v>
          </cell>
          <cell r="AO1006">
            <v>3356548</v>
          </cell>
          <cell r="BC1006">
            <v>1336634</v>
          </cell>
          <cell r="BE1006">
            <v>1336634</v>
          </cell>
          <cell r="BF1006">
            <v>21136336</v>
          </cell>
          <cell r="BI1006">
            <v>21136336</v>
          </cell>
          <cell r="BJ1006">
            <v>0.22736288875534233</v>
          </cell>
          <cell r="BK1006">
            <v>668046</v>
          </cell>
          <cell r="BL1006">
            <v>817185</v>
          </cell>
          <cell r="BN1006">
            <v>1485231</v>
          </cell>
          <cell r="BW1006">
            <v>2130934</v>
          </cell>
          <cell r="BX1006">
            <v>1285860</v>
          </cell>
          <cell r="BZ1006">
            <v>3416794</v>
          </cell>
          <cell r="CJ1006">
            <v>2023383</v>
          </cell>
          <cell r="CL1006">
            <v>2023383</v>
          </cell>
          <cell r="CU1006">
            <v>1455449</v>
          </cell>
          <cell r="CV1006">
            <v>1845340</v>
          </cell>
          <cell r="CX1006">
            <v>3300789</v>
          </cell>
          <cell r="CZ1006">
            <v>1391829</v>
          </cell>
          <cell r="DB1006">
            <v>1391829</v>
          </cell>
          <cell r="DG1006">
            <v>1129025</v>
          </cell>
          <cell r="DH1006">
            <v>1296288</v>
          </cell>
          <cell r="DJ1006">
            <v>2425313</v>
          </cell>
          <cell r="EA1006">
            <v>1685120</v>
          </cell>
          <cell r="EB1006">
            <v>944146</v>
          </cell>
          <cell r="ED1006">
            <v>2629266</v>
          </cell>
          <cell r="ER1006">
            <v>1977495</v>
          </cell>
          <cell r="ET1006">
            <v>1977495</v>
          </cell>
          <cell r="FC1006">
            <v>1177289</v>
          </cell>
          <cell r="FF1006">
            <v>1177289</v>
          </cell>
          <cell r="FK1006">
            <v>43371868</v>
          </cell>
          <cell r="FL1006">
            <v>18659819</v>
          </cell>
          <cell r="FN1006">
            <v>30931312</v>
          </cell>
          <cell r="FO1006">
            <v>92962999</v>
          </cell>
        </row>
        <row r="1007">
          <cell r="E1007" t="str">
            <v>Washington2016</v>
          </cell>
          <cell r="F1007" t="str">
            <v>WA</v>
          </cell>
          <cell r="G1007" t="str">
            <v>NCAA Division I-FBS</v>
          </cell>
          <cell r="I1007">
            <v>1</v>
          </cell>
          <cell r="J1007" t="str">
            <v>NCAA</v>
          </cell>
          <cell r="K1007">
            <v>13370</v>
          </cell>
          <cell r="L1007">
            <v>14795</v>
          </cell>
          <cell r="M1007">
            <v>28165</v>
          </cell>
          <cell r="V1007">
            <v>529605</v>
          </cell>
          <cell r="Y1007">
            <v>529605</v>
          </cell>
          <cell r="Z1007">
            <v>9683868</v>
          </cell>
          <cell r="AA1007">
            <v>2541649</v>
          </cell>
          <cell r="AC1007">
            <v>12225517</v>
          </cell>
          <cell r="AE1007">
            <v>87575</v>
          </cell>
          <cell r="AG1007">
            <v>87575</v>
          </cell>
          <cell r="AL1007">
            <v>249097</v>
          </cell>
          <cell r="AM1007">
            <v>864410</v>
          </cell>
          <cell r="AO1007">
            <v>1113507</v>
          </cell>
          <cell r="BF1007">
            <v>80230690</v>
          </cell>
          <cell r="BI1007">
            <v>80230690</v>
          </cell>
          <cell r="BJ1007">
            <v>0.62317430548061747</v>
          </cell>
          <cell r="BK1007">
            <v>454088</v>
          </cell>
          <cell r="BL1007">
            <v>462934</v>
          </cell>
          <cell r="BN1007">
            <v>917022</v>
          </cell>
          <cell r="BP1007">
            <v>582614</v>
          </cell>
          <cell r="BR1007">
            <v>582614</v>
          </cell>
          <cell r="CI1007">
            <v>495399</v>
          </cell>
          <cell r="CJ1007">
            <v>1135746</v>
          </cell>
          <cell r="CL1007">
            <v>1631145</v>
          </cell>
          <cell r="CU1007">
            <v>295607</v>
          </cell>
          <cell r="CV1007">
            <v>706894</v>
          </cell>
          <cell r="CX1007">
            <v>1002501</v>
          </cell>
          <cell r="CZ1007">
            <v>966490</v>
          </cell>
          <cell r="DB1007">
            <v>966490</v>
          </cell>
          <cell r="EA1007">
            <v>335222</v>
          </cell>
          <cell r="EB1007">
            <v>645052</v>
          </cell>
          <cell r="ED1007">
            <v>980274</v>
          </cell>
          <cell r="ER1007">
            <v>754414</v>
          </cell>
          <cell r="ET1007">
            <v>754414</v>
          </cell>
          <cell r="FK1007">
            <v>92273576</v>
          </cell>
          <cell r="FL1007">
            <v>8747778</v>
          </cell>
          <cell r="FN1007">
            <v>27723829</v>
          </cell>
          <cell r="FO1007">
            <v>128745183</v>
          </cell>
        </row>
        <row r="1008">
          <cell r="E1008" t="str">
            <v>Wisconsin2016</v>
          </cell>
          <cell r="F1008" t="str">
            <v>WI</v>
          </cell>
          <cell r="G1008" t="str">
            <v>NCAA Division I-FBS</v>
          </cell>
          <cell r="I1008">
            <v>1</v>
          </cell>
          <cell r="J1008" t="str">
            <v>NCAA</v>
          </cell>
          <cell r="K1008">
            <v>13758</v>
          </cell>
          <cell r="L1008">
            <v>14443</v>
          </cell>
          <cell r="M1008">
            <v>28201</v>
          </cell>
          <cell r="Z1008">
            <v>23168473</v>
          </cell>
          <cell r="AA1008">
            <v>1725172</v>
          </cell>
          <cell r="AC1008">
            <v>24893645</v>
          </cell>
          <cell r="AL1008">
            <v>1027440</v>
          </cell>
          <cell r="AM1008">
            <v>1217798</v>
          </cell>
          <cell r="AO1008">
            <v>2245238</v>
          </cell>
          <cell r="BF1008">
            <v>73548409</v>
          </cell>
          <cell r="BI1008">
            <v>73548409</v>
          </cell>
          <cell r="BJ1008">
            <v>0.52749069136297388</v>
          </cell>
          <cell r="BK1008">
            <v>109399</v>
          </cell>
          <cell r="BL1008">
            <v>191596</v>
          </cell>
          <cell r="BN1008">
            <v>300995</v>
          </cell>
          <cell r="BS1008">
            <v>5798444</v>
          </cell>
          <cell r="BT1008">
            <v>1068175</v>
          </cell>
          <cell r="BV1008">
            <v>6866619</v>
          </cell>
          <cell r="CI1008">
            <v>449010</v>
          </cell>
          <cell r="CJ1008">
            <v>889104</v>
          </cell>
          <cell r="CL1008">
            <v>1338114</v>
          </cell>
          <cell r="CU1008">
            <v>794031</v>
          </cell>
          <cell r="CV1008">
            <v>863797</v>
          </cell>
          <cell r="CX1008">
            <v>1657828</v>
          </cell>
          <cell r="CZ1008">
            <v>791274</v>
          </cell>
          <cell r="DB1008">
            <v>791274</v>
          </cell>
          <cell r="DG1008">
            <v>354132</v>
          </cell>
          <cell r="DH1008">
            <v>404187</v>
          </cell>
          <cell r="DJ1008">
            <v>758319</v>
          </cell>
          <cell r="EA1008">
            <v>111779</v>
          </cell>
          <cell r="EB1008">
            <v>195130</v>
          </cell>
          <cell r="ED1008">
            <v>306909</v>
          </cell>
          <cell r="ER1008">
            <v>2584625</v>
          </cell>
          <cell r="ET1008">
            <v>2584625</v>
          </cell>
          <cell r="FC1008">
            <v>303676</v>
          </cell>
          <cell r="FF1008">
            <v>303676</v>
          </cell>
          <cell r="FK1008">
            <v>105664793</v>
          </cell>
          <cell r="FL1008">
            <v>9930858</v>
          </cell>
          <cell r="FN1008">
            <v>23835073</v>
          </cell>
          <cell r="FO1008">
            <v>139430724</v>
          </cell>
        </row>
        <row r="1009">
          <cell r="E1009" t="str">
            <v>Wyoming2016</v>
          </cell>
          <cell r="F1009" t="str">
            <v>WY</v>
          </cell>
          <cell r="G1009" t="str">
            <v>NCAA Division I-FBS</v>
          </cell>
          <cell r="I1009">
            <v>1</v>
          </cell>
          <cell r="J1009" t="str">
            <v>NCAA</v>
          </cell>
          <cell r="K1009">
            <v>4125</v>
          </cell>
          <cell r="L1009">
            <v>3974</v>
          </cell>
          <cell r="M1009">
            <v>8099</v>
          </cell>
          <cell r="Z1009">
            <v>3508684</v>
          </cell>
          <cell r="AA1009">
            <v>1539793</v>
          </cell>
          <cell r="AC1009">
            <v>5048477</v>
          </cell>
          <cell r="BF1009">
            <v>13133784</v>
          </cell>
          <cell r="BI1009">
            <v>13133784</v>
          </cell>
          <cell r="BJ1009">
            <v>0.36689747077943502</v>
          </cell>
          <cell r="BK1009">
            <v>330341</v>
          </cell>
          <cell r="BL1009">
            <v>321224</v>
          </cell>
          <cell r="BN1009">
            <v>651565</v>
          </cell>
          <cell r="CV1009">
            <v>515028</v>
          </cell>
          <cell r="CX1009">
            <v>515028</v>
          </cell>
          <cell r="DG1009">
            <v>450325</v>
          </cell>
          <cell r="DH1009">
            <v>610632</v>
          </cell>
          <cell r="DJ1009">
            <v>1060957</v>
          </cell>
          <cell r="EB1009">
            <v>312673</v>
          </cell>
          <cell r="ED1009">
            <v>312673</v>
          </cell>
          <cell r="EE1009">
            <v>127735</v>
          </cell>
          <cell r="EF1009">
            <v>255642</v>
          </cell>
          <cell r="EH1009">
            <v>383377</v>
          </cell>
          <cell r="EI1009">
            <v>212891</v>
          </cell>
          <cell r="EJ1009">
            <v>251157</v>
          </cell>
          <cell r="EL1009">
            <v>464048</v>
          </cell>
          <cell r="EM1009">
            <v>94618</v>
          </cell>
          <cell r="EN1009">
            <v>98669</v>
          </cell>
          <cell r="EP1009">
            <v>193287</v>
          </cell>
          <cell r="ER1009">
            <v>640908</v>
          </cell>
          <cell r="ET1009">
            <v>640908</v>
          </cell>
          <cell r="FC1009">
            <v>662745</v>
          </cell>
          <cell r="FF1009">
            <v>662745</v>
          </cell>
          <cell r="FK1009">
            <v>18521123</v>
          </cell>
          <cell r="FL1009">
            <v>4545726</v>
          </cell>
          <cell r="FN1009">
            <v>12730029</v>
          </cell>
          <cell r="FO1009">
            <v>35796878</v>
          </cell>
        </row>
        <row r="1010">
          <cell r="E1010" t="str">
            <v>Utah State2016</v>
          </cell>
          <cell r="F1010" t="str">
            <v>UT</v>
          </cell>
          <cell r="G1010" t="str">
            <v>NCAA Division I-FBS</v>
          </cell>
          <cell r="I1010">
            <v>1</v>
          </cell>
          <cell r="J1010" t="str">
            <v>NCAA</v>
          </cell>
          <cell r="K1010">
            <v>8249</v>
          </cell>
          <cell r="L1010">
            <v>8639</v>
          </cell>
          <cell r="M1010">
            <v>16888</v>
          </cell>
          <cell r="V1010">
            <v>215311</v>
          </cell>
          <cell r="Y1010">
            <v>215311</v>
          </cell>
          <cell r="Z1010">
            <v>3291251</v>
          </cell>
          <cell r="AA1010">
            <v>1843933</v>
          </cell>
          <cell r="AC1010">
            <v>5135184</v>
          </cell>
          <cell r="AL1010">
            <v>961346</v>
          </cell>
          <cell r="AM1010">
            <v>1024098</v>
          </cell>
          <cell r="AO1010">
            <v>1985444</v>
          </cell>
          <cell r="BF1010">
            <v>8981573</v>
          </cell>
          <cell r="BI1010">
            <v>8981573</v>
          </cell>
          <cell r="BJ1010">
            <v>0.26526604537156967</v>
          </cell>
          <cell r="BK1010">
            <v>279146</v>
          </cell>
          <cell r="BN1010">
            <v>279146</v>
          </cell>
          <cell r="BP1010">
            <v>860868</v>
          </cell>
          <cell r="BR1010">
            <v>860868</v>
          </cell>
          <cell r="CU1010">
            <v>197087</v>
          </cell>
          <cell r="CV1010">
            <v>1098245</v>
          </cell>
          <cell r="CX1010">
            <v>1295332</v>
          </cell>
          <cell r="CZ1010">
            <v>1154146</v>
          </cell>
          <cell r="DB1010">
            <v>1154146</v>
          </cell>
          <cell r="EA1010">
            <v>417185</v>
          </cell>
          <cell r="EB1010">
            <v>533148</v>
          </cell>
          <cell r="ED1010">
            <v>950333</v>
          </cell>
          <cell r="ER1010">
            <v>1012921</v>
          </cell>
          <cell r="ET1010">
            <v>1012921</v>
          </cell>
          <cell r="FK1010">
            <v>14342899</v>
          </cell>
          <cell r="FL1010">
            <v>7527359</v>
          </cell>
          <cell r="FN1010">
            <v>11988478</v>
          </cell>
          <cell r="FO1010">
            <v>33858736</v>
          </cell>
        </row>
        <row r="1011">
          <cell r="E1011" t="str">
            <v>Vanderbilt2016</v>
          </cell>
          <cell r="F1011" t="str">
            <v>TN</v>
          </cell>
          <cell r="G1011" t="str">
            <v>NCAA Division I-FBS</v>
          </cell>
          <cell r="I1011">
            <v>1</v>
          </cell>
          <cell r="J1011" t="str">
            <v>NCAA</v>
          </cell>
          <cell r="K1011">
            <v>3366</v>
          </cell>
          <cell r="L1011">
            <v>3442</v>
          </cell>
          <cell r="M1011">
            <v>6808</v>
          </cell>
          <cell r="V1011">
            <v>5888446</v>
          </cell>
          <cell r="Y1011">
            <v>5888446</v>
          </cell>
          <cell r="Z1011">
            <v>9378279</v>
          </cell>
          <cell r="AA1011">
            <v>5173024</v>
          </cell>
          <cell r="AC1011">
            <v>14551303</v>
          </cell>
          <cell r="AI1011">
            <v>837075</v>
          </cell>
          <cell r="AK1011">
            <v>837075</v>
          </cell>
          <cell r="AM1011">
            <v>2236707</v>
          </cell>
          <cell r="AO1011">
            <v>2236707</v>
          </cell>
          <cell r="BF1011">
            <v>29036478</v>
          </cell>
          <cell r="BI1011">
            <v>29036478</v>
          </cell>
          <cell r="BJ1011">
            <v>0.36143950585525225</v>
          </cell>
          <cell r="BK1011">
            <v>1176414</v>
          </cell>
          <cell r="BL1011">
            <v>1118365</v>
          </cell>
          <cell r="BN1011">
            <v>2294779</v>
          </cell>
          <cell r="BX1011">
            <v>1812297</v>
          </cell>
          <cell r="BZ1011">
            <v>1812297</v>
          </cell>
          <cell r="CV1011">
            <v>2094286</v>
          </cell>
          <cell r="CX1011">
            <v>2094286</v>
          </cell>
          <cell r="DL1011">
            <v>1497581</v>
          </cell>
          <cell r="DN1011">
            <v>1497581</v>
          </cell>
          <cell r="EA1011">
            <v>1135102</v>
          </cell>
          <cell r="EB1011">
            <v>1714331</v>
          </cell>
          <cell r="ED1011">
            <v>2849433</v>
          </cell>
          <cell r="EM1011">
            <v>91582</v>
          </cell>
          <cell r="EP1011">
            <v>91582</v>
          </cell>
          <cell r="FK1011">
            <v>46706301</v>
          </cell>
          <cell r="FL1011">
            <v>16483666</v>
          </cell>
          <cell r="FN1011">
            <v>17145684</v>
          </cell>
          <cell r="FO1011">
            <v>80335651</v>
          </cell>
        </row>
        <row r="1012">
          <cell r="E1012" t="str">
            <v>Virginia Tech2016</v>
          </cell>
          <cell r="F1012" t="str">
            <v>VA</v>
          </cell>
          <cell r="G1012" t="str">
            <v>NCAA Division I-FBS</v>
          </cell>
          <cell r="I1012">
            <v>1</v>
          </cell>
          <cell r="J1012" t="str">
            <v>NCAA</v>
          </cell>
          <cell r="K1012">
            <v>14352</v>
          </cell>
          <cell r="L1012">
            <v>10823</v>
          </cell>
          <cell r="M1012">
            <v>25175</v>
          </cell>
          <cell r="V1012">
            <v>109717</v>
          </cell>
          <cell r="Y1012">
            <v>109717</v>
          </cell>
          <cell r="Z1012">
            <v>9428524</v>
          </cell>
          <cell r="AA1012">
            <v>759341</v>
          </cell>
          <cell r="AC1012">
            <v>10187865</v>
          </cell>
          <cell r="AL1012">
            <v>168692</v>
          </cell>
          <cell r="AM1012">
            <v>62686</v>
          </cell>
          <cell r="AO1012">
            <v>231378</v>
          </cell>
          <cell r="BF1012">
            <v>53471351</v>
          </cell>
          <cell r="BI1012">
            <v>53471351</v>
          </cell>
          <cell r="BJ1012">
            <v>0.66183353085518193</v>
          </cell>
          <cell r="BK1012">
            <v>312118</v>
          </cell>
          <cell r="BL1012">
            <v>305165</v>
          </cell>
          <cell r="BN1012">
            <v>617283</v>
          </cell>
          <cell r="BX1012">
            <v>75813</v>
          </cell>
          <cell r="BZ1012">
            <v>75813</v>
          </cell>
          <cell r="CU1012">
            <v>122014</v>
          </cell>
          <cell r="CV1012">
            <v>54963</v>
          </cell>
          <cell r="CX1012">
            <v>176977</v>
          </cell>
          <cell r="CZ1012">
            <v>85734</v>
          </cell>
          <cell r="DB1012">
            <v>85734</v>
          </cell>
          <cell r="DG1012">
            <v>75990</v>
          </cell>
          <cell r="DH1012">
            <v>164933</v>
          </cell>
          <cell r="DJ1012">
            <v>240923</v>
          </cell>
          <cell r="EA1012">
            <v>43566</v>
          </cell>
          <cell r="EB1012">
            <v>47007</v>
          </cell>
          <cell r="ED1012">
            <v>90573</v>
          </cell>
          <cell r="ER1012">
            <v>102949</v>
          </cell>
          <cell r="ET1012">
            <v>102949</v>
          </cell>
          <cell r="FC1012">
            <v>213410</v>
          </cell>
          <cell r="FF1012">
            <v>213410</v>
          </cell>
          <cell r="FK1012">
            <v>63945382</v>
          </cell>
          <cell r="FL1012">
            <v>1658591</v>
          </cell>
          <cell r="FN1012">
            <v>15188777</v>
          </cell>
          <cell r="FO1012">
            <v>80792750</v>
          </cell>
        </row>
        <row r="1013">
          <cell r="E1013" t="str">
            <v>Wake Forest2016</v>
          </cell>
          <cell r="F1013" t="str">
            <v>NC</v>
          </cell>
          <cell r="G1013" t="str">
            <v>NCAA Division I-FBS</v>
          </cell>
          <cell r="I1013">
            <v>1</v>
          </cell>
          <cell r="J1013" t="str">
            <v>NCAA</v>
          </cell>
          <cell r="K1013">
            <v>2305</v>
          </cell>
          <cell r="L1013">
            <v>2594</v>
          </cell>
          <cell r="M1013">
            <v>4899</v>
          </cell>
          <cell r="V1013">
            <v>2158789</v>
          </cell>
          <cell r="Y1013">
            <v>2158789</v>
          </cell>
          <cell r="Z1013">
            <v>8101958</v>
          </cell>
          <cell r="AA1013">
            <v>3137721</v>
          </cell>
          <cell r="AC1013">
            <v>11239679</v>
          </cell>
          <cell r="AL1013">
            <v>1208901</v>
          </cell>
          <cell r="AM1013">
            <v>1558463</v>
          </cell>
          <cell r="AO1013">
            <v>2767364</v>
          </cell>
          <cell r="BC1013">
            <v>1238639</v>
          </cell>
          <cell r="BE1013">
            <v>1238639</v>
          </cell>
          <cell r="BF1013">
            <v>23955942</v>
          </cell>
          <cell r="BI1013">
            <v>23955942</v>
          </cell>
          <cell r="BJ1013">
            <v>0.35757686249395926</v>
          </cell>
          <cell r="BK1013">
            <v>688571</v>
          </cell>
          <cell r="BL1013">
            <v>749251</v>
          </cell>
          <cell r="BN1013">
            <v>1437822</v>
          </cell>
          <cell r="CU1013">
            <v>1565039</v>
          </cell>
          <cell r="CV1013">
            <v>1590316</v>
          </cell>
          <cell r="CX1013">
            <v>3155355</v>
          </cell>
          <cell r="EA1013">
            <v>1012865</v>
          </cell>
          <cell r="EB1013">
            <v>824145</v>
          </cell>
          <cell r="ED1013">
            <v>1837010</v>
          </cell>
          <cell r="ER1013">
            <v>1433385</v>
          </cell>
          <cell r="ET1013">
            <v>1433385</v>
          </cell>
          <cell r="FK1013">
            <v>38692065</v>
          </cell>
          <cell r="FL1013">
            <v>10531920</v>
          </cell>
          <cell r="FN1013">
            <v>17771239</v>
          </cell>
          <cell r="FO1013">
            <v>66995224</v>
          </cell>
        </row>
        <row r="1014">
          <cell r="E1014" t="str">
            <v>Washington State2016</v>
          </cell>
          <cell r="F1014" t="str">
            <v>WA</v>
          </cell>
          <cell r="G1014" t="str">
            <v>NCAA Division I-FBS</v>
          </cell>
          <cell r="I1014">
            <v>1</v>
          </cell>
          <cell r="J1014" t="str">
            <v>NCAA</v>
          </cell>
          <cell r="K1014">
            <v>10372</v>
          </cell>
          <cell r="L1014">
            <v>11162</v>
          </cell>
          <cell r="M1014">
            <v>21534</v>
          </cell>
          <cell r="V1014">
            <v>880196</v>
          </cell>
          <cell r="Y1014">
            <v>880196</v>
          </cell>
          <cell r="Z1014">
            <v>5737509</v>
          </cell>
          <cell r="AA1014">
            <v>1379384</v>
          </cell>
          <cell r="AC1014">
            <v>7116893</v>
          </cell>
          <cell r="AL1014">
            <v>675610</v>
          </cell>
          <cell r="AM1014">
            <v>1377811</v>
          </cell>
          <cell r="AO1014">
            <v>2053421</v>
          </cell>
          <cell r="BF1014">
            <v>40547097</v>
          </cell>
          <cell r="BI1014">
            <v>40547097</v>
          </cell>
          <cell r="BJ1014">
            <v>0.56792959253043618</v>
          </cell>
          <cell r="BK1014">
            <v>277528</v>
          </cell>
          <cell r="BL1014">
            <v>457659</v>
          </cell>
          <cell r="BN1014">
            <v>735187</v>
          </cell>
          <cell r="CJ1014">
            <v>1392379</v>
          </cell>
          <cell r="CL1014">
            <v>1392379</v>
          </cell>
          <cell r="CV1014">
            <v>1186909</v>
          </cell>
          <cell r="CX1014">
            <v>1186909</v>
          </cell>
          <cell r="DL1014">
            <v>992238</v>
          </cell>
          <cell r="DN1014">
            <v>992238</v>
          </cell>
          <cell r="EB1014">
            <v>719649</v>
          </cell>
          <cell r="ED1014">
            <v>719649</v>
          </cell>
          <cell r="ER1014">
            <v>998705</v>
          </cell>
          <cell r="ET1014">
            <v>998705</v>
          </cell>
          <cell r="FK1014">
            <v>48117940</v>
          </cell>
          <cell r="FL1014">
            <v>8504734</v>
          </cell>
          <cell r="FN1014">
            <v>14771910</v>
          </cell>
          <cell r="FO1014">
            <v>71394584</v>
          </cell>
        </row>
        <row r="1015">
          <cell r="E1015" t="str">
            <v>West Virginia2016</v>
          </cell>
          <cell r="F1015" t="str">
            <v>WV</v>
          </cell>
          <cell r="G1015" t="str">
            <v>NCAA Division I-FBS</v>
          </cell>
          <cell r="I1015">
            <v>1</v>
          </cell>
          <cell r="J1015" t="str">
            <v>NCAA</v>
          </cell>
          <cell r="K1015">
            <v>11128</v>
          </cell>
          <cell r="L1015">
            <v>9396</v>
          </cell>
          <cell r="M1015">
            <v>20524</v>
          </cell>
          <cell r="V1015">
            <v>2402944</v>
          </cell>
          <cell r="Y1015">
            <v>2402944</v>
          </cell>
          <cell r="Z1015">
            <v>6846053</v>
          </cell>
          <cell r="AA1015">
            <v>2472850</v>
          </cell>
          <cell r="AC1015">
            <v>9318903</v>
          </cell>
          <cell r="AM1015">
            <v>2324454</v>
          </cell>
          <cell r="AO1015">
            <v>2324454</v>
          </cell>
          <cell r="BF1015">
            <v>22453097</v>
          </cell>
          <cell r="BI1015">
            <v>22453097</v>
          </cell>
          <cell r="BJ1015">
            <v>0.24249140378545234</v>
          </cell>
          <cell r="BK1015">
            <v>2096147</v>
          </cell>
          <cell r="BN1015">
            <v>2096147</v>
          </cell>
          <cell r="BP1015">
            <v>2351856</v>
          </cell>
          <cell r="BR1015">
            <v>2351856</v>
          </cell>
          <cell r="CC1015">
            <v>2083787</v>
          </cell>
          <cell r="CD1015">
            <v>2083787</v>
          </cell>
          <cell r="CJ1015">
            <v>2287753</v>
          </cell>
          <cell r="CL1015">
            <v>2287753</v>
          </cell>
          <cell r="CU1015">
            <v>2235762</v>
          </cell>
          <cell r="CV1015">
            <v>2441729</v>
          </cell>
          <cell r="CX1015">
            <v>4677491</v>
          </cell>
          <cell r="DG1015">
            <v>2388972</v>
          </cell>
          <cell r="DH1015">
            <v>2020418</v>
          </cell>
          <cell r="DJ1015">
            <v>4409390</v>
          </cell>
          <cell r="EB1015">
            <v>2157348</v>
          </cell>
          <cell r="ED1015">
            <v>2157348</v>
          </cell>
          <cell r="ER1015">
            <v>2262944</v>
          </cell>
          <cell r="ET1015">
            <v>2262944</v>
          </cell>
          <cell r="FC1015">
            <v>2230756</v>
          </cell>
          <cell r="FF1015">
            <v>2230756</v>
          </cell>
          <cell r="FK1015">
            <v>40653731</v>
          </cell>
          <cell r="FL1015">
            <v>18319352</v>
          </cell>
          <cell r="FM1015">
            <v>2083787</v>
          </cell>
          <cell r="FN1015">
            <v>31536503</v>
          </cell>
          <cell r="FO1015">
            <v>92593373</v>
          </cell>
        </row>
        <row r="1016">
          <cell r="E1016" t="str">
            <v>Western Kentucky2016</v>
          </cell>
          <cell r="F1016" t="str">
            <v>KY</v>
          </cell>
          <cell r="G1016" t="str">
            <v>NCAA Division I-FBS</v>
          </cell>
          <cell r="I1016">
            <v>1</v>
          </cell>
          <cell r="J1016" t="str">
            <v>NCAA</v>
          </cell>
          <cell r="K1016">
            <v>5682</v>
          </cell>
          <cell r="L1016">
            <v>7285</v>
          </cell>
          <cell r="M1016">
            <v>12967</v>
          </cell>
          <cell r="V1016">
            <v>1257367</v>
          </cell>
          <cell r="Y1016">
            <v>1257367</v>
          </cell>
          <cell r="Z1016">
            <v>2618066</v>
          </cell>
          <cell r="AA1016">
            <v>1709659</v>
          </cell>
          <cell r="AC1016">
            <v>4327725</v>
          </cell>
          <cell r="AL1016">
            <v>544457</v>
          </cell>
          <cell r="AM1016">
            <v>541571</v>
          </cell>
          <cell r="AO1016">
            <v>1086028</v>
          </cell>
          <cell r="BF1016">
            <v>8914222</v>
          </cell>
          <cell r="BI1016">
            <v>8914222</v>
          </cell>
          <cell r="BJ1016">
            <v>0.30551299097035212</v>
          </cell>
          <cell r="BK1016">
            <v>227066</v>
          </cell>
          <cell r="BL1016">
            <v>280056</v>
          </cell>
          <cell r="BN1016">
            <v>507122</v>
          </cell>
          <cell r="CV1016">
            <v>850468</v>
          </cell>
          <cell r="CX1016">
            <v>850468</v>
          </cell>
          <cell r="CZ1016">
            <v>654208</v>
          </cell>
          <cell r="DB1016">
            <v>654208</v>
          </cell>
          <cell r="EB1016">
            <v>371002</v>
          </cell>
          <cell r="ED1016">
            <v>371002</v>
          </cell>
          <cell r="ER1016">
            <v>928031</v>
          </cell>
          <cell r="ET1016">
            <v>928031</v>
          </cell>
          <cell r="FK1016">
            <v>13561178</v>
          </cell>
          <cell r="FL1016">
            <v>5334995</v>
          </cell>
          <cell r="FN1016">
            <v>10281709</v>
          </cell>
          <cell r="FO1016">
            <v>29177882</v>
          </cell>
        </row>
        <row r="1017">
          <cell r="E1017" t="str">
            <v>Western Michigan2016</v>
          </cell>
          <cell r="F1017" t="str">
            <v>MI</v>
          </cell>
          <cell r="G1017" t="str">
            <v>NCAA Division I-FBS</v>
          </cell>
          <cell r="I1017">
            <v>1</v>
          </cell>
          <cell r="J1017" t="str">
            <v>NCAA</v>
          </cell>
          <cell r="K1017">
            <v>7662</v>
          </cell>
          <cell r="L1017">
            <v>7337</v>
          </cell>
          <cell r="M1017">
            <v>14999</v>
          </cell>
          <cell r="V1017">
            <v>873099</v>
          </cell>
          <cell r="Y1017">
            <v>873099</v>
          </cell>
          <cell r="Z1017">
            <v>2374548</v>
          </cell>
          <cell r="AA1017">
            <v>1546444</v>
          </cell>
          <cell r="AC1017">
            <v>3920992</v>
          </cell>
          <cell r="AM1017">
            <v>995380</v>
          </cell>
          <cell r="AO1017">
            <v>995380</v>
          </cell>
          <cell r="BF1017">
            <v>8667334</v>
          </cell>
          <cell r="BI1017">
            <v>8667334</v>
          </cell>
          <cell r="BJ1017">
            <v>0.26612462891138156</v>
          </cell>
          <cell r="BL1017">
            <v>377844</v>
          </cell>
          <cell r="BN1017">
            <v>377844</v>
          </cell>
          <cell r="BP1017">
            <v>720395</v>
          </cell>
          <cell r="BR1017">
            <v>720395</v>
          </cell>
          <cell r="BS1017">
            <v>2363233</v>
          </cell>
          <cell r="BV1017">
            <v>2363233</v>
          </cell>
          <cell r="CU1017">
            <v>626087</v>
          </cell>
          <cell r="CV1017">
            <v>812453</v>
          </cell>
          <cell r="CX1017">
            <v>1438540</v>
          </cell>
          <cell r="CZ1017">
            <v>680619</v>
          </cell>
          <cell r="DB1017">
            <v>680619</v>
          </cell>
          <cell r="EA1017">
            <v>349885</v>
          </cell>
          <cell r="EB1017">
            <v>525562</v>
          </cell>
          <cell r="ED1017">
            <v>875447</v>
          </cell>
          <cell r="ER1017">
            <v>1030979</v>
          </cell>
          <cell r="ET1017">
            <v>1030979</v>
          </cell>
          <cell r="FK1017">
            <v>15254186</v>
          </cell>
          <cell r="FL1017">
            <v>6689676</v>
          </cell>
          <cell r="FN1017">
            <v>10624841</v>
          </cell>
          <cell r="FO1017">
            <v>32568703</v>
          </cell>
        </row>
        <row r="1018">
          <cell r="E1018" t="str">
            <v>Appalachian State2017</v>
          </cell>
          <cell r="F1018" t="str">
            <v>NC</v>
          </cell>
          <cell r="G1018" t="str">
            <v>NCAA Division I-FBS</v>
          </cell>
          <cell r="I1018">
            <v>1</v>
          </cell>
          <cell r="J1018" t="str">
            <v>NCAA</v>
          </cell>
          <cell r="K1018">
            <v>7172</v>
          </cell>
          <cell r="L1018">
            <v>8834</v>
          </cell>
          <cell r="M1018">
            <v>16006</v>
          </cell>
          <cell r="V1018">
            <v>987593</v>
          </cell>
          <cell r="Y1018">
            <v>987593</v>
          </cell>
          <cell r="Z1018">
            <v>1713547</v>
          </cell>
          <cell r="AA1018">
            <v>1475059</v>
          </cell>
          <cell r="AC1018">
            <v>3188606</v>
          </cell>
          <cell r="AL1018">
            <v>556767</v>
          </cell>
          <cell r="AM1018">
            <v>637548</v>
          </cell>
          <cell r="AO1018">
            <v>1194315</v>
          </cell>
          <cell r="BC1018">
            <v>566987</v>
          </cell>
          <cell r="BE1018">
            <v>566987</v>
          </cell>
          <cell r="BF1018">
            <v>9247671</v>
          </cell>
          <cell r="BI1018">
            <v>9247671</v>
          </cell>
          <cell r="BJ1018">
            <v>0.3376724274702349</v>
          </cell>
          <cell r="BK1018">
            <v>240653</v>
          </cell>
          <cell r="BL1018">
            <v>284716</v>
          </cell>
          <cell r="BN1018">
            <v>525369</v>
          </cell>
          <cell r="CU1018">
            <v>577950</v>
          </cell>
          <cell r="CV1018">
            <v>728309</v>
          </cell>
          <cell r="CX1018">
            <v>1306259</v>
          </cell>
          <cell r="CZ1018">
            <v>737701</v>
          </cell>
          <cell r="DB1018">
            <v>737701</v>
          </cell>
          <cell r="EA1018">
            <v>238205</v>
          </cell>
          <cell r="EB1018">
            <v>372057</v>
          </cell>
          <cell r="ED1018">
            <v>610262</v>
          </cell>
          <cell r="ER1018">
            <v>738535</v>
          </cell>
          <cell r="ET1018">
            <v>738535</v>
          </cell>
          <cell r="FC1018">
            <v>542369</v>
          </cell>
          <cell r="FF1018">
            <v>542369</v>
          </cell>
          <cell r="FK1018">
            <v>14104755</v>
          </cell>
          <cell r="FL1018">
            <v>5540912</v>
          </cell>
          <cell r="FN1018">
            <v>7740848</v>
          </cell>
          <cell r="FO1018">
            <v>27386515</v>
          </cell>
        </row>
        <row r="1019">
          <cell r="E1019" t="str">
            <v>Arizona State2017</v>
          </cell>
          <cell r="F1019" t="str">
            <v>AZ</v>
          </cell>
          <cell r="G1019" t="str">
            <v>NCAA Division I-FBS</v>
          </cell>
          <cell r="I1019">
            <v>1</v>
          </cell>
          <cell r="J1019" t="str">
            <v>NCAA</v>
          </cell>
          <cell r="K1019">
            <v>21779</v>
          </cell>
          <cell r="L1019">
            <v>16855</v>
          </cell>
          <cell r="M1019">
            <v>38634</v>
          </cell>
          <cell r="V1019">
            <v>1073727</v>
          </cell>
          <cell r="Y1019">
            <v>1073727</v>
          </cell>
          <cell r="Z1019">
            <v>8622647</v>
          </cell>
          <cell r="AA1019">
            <v>890343</v>
          </cell>
          <cell r="AC1019">
            <v>9512990</v>
          </cell>
          <cell r="AE1019">
            <v>114003</v>
          </cell>
          <cell r="AG1019">
            <v>114003</v>
          </cell>
          <cell r="AL1019">
            <v>311615</v>
          </cell>
          <cell r="AM1019">
            <v>321465</v>
          </cell>
          <cell r="AO1019">
            <v>633080</v>
          </cell>
          <cell r="BF1019">
            <v>47463786</v>
          </cell>
          <cell r="BI1019">
            <v>47463786</v>
          </cell>
          <cell r="BJ1019">
            <v>0.38800622107638627</v>
          </cell>
          <cell r="BK1019">
            <v>554108</v>
          </cell>
          <cell r="BL1019">
            <v>544550</v>
          </cell>
          <cell r="BN1019">
            <v>1098658</v>
          </cell>
          <cell r="BP1019">
            <v>182950</v>
          </cell>
          <cell r="BR1019">
            <v>182950</v>
          </cell>
          <cell r="BS1019">
            <v>3018907</v>
          </cell>
          <cell r="BV1019">
            <v>3018907</v>
          </cell>
          <cell r="BX1019">
            <v>214640</v>
          </cell>
          <cell r="BZ1019">
            <v>214640</v>
          </cell>
          <cell r="CV1019">
            <v>197936</v>
          </cell>
          <cell r="CX1019">
            <v>197936</v>
          </cell>
          <cell r="CZ1019">
            <v>887737</v>
          </cell>
          <cell r="DB1019">
            <v>887737</v>
          </cell>
          <cell r="DG1019">
            <v>167316</v>
          </cell>
          <cell r="DH1019">
            <v>167340</v>
          </cell>
          <cell r="DJ1019">
            <v>334656</v>
          </cell>
          <cell r="EA1019">
            <v>570423</v>
          </cell>
          <cell r="EB1019">
            <v>159802</v>
          </cell>
          <cell r="ED1019">
            <v>730225</v>
          </cell>
          <cell r="ER1019">
            <v>219843</v>
          </cell>
          <cell r="ET1019">
            <v>219843</v>
          </cell>
          <cell r="EV1019">
            <v>188522</v>
          </cell>
          <cell r="EX1019">
            <v>188522</v>
          </cell>
          <cell r="FC1019">
            <v>666795</v>
          </cell>
          <cell r="FF1019">
            <v>666795</v>
          </cell>
          <cell r="FH1019">
            <v>263249</v>
          </cell>
          <cell r="FJ1019">
            <v>263249</v>
          </cell>
          <cell r="FK1019">
            <v>62449324</v>
          </cell>
          <cell r="FL1019">
            <v>4352380</v>
          </cell>
          <cell r="FN1019">
            <v>55525680</v>
          </cell>
          <cell r="FO1019">
            <v>122327384</v>
          </cell>
        </row>
        <row r="1020">
          <cell r="E1020" t="str">
            <v>Arkansas State2017</v>
          </cell>
          <cell r="F1020" t="str">
            <v>AR</v>
          </cell>
          <cell r="G1020" t="str">
            <v>NCAA Division I-FBS</v>
          </cell>
          <cell r="I1020">
            <v>1</v>
          </cell>
          <cell r="J1020" t="str">
            <v>NCAA</v>
          </cell>
          <cell r="K1020">
            <v>2944</v>
          </cell>
          <cell r="L1020">
            <v>3916</v>
          </cell>
          <cell r="M1020">
            <v>6860</v>
          </cell>
          <cell r="V1020">
            <v>806969</v>
          </cell>
          <cell r="Y1020">
            <v>806969</v>
          </cell>
          <cell r="Z1020">
            <v>1589502</v>
          </cell>
          <cell r="AA1020">
            <v>1218311</v>
          </cell>
          <cell r="AC1020">
            <v>2807813</v>
          </cell>
          <cell r="AI1020">
            <v>300523</v>
          </cell>
          <cell r="AK1020">
            <v>300523</v>
          </cell>
          <cell r="AL1020">
            <v>656683</v>
          </cell>
          <cell r="AM1020">
            <v>797449</v>
          </cell>
          <cell r="AO1020">
            <v>1454132</v>
          </cell>
          <cell r="BF1020">
            <v>6518834</v>
          </cell>
          <cell r="BI1020">
            <v>6518834</v>
          </cell>
          <cell r="BJ1020">
            <v>0.37180398136404147</v>
          </cell>
          <cell r="BK1020">
            <v>299369</v>
          </cell>
          <cell r="BL1020">
            <v>321719</v>
          </cell>
          <cell r="BN1020">
            <v>621088</v>
          </cell>
          <cell r="CV1020">
            <v>831924</v>
          </cell>
          <cell r="CX1020">
            <v>831924</v>
          </cell>
          <cell r="EB1020">
            <v>326078</v>
          </cell>
          <cell r="ED1020">
            <v>326078</v>
          </cell>
          <cell r="ER1020">
            <v>748398</v>
          </cell>
          <cell r="ET1020">
            <v>748398</v>
          </cell>
          <cell r="FK1020">
            <v>9871357</v>
          </cell>
          <cell r="FL1020">
            <v>4544402</v>
          </cell>
          <cell r="FN1020">
            <v>3117227</v>
          </cell>
          <cell r="FO1020">
            <v>17532986</v>
          </cell>
        </row>
        <row r="1021">
          <cell r="E1021" t="str">
            <v>Auburn2017</v>
          </cell>
          <cell r="F1021" t="str">
            <v>AL</v>
          </cell>
          <cell r="G1021" t="str">
            <v>NCAA Division I-FBS</v>
          </cell>
          <cell r="I1021">
            <v>1</v>
          </cell>
          <cell r="J1021" t="str">
            <v>NCAA</v>
          </cell>
          <cell r="K1021">
            <v>10584</v>
          </cell>
          <cell r="L1021">
            <v>10848</v>
          </cell>
          <cell r="M1021">
            <v>21432</v>
          </cell>
          <cell r="V1021">
            <v>904470</v>
          </cell>
          <cell r="Y1021">
            <v>904470</v>
          </cell>
          <cell r="Z1021">
            <v>11214964</v>
          </cell>
          <cell r="AA1021">
            <v>264856</v>
          </cell>
          <cell r="AC1021">
            <v>11479820</v>
          </cell>
          <cell r="AL1021">
            <v>123006</v>
          </cell>
          <cell r="AM1021">
            <v>206668</v>
          </cell>
          <cell r="AO1021">
            <v>329674</v>
          </cell>
          <cell r="AU1021">
            <v>241100</v>
          </cell>
          <cell r="AW1021">
            <v>241100</v>
          </cell>
          <cell r="BF1021">
            <v>93562715</v>
          </cell>
          <cell r="BI1021">
            <v>93562715</v>
          </cell>
          <cell r="BJ1021">
            <v>0.63380539536183345</v>
          </cell>
          <cell r="BK1021">
            <v>160878</v>
          </cell>
          <cell r="BL1021">
            <v>133005</v>
          </cell>
          <cell r="BN1021">
            <v>293883</v>
          </cell>
          <cell r="BP1021">
            <v>268560</v>
          </cell>
          <cell r="BR1021">
            <v>268560</v>
          </cell>
          <cell r="CV1021">
            <v>189663</v>
          </cell>
          <cell r="CX1021">
            <v>189663</v>
          </cell>
          <cell r="CZ1021">
            <v>374917</v>
          </cell>
          <cell r="DB1021">
            <v>374917</v>
          </cell>
          <cell r="DG1021">
            <v>59240</v>
          </cell>
          <cell r="DH1021">
            <v>139687</v>
          </cell>
          <cell r="DJ1021">
            <v>198927</v>
          </cell>
          <cell r="EA1021">
            <v>42582</v>
          </cell>
          <cell r="EB1021">
            <v>85299</v>
          </cell>
          <cell r="ED1021">
            <v>127881</v>
          </cell>
          <cell r="ER1021">
            <v>112977</v>
          </cell>
          <cell r="ET1021">
            <v>112977</v>
          </cell>
          <cell r="FK1021">
            <v>106067855</v>
          </cell>
          <cell r="FL1021">
            <v>2016732</v>
          </cell>
          <cell r="FN1021">
            <v>39535985</v>
          </cell>
          <cell r="FO1021">
            <v>147620572</v>
          </cell>
        </row>
        <row r="1022">
          <cell r="E1022" t="str">
            <v>Ball State2017</v>
          </cell>
          <cell r="F1022" t="str">
            <v>IN</v>
          </cell>
          <cell r="G1022" t="str">
            <v>NCAA Division I-FBS</v>
          </cell>
          <cell r="I1022">
            <v>1</v>
          </cell>
          <cell r="J1022" t="str">
            <v>NCAA</v>
          </cell>
          <cell r="K1022">
            <v>6190</v>
          </cell>
          <cell r="L1022">
            <v>8938</v>
          </cell>
          <cell r="M1022">
            <v>15128</v>
          </cell>
          <cell r="V1022">
            <v>1220506</v>
          </cell>
          <cell r="Y1022">
            <v>1220506</v>
          </cell>
          <cell r="Z1022">
            <v>1994305</v>
          </cell>
          <cell r="AA1022">
            <v>1693597</v>
          </cell>
          <cell r="AC1022">
            <v>3687902</v>
          </cell>
          <cell r="AM1022">
            <v>794662</v>
          </cell>
          <cell r="AO1022">
            <v>794662</v>
          </cell>
          <cell r="BC1022">
            <v>608057</v>
          </cell>
          <cell r="BE1022">
            <v>608057</v>
          </cell>
          <cell r="BF1022">
            <v>7205016</v>
          </cell>
          <cell r="BI1022">
            <v>7205016</v>
          </cell>
          <cell r="BJ1022">
            <v>0.2516235884314732</v>
          </cell>
          <cell r="BK1022">
            <v>343590</v>
          </cell>
          <cell r="BL1022">
            <v>374316</v>
          </cell>
          <cell r="BN1022">
            <v>717906</v>
          </cell>
          <cell r="BP1022">
            <v>688606</v>
          </cell>
          <cell r="BR1022">
            <v>688606</v>
          </cell>
          <cell r="CV1022">
            <v>841270</v>
          </cell>
          <cell r="CX1022">
            <v>841270</v>
          </cell>
          <cell r="CZ1022">
            <v>926116</v>
          </cell>
          <cell r="DB1022">
            <v>926116</v>
          </cell>
          <cell r="DG1022">
            <v>224544</v>
          </cell>
          <cell r="DH1022">
            <v>546723</v>
          </cell>
          <cell r="DJ1022">
            <v>771267</v>
          </cell>
          <cell r="EA1022">
            <v>424078</v>
          </cell>
          <cell r="EB1022">
            <v>530049</v>
          </cell>
          <cell r="ED1022">
            <v>954127</v>
          </cell>
          <cell r="EQ1022">
            <v>515744</v>
          </cell>
          <cell r="ER1022">
            <v>941100</v>
          </cell>
          <cell r="ET1022">
            <v>1456844</v>
          </cell>
          <cell r="FK1022">
            <v>11927783</v>
          </cell>
          <cell r="FL1022">
            <v>7944496</v>
          </cell>
          <cell r="FN1022">
            <v>8761825</v>
          </cell>
          <cell r="FO1022">
            <v>28634104</v>
          </cell>
        </row>
        <row r="1023">
          <cell r="E1023" t="str">
            <v>Baylor2017</v>
          </cell>
          <cell r="F1023" t="str">
            <v>TX</v>
          </cell>
          <cell r="G1023" t="str">
            <v>NCAA Division I-FBS</v>
          </cell>
          <cell r="I1023">
            <v>1</v>
          </cell>
          <cell r="J1023" t="str">
            <v>NCAA</v>
          </cell>
          <cell r="K1023">
            <v>5801</v>
          </cell>
          <cell r="L1023">
            <v>8284</v>
          </cell>
          <cell r="M1023">
            <v>14085</v>
          </cell>
          <cell r="V1023">
            <v>3701764</v>
          </cell>
          <cell r="Y1023">
            <v>3701764</v>
          </cell>
          <cell r="Z1023">
            <v>9185513</v>
          </cell>
          <cell r="AA1023">
            <v>8038038</v>
          </cell>
          <cell r="AC1023">
            <v>17223551</v>
          </cell>
          <cell r="AL1023">
            <v>2214944</v>
          </cell>
          <cell r="AM1023">
            <v>2996399</v>
          </cell>
          <cell r="AO1023">
            <v>5211343</v>
          </cell>
          <cell r="AU1023">
            <v>2165346</v>
          </cell>
          <cell r="AW1023">
            <v>2165346</v>
          </cell>
          <cell r="BF1023">
            <v>41528041</v>
          </cell>
          <cell r="BI1023">
            <v>41528041</v>
          </cell>
          <cell r="BJ1023">
            <v>0.43615474559326128</v>
          </cell>
          <cell r="BK1023">
            <v>1089628</v>
          </cell>
          <cell r="BL1023">
            <v>1107432</v>
          </cell>
          <cell r="BN1023">
            <v>2197060</v>
          </cell>
          <cell r="BP1023">
            <v>1966182</v>
          </cell>
          <cell r="BR1023">
            <v>1966182</v>
          </cell>
          <cell r="CV1023">
            <v>2488814</v>
          </cell>
          <cell r="CX1023">
            <v>2488814</v>
          </cell>
          <cell r="CZ1023">
            <v>2171246</v>
          </cell>
          <cell r="DB1023">
            <v>2171246</v>
          </cell>
          <cell r="EA1023">
            <v>1404282</v>
          </cell>
          <cell r="EB1023">
            <v>1330758</v>
          </cell>
          <cell r="ED1023">
            <v>2735040</v>
          </cell>
          <cell r="ER1023">
            <v>2304425</v>
          </cell>
          <cell r="ET1023">
            <v>2304425</v>
          </cell>
          <cell r="FK1023">
            <v>59124172</v>
          </cell>
          <cell r="FL1023">
            <v>24568640</v>
          </cell>
          <cell r="FN1023">
            <v>11521195</v>
          </cell>
          <cell r="FO1023">
            <v>95214007</v>
          </cell>
        </row>
        <row r="1024">
          <cell r="E1024" t="str">
            <v>Boise State2017</v>
          </cell>
          <cell r="F1024" t="str">
            <v>ID</v>
          </cell>
          <cell r="G1024" t="str">
            <v>NCAA Division I-FBS</v>
          </cell>
          <cell r="I1024">
            <v>1</v>
          </cell>
          <cell r="J1024" t="str">
            <v>NCAA</v>
          </cell>
          <cell r="K1024">
            <v>5682</v>
          </cell>
          <cell r="L1024">
            <v>6762</v>
          </cell>
          <cell r="M1024">
            <v>12444</v>
          </cell>
          <cell r="Z1024">
            <v>4184145</v>
          </cell>
          <cell r="AA1024">
            <v>429749</v>
          </cell>
          <cell r="AC1024">
            <v>4613894</v>
          </cell>
          <cell r="AE1024">
            <v>38424</v>
          </cell>
          <cell r="AG1024">
            <v>38424</v>
          </cell>
          <cell r="AL1024">
            <v>196633</v>
          </cell>
          <cell r="AM1024">
            <v>564091</v>
          </cell>
          <cell r="AO1024">
            <v>760724</v>
          </cell>
          <cell r="BF1024">
            <v>20470985</v>
          </cell>
          <cell r="BI1024">
            <v>20470985</v>
          </cell>
          <cell r="BJ1024">
            <v>0.5378508582170658</v>
          </cell>
          <cell r="BK1024">
            <v>102479</v>
          </cell>
          <cell r="BL1024">
            <v>239590</v>
          </cell>
          <cell r="BN1024">
            <v>342069</v>
          </cell>
          <cell r="BP1024">
            <v>420528</v>
          </cell>
          <cell r="BR1024">
            <v>420528</v>
          </cell>
          <cell r="CV1024">
            <v>405317</v>
          </cell>
          <cell r="CX1024">
            <v>405317</v>
          </cell>
          <cell r="CZ1024">
            <v>228089</v>
          </cell>
          <cell r="DB1024">
            <v>228089</v>
          </cell>
          <cell r="DH1024">
            <v>216547</v>
          </cell>
          <cell r="DJ1024">
            <v>216547</v>
          </cell>
          <cell r="EA1024">
            <v>117179</v>
          </cell>
          <cell r="EB1024">
            <v>248416</v>
          </cell>
          <cell r="ED1024">
            <v>365595</v>
          </cell>
          <cell r="ER1024">
            <v>367751</v>
          </cell>
          <cell r="ET1024">
            <v>367751</v>
          </cell>
          <cell r="FK1024">
            <v>25071421</v>
          </cell>
          <cell r="FL1024">
            <v>3158502</v>
          </cell>
          <cell r="FN1024">
            <v>9830786</v>
          </cell>
          <cell r="FO1024">
            <v>38060709</v>
          </cell>
        </row>
        <row r="1025">
          <cell r="E1025" t="str">
            <v>Boston College2017</v>
          </cell>
          <cell r="F1025" t="str">
            <v>MA</v>
          </cell>
          <cell r="G1025" t="str">
            <v>NCAA Division I-FBS</v>
          </cell>
          <cell r="I1025">
            <v>1</v>
          </cell>
          <cell r="J1025" t="str">
            <v>NCAA</v>
          </cell>
          <cell r="K1025">
            <v>4495</v>
          </cell>
          <cell r="L1025">
            <v>5030</v>
          </cell>
          <cell r="M1025">
            <v>9525</v>
          </cell>
          <cell r="V1025">
            <v>2092021</v>
          </cell>
          <cell r="Y1025">
            <v>2092021</v>
          </cell>
          <cell r="Z1025">
            <v>7033947</v>
          </cell>
          <cell r="AA1025">
            <v>489757</v>
          </cell>
          <cell r="AC1025">
            <v>7523704</v>
          </cell>
          <cell r="AL1025">
            <v>495323</v>
          </cell>
          <cell r="AM1025">
            <v>1610428</v>
          </cell>
          <cell r="AO1025">
            <v>2105751</v>
          </cell>
          <cell r="AX1025">
            <v>39654</v>
          </cell>
          <cell r="AY1025">
            <v>44716</v>
          </cell>
          <cell r="BA1025">
            <v>84370</v>
          </cell>
          <cell r="BC1025">
            <v>1393937</v>
          </cell>
          <cell r="BE1025">
            <v>1393937</v>
          </cell>
          <cell r="BF1025">
            <v>32378875</v>
          </cell>
          <cell r="BI1025">
            <v>32378875</v>
          </cell>
          <cell r="BJ1025">
            <v>0.4159128519519868</v>
          </cell>
          <cell r="BK1025">
            <v>363488</v>
          </cell>
          <cell r="BL1025">
            <v>521923</v>
          </cell>
          <cell r="BN1025">
            <v>885411</v>
          </cell>
          <cell r="BS1025">
            <v>2702125</v>
          </cell>
          <cell r="BT1025">
            <v>2033286</v>
          </cell>
          <cell r="BV1025">
            <v>4735411</v>
          </cell>
          <cell r="BX1025">
            <v>1592340</v>
          </cell>
          <cell r="BZ1025">
            <v>1592340</v>
          </cell>
          <cell r="CJ1025">
            <v>1141876</v>
          </cell>
          <cell r="CL1025">
            <v>1141876</v>
          </cell>
          <cell r="CM1025">
            <v>128317</v>
          </cell>
          <cell r="CN1025">
            <v>218485</v>
          </cell>
          <cell r="CP1025">
            <v>346802</v>
          </cell>
          <cell r="CQ1025">
            <v>97373</v>
          </cell>
          <cell r="CR1025">
            <v>70511</v>
          </cell>
          <cell r="CT1025">
            <v>167884</v>
          </cell>
          <cell r="CU1025">
            <v>1275858</v>
          </cell>
          <cell r="CV1025">
            <v>1635722</v>
          </cell>
          <cell r="CX1025">
            <v>2911580</v>
          </cell>
          <cell r="CZ1025">
            <v>1394988</v>
          </cell>
          <cell r="DB1025">
            <v>1394988</v>
          </cell>
          <cell r="DG1025">
            <v>213239</v>
          </cell>
          <cell r="DH1025">
            <v>204876</v>
          </cell>
          <cell r="DJ1025">
            <v>418115</v>
          </cell>
          <cell r="EA1025">
            <v>193948</v>
          </cell>
          <cell r="EB1025">
            <v>786011</v>
          </cell>
          <cell r="ED1025">
            <v>979959</v>
          </cell>
          <cell r="ER1025">
            <v>1761610</v>
          </cell>
          <cell r="ET1025">
            <v>1761610</v>
          </cell>
          <cell r="FK1025">
            <v>47014168</v>
          </cell>
          <cell r="FL1025">
            <v>14900466</v>
          </cell>
          <cell r="FN1025">
            <v>15935509</v>
          </cell>
          <cell r="FO1025">
            <v>77850143</v>
          </cell>
        </row>
        <row r="1026">
          <cell r="E1026" t="str">
            <v>Bowling Green2017</v>
          </cell>
          <cell r="F1026" t="str">
            <v>OH</v>
          </cell>
          <cell r="G1026" t="str">
            <v>NCAA Division I-FBS</v>
          </cell>
          <cell r="I1026">
            <v>1</v>
          </cell>
          <cell r="J1026" t="str">
            <v>NCAA</v>
          </cell>
          <cell r="K1026">
            <v>5630</v>
          </cell>
          <cell r="L1026">
            <v>7398</v>
          </cell>
          <cell r="M1026">
            <v>13028</v>
          </cell>
          <cell r="V1026">
            <v>766165</v>
          </cell>
          <cell r="Y1026">
            <v>766165</v>
          </cell>
          <cell r="Z1026">
            <v>2231678</v>
          </cell>
          <cell r="AA1026">
            <v>1865488</v>
          </cell>
          <cell r="AC1026">
            <v>4097166</v>
          </cell>
          <cell r="AM1026">
            <v>769520</v>
          </cell>
          <cell r="AO1026">
            <v>769520</v>
          </cell>
          <cell r="BF1026">
            <v>6895955</v>
          </cell>
          <cell r="BI1026">
            <v>6895955</v>
          </cell>
          <cell r="BJ1026">
            <v>0.27948314086791998</v>
          </cell>
          <cell r="BK1026">
            <v>227114</v>
          </cell>
          <cell r="BL1026">
            <v>307216</v>
          </cell>
          <cell r="BN1026">
            <v>534330</v>
          </cell>
          <cell r="BP1026">
            <v>560756</v>
          </cell>
          <cell r="BR1026">
            <v>560756</v>
          </cell>
          <cell r="BS1026">
            <v>1847916</v>
          </cell>
          <cell r="BV1026">
            <v>1847916</v>
          </cell>
          <cell r="CU1026">
            <v>602768</v>
          </cell>
          <cell r="CV1026">
            <v>656806</v>
          </cell>
          <cell r="CX1026">
            <v>1259574</v>
          </cell>
          <cell r="CZ1026">
            <v>567193</v>
          </cell>
          <cell r="DB1026">
            <v>567193</v>
          </cell>
          <cell r="DH1026">
            <v>687340</v>
          </cell>
          <cell r="DJ1026">
            <v>687340</v>
          </cell>
          <cell r="EB1026">
            <v>333111</v>
          </cell>
          <cell r="ED1026">
            <v>333111</v>
          </cell>
          <cell r="EM1026">
            <v>31639</v>
          </cell>
          <cell r="EP1026">
            <v>31639</v>
          </cell>
          <cell r="ER1026">
            <v>754545</v>
          </cell>
          <cell r="ET1026">
            <v>754545</v>
          </cell>
          <cell r="FK1026">
            <v>12603235</v>
          </cell>
          <cell r="FL1026">
            <v>6501975</v>
          </cell>
          <cell r="FN1026">
            <v>5568747</v>
          </cell>
          <cell r="FO1026">
            <v>24673957</v>
          </cell>
        </row>
        <row r="1027">
          <cell r="E1027" t="str">
            <v>Brigham Young2017</v>
          </cell>
          <cell r="F1027" t="str">
            <v>UT</v>
          </cell>
          <cell r="G1027" t="str">
            <v>NCAA Division I-FBS</v>
          </cell>
          <cell r="I1027">
            <v>1</v>
          </cell>
          <cell r="J1027" t="str">
            <v>NCAA</v>
          </cell>
          <cell r="K1027">
            <v>14388</v>
          </cell>
          <cell r="L1027">
            <v>13768</v>
          </cell>
          <cell r="M1027">
            <v>28156</v>
          </cell>
          <cell r="V1027">
            <v>798956</v>
          </cell>
          <cell r="Y1027">
            <v>798956</v>
          </cell>
          <cell r="Z1027">
            <v>7702314</v>
          </cell>
          <cell r="AA1027">
            <v>550769</v>
          </cell>
          <cell r="AC1027">
            <v>8253083</v>
          </cell>
          <cell r="AL1027">
            <v>313810</v>
          </cell>
          <cell r="AM1027">
            <v>332545</v>
          </cell>
          <cell r="AO1027">
            <v>646355</v>
          </cell>
          <cell r="BF1027">
            <v>28209221</v>
          </cell>
          <cell r="BI1027">
            <v>28209221</v>
          </cell>
          <cell r="BJ1027">
            <v>0.35418732737991737</v>
          </cell>
          <cell r="BK1027">
            <v>309173</v>
          </cell>
          <cell r="BL1027">
            <v>196777</v>
          </cell>
          <cell r="BN1027">
            <v>505950</v>
          </cell>
          <cell r="BP1027">
            <v>332465</v>
          </cell>
          <cell r="BR1027">
            <v>332465</v>
          </cell>
          <cell r="CV1027">
            <v>1407189</v>
          </cell>
          <cell r="CX1027">
            <v>1407189</v>
          </cell>
          <cell r="CZ1027">
            <v>180065</v>
          </cell>
          <cell r="DB1027">
            <v>180065</v>
          </cell>
          <cell r="DG1027">
            <v>82707</v>
          </cell>
          <cell r="DH1027">
            <v>107879</v>
          </cell>
          <cell r="DJ1027">
            <v>190586</v>
          </cell>
          <cell r="EA1027">
            <v>432172</v>
          </cell>
          <cell r="EB1027">
            <v>328891</v>
          </cell>
          <cell r="ED1027">
            <v>761063</v>
          </cell>
          <cell r="EQ1027">
            <v>615803</v>
          </cell>
          <cell r="ER1027">
            <v>526386</v>
          </cell>
          <cell r="ET1027">
            <v>1142189</v>
          </cell>
          <cell r="FK1027">
            <v>38464156</v>
          </cell>
          <cell r="FL1027">
            <v>3962966</v>
          </cell>
          <cell r="FN1027">
            <v>37217797</v>
          </cell>
          <cell r="FO1027">
            <v>79644919</v>
          </cell>
        </row>
        <row r="1028">
          <cell r="E1028" t="str">
            <v>Fresno State2017</v>
          </cell>
          <cell r="F1028" t="str">
            <v>CA</v>
          </cell>
          <cell r="G1028" t="str">
            <v>NCAA Division I-FBS</v>
          </cell>
          <cell r="I1028">
            <v>1</v>
          </cell>
          <cell r="J1028" t="str">
            <v>NCAA</v>
          </cell>
          <cell r="K1028">
            <v>8030</v>
          </cell>
          <cell r="L1028">
            <v>11382</v>
          </cell>
          <cell r="M1028">
            <v>19412</v>
          </cell>
          <cell r="V1028">
            <v>1099228</v>
          </cell>
          <cell r="Y1028">
            <v>1099228</v>
          </cell>
          <cell r="Z1028">
            <v>3352520</v>
          </cell>
          <cell r="AA1028">
            <v>2088065</v>
          </cell>
          <cell r="AC1028">
            <v>5440585</v>
          </cell>
          <cell r="AL1028">
            <v>427697</v>
          </cell>
          <cell r="AM1028">
            <v>1284696</v>
          </cell>
          <cell r="AO1028">
            <v>1712393</v>
          </cell>
          <cell r="AU1028">
            <v>1127898</v>
          </cell>
          <cell r="AW1028">
            <v>1127898</v>
          </cell>
          <cell r="BF1028">
            <v>17870018</v>
          </cell>
          <cell r="BI1028">
            <v>17870018</v>
          </cell>
          <cell r="BJ1028">
            <v>0.36120816591594263</v>
          </cell>
          <cell r="BK1028">
            <v>500513</v>
          </cell>
          <cell r="BL1028">
            <v>550519</v>
          </cell>
          <cell r="BN1028">
            <v>1051032</v>
          </cell>
          <cell r="BX1028">
            <v>1197963</v>
          </cell>
          <cell r="BZ1028">
            <v>1197963</v>
          </cell>
          <cell r="CV1028">
            <v>1079389</v>
          </cell>
          <cell r="CX1028">
            <v>1079389</v>
          </cell>
          <cell r="CZ1028">
            <v>1318901</v>
          </cell>
          <cell r="DB1028">
            <v>1318901</v>
          </cell>
          <cell r="DH1028">
            <v>1115505</v>
          </cell>
          <cell r="DJ1028">
            <v>1115505</v>
          </cell>
          <cell r="EA1028">
            <v>561711</v>
          </cell>
          <cell r="EB1028">
            <v>740894</v>
          </cell>
          <cell r="ED1028">
            <v>1302605</v>
          </cell>
          <cell r="ER1028">
            <v>1281984</v>
          </cell>
          <cell r="ET1028">
            <v>1281984</v>
          </cell>
          <cell r="EV1028">
            <v>657279</v>
          </cell>
          <cell r="EX1028">
            <v>657279</v>
          </cell>
          <cell r="FC1028">
            <v>980189</v>
          </cell>
          <cell r="FF1028">
            <v>980189</v>
          </cell>
          <cell r="FK1028">
            <v>24791876</v>
          </cell>
          <cell r="FL1028">
            <v>12443093</v>
          </cell>
          <cell r="FN1028">
            <v>12237938</v>
          </cell>
          <cell r="FO1028">
            <v>49472907</v>
          </cell>
        </row>
        <row r="1029">
          <cell r="E1029" t="str">
            <v>Central Michigan2017</v>
          </cell>
          <cell r="F1029" t="str">
            <v>MI</v>
          </cell>
          <cell r="G1029" t="str">
            <v>NCAA Division I-FBS</v>
          </cell>
          <cell r="I1029">
            <v>1</v>
          </cell>
          <cell r="J1029" t="str">
            <v>NCAA</v>
          </cell>
          <cell r="K1029">
            <v>6696</v>
          </cell>
          <cell r="L1029">
            <v>8777</v>
          </cell>
          <cell r="M1029">
            <v>15473</v>
          </cell>
          <cell r="V1029">
            <v>1312606</v>
          </cell>
          <cell r="Y1029">
            <v>1312606</v>
          </cell>
          <cell r="Z1029">
            <v>2098994</v>
          </cell>
          <cell r="AA1029">
            <v>1711326</v>
          </cell>
          <cell r="AC1029">
            <v>3810320</v>
          </cell>
          <cell r="AL1029">
            <v>673907</v>
          </cell>
          <cell r="AM1029">
            <v>793491</v>
          </cell>
          <cell r="AO1029">
            <v>1467398</v>
          </cell>
          <cell r="BC1029">
            <v>633696</v>
          </cell>
          <cell r="BE1029">
            <v>633696</v>
          </cell>
          <cell r="BF1029">
            <v>7261558</v>
          </cell>
          <cell r="BI1029">
            <v>7261558</v>
          </cell>
          <cell r="BJ1029">
            <v>0.2231578431080902</v>
          </cell>
          <cell r="BL1029">
            <v>506692</v>
          </cell>
          <cell r="BN1029">
            <v>506692</v>
          </cell>
          <cell r="BP1029">
            <v>938854</v>
          </cell>
          <cell r="BR1029">
            <v>938854</v>
          </cell>
          <cell r="BX1029">
            <v>733776</v>
          </cell>
          <cell r="BZ1029">
            <v>733776</v>
          </cell>
          <cell r="CV1029">
            <v>763890</v>
          </cell>
          <cell r="CX1029">
            <v>763890</v>
          </cell>
          <cell r="CZ1029">
            <v>842672</v>
          </cell>
          <cell r="DB1029">
            <v>842672</v>
          </cell>
          <cell r="ER1029">
            <v>714488</v>
          </cell>
          <cell r="ET1029">
            <v>714488</v>
          </cell>
          <cell r="FC1029">
            <v>704005</v>
          </cell>
          <cell r="FF1029">
            <v>704005</v>
          </cell>
          <cell r="FK1029">
            <v>12051070</v>
          </cell>
          <cell r="FL1029">
            <v>7638885</v>
          </cell>
          <cell r="FN1029">
            <v>12850053</v>
          </cell>
          <cell r="FO1029">
            <v>32540008</v>
          </cell>
        </row>
        <row r="1030">
          <cell r="E1030" t="str">
            <v>Clemson2017</v>
          </cell>
          <cell r="F1030" t="str">
            <v>SC</v>
          </cell>
          <cell r="G1030" t="str">
            <v>NCAA Division I-FBS</v>
          </cell>
          <cell r="I1030">
            <v>1</v>
          </cell>
          <cell r="J1030" t="str">
            <v>NCAA</v>
          </cell>
          <cell r="K1030">
            <v>9521</v>
          </cell>
          <cell r="L1030">
            <v>9074</v>
          </cell>
          <cell r="M1030">
            <v>18595</v>
          </cell>
          <cell r="V1030">
            <v>1998787</v>
          </cell>
          <cell r="Y1030">
            <v>1998787</v>
          </cell>
          <cell r="Z1030">
            <v>11280040</v>
          </cell>
          <cell r="AA1030">
            <v>1503539</v>
          </cell>
          <cell r="AC1030">
            <v>12783579</v>
          </cell>
          <cell r="AL1030">
            <v>1132535</v>
          </cell>
          <cell r="AM1030">
            <v>1371997</v>
          </cell>
          <cell r="AO1030">
            <v>2504532</v>
          </cell>
          <cell r="BF1030">
            <v>52029977</v>
          </cell>
          <cell r="BI1030">
            <v>52029977</v>
          </cell>
          <cell r="BJ1030">
            <v>0.46516761575475046</v>
          </cell>
          <cell r="BK1030">
            <v>315400</v>
          </cell>
          <cell r="BL1030">
            <v>372508</v>
          </cell>
          <cell r="BN1030">
            <v>687908</v>
          </cell>
          <cell r="CJ1030">
            <v>1287427</v>
          </cell>
          <cell r="CL1030">
            <v>1287427</v>
          </cell>
          <cell r="CU1030">
            <v>871048</v>
          </cell>
          <cell r="CV1030">
            <v>1052204</v>
          </cell>
          <cell r="CX1030">
            <v>1923252</v>
          </cell>
          <cell r="EA1030">
            <v>391028</v>
          </cell>
          <cell r="EB1030">
            <v>578624</v>
          </cell>
          <cell r="ED1030">
            <v>969652</v>
          </cell>
          <cell r="ER1030">
            <v>1060982</v>
          </cell>
          <cell r="ET1030">
            <v>1060982</v>
          </cell>
          <cell r="FK1030">
            <v>68018815</v>
          </cell>
          <cell r="FL1030">
            <v>7227281</v>
          </cell>
          <cell r="FN1030">
            <v>36606009</v>
          </cell>
          <cell r="FO1030">
            <v>111852105</v>
          </cell>
        </row>
        <row r="1031">
          <cell r="E1031" t="str">
            <v>Coastal Carolina2017</v>
          </cell>
          <cell r="F1031" t="str">
            <v>SC</v>
          </cell>
          <cell r="G1031" t="str">
            <v>Other</v>
          </cell>
          <cell r="H1031" t="str">
            <v>NCAA Division I- FCS Reclassifying to FBS</v>
          </cell>
          <cell r="I1031">
            <v>9</v>
          </cell>
          <cell r="J1031" t="str">
            <v>other</v>
          </cell>
          <cell r="K1031">
            <v>4170</v>
          </cell>
          <cell r="L1031">
            <v>4810</v>
          </cell>
          <cell r="M1031">
            <v>8980</v>
          </cell>
          <cell r="V1031">
            <v>3039672</v>
          </cell>
          <cell r="Y1031">
            <v>3039672</v>
          </cell>
          <cell r="Z1031">
            <v>2053766</v>
          </cell>
          <cell r="AA1031">
            <v>1559126</v>
          </cell>
          <cell r="AC1031">
            <v>3612892</v>
          </cell>
          <cell r="AE1031">
            <v>139767</v>
          </cell>
          <cell r="AG1031">
            <v>139767</v>
          </cell>
          <cell r="AL1031">
            <v>702034</v>
          </cell>
          <cell r="AM1031">
            <v>876294</v>
          </cell>
          <cell r="AO1031">
            <v>1578328</v>
          </cell>
          <cell r="BF1031">
            <v>8691632</v>
          </cell>
          <cell r="BI1031">
            <v>8691632</v>
          </cell>
          <cell r="BJ1031">
            <v>0.29946261549497993</v>
          </cell>
          <cell r="BK1031">
            <v>557520</v>
          </cell>
          <cell r="BL1031">
            <v>583923</v>
          </cell>
          <cell r="BN1031">
            <v>1141443</v>
          </cell>
          <cell r="BX1031">
            <v>855861</v>
          </cell>
          <cell r="BZ1031">
            <v>855861</v>
          </cell>
          <cell r="CU1031">
            <v>1058045</v>
          </cell>
          <cell r="CV1031">
            <v>900325</v>
          </cell>
          <cell r="CX1031">
            <v>1958370</v>
          </cell>
          <cell r="CZ1031">
            <v>1028517</v>
          </cell>
          <cell r="DB1031">
            <v>1028517</v>
          </cell>
          <cell r="EA1031">
            <v>320902</v>
          </cell>
          <cell r="EB1031">
            <v>467530</v>
          </cell>
          <cell r="ED1031">
            <v>788432</v>
          </cell>
          <cell r="ER1031">
            <v>1087920</v>
          </cell>
          <cell r="ET1031">
            <v>1087920</v>
          </cell>
          <cell r="FK1031">
            <v>16423571</v>
          </cell>
          <cell r="FL1031">
            <v>7499263</v>
          </cell>
          <cell r="FN1031">
            <v>5101263</v>
          </cell>
          <cell r="FO1031">
            <v>29024097</v>
          </cell>
        </row>
        <row r="1032">
          <cell r="E1032" t="str">
            <v>Colorado State2017</v>
          </cell>
          <cell r="F1032" t="str">
            <v>CO</v>
          </cell>
          <cell r="G1032" t="str">
            <v>NCAA Division I-FBS</v>
          </cell>
          <cell r="I1032">
            <v>1</v>
          </cell>
          <cell r="J1032" t="str">
            <v>NCAA</v>
          </cell>
          <cell r="K1032">
            <v>10253</v>
          </cell>
          <cell r="L1032">
            <v>11149</v>
          </cell>
          <cell r="M1032">
            <v>21402</v>
          </cell>
          <cell r="Z1032">
            <v>6334144</v>
          </cell>
          <cell r="AA1032">
            <v>2654710</v>
          </cell>
          <cell r="AC1032">
            <v>8988854</v>
          </cell>
          <cell r="AL1032">
            <v>1009635</v>
          </cell>
          <cell r="AM1032">
            <v>1073024</v>
          </cell>
          <cell r="AO1032">
            <v>2082659</v>
          </cell>
          <cell r="BF1032">
            <v>21696561</v>
          </cell>
          <cell r="BI1032">
            <v>21696561</v>
          </cell>
          <cell r="BJ1032">
            <v>0.39284857719378147</v>
          </cell>
          <cell r="BK1032">
            <v>707329</v>
          </cell>
          <cell r="BL1032">
            <v>631451</v>
          </cell>
          <cell r="BN1032">
            <v>1338780</v>
          </cell>
          <cell r="CV1032">
            <v>1056121</v>
          </cell>
          <cell r="CX1032">
            <v>1056121</v>
          </cell>
          <cell r="CZ1032">
            <v>1055268</v>
          </cell>
          <cell r="DB1032">
            <v>1055268</v>
          </cell>
          <cell r="DH1032">
            <v>867934</v>
          </cell>
          <cell r="DJ1032">
            <v>867934</v>
          </cell>
          <cell r="EB1032">
            <v>559346</v>
          </cell>
          <cell r="ED1032">
            <v>559346</v>
          </cell>
          <cell r="ER1032">
            <v>1920127</v>
          </cell>
          <cell r="ET1032">
            <v>1920127</v>
          </cell>
          <cell r="FK1032">
            <v>29747669</v>
          </cell>
          <cell r="FL1032">
            <v>9817981</v>
          </cell>
          <cell r="FN1032">
            <v>15663164</v>
          </cell>
          <cell r="FO1032">
            <v>55228814</v>
          </cell>
        </row>
        <row r="1033">
          <cell r="E1033" t="str">
            <v>Duke2017</v>
          </cell>
          <cell r="F1033" t="str">
            <v>NC</v>
          </cell>
          <cell r="G1033" t="str">
            <v>NCAA Division I-FBS</v>
          </cell>
          <cell r="I1033">
            <v>1</v>
          </cell>
          <cell r="J1033" t="str">
            <v>NCAA</v>
          </cell>
          <cell r="K1033">
            <v>3261</v>
          </cell>
          <cell r="L1033">
            <v>3275</v>
          </cell>
          <cell r="M1033">
            <v>6536</v>
          </cell>
          <cell r="V1033">
            <v>2663072</v>
          </cell>
          <cell r="Y1033">
            <v>2663072</v>
          </cell>
          <cell r="Z1033">
            <v>36412223</v>
          </cell>
          <cell r="AA1033">
            <v>3810612</v>
          </cell>
          <cell r="AC1033">
            <v>40222835</v>
          </cell>
          <cell r="AL1033">
            <v>1195003</v>
          </cell>
          <cell r="AM1033">
            <v>2295496</v>
          </cell>
          <cell r="AO1033">
            <v>3490499</v>
          </cell>
          <cell r="AX1033">
            <v>28189</v>
          </cell>
          <cell r="AY1033">
            <v>455040</v>
          </cell>
          <cell r="BA1033">
            <v>483229</v>
          </cell>
          <cell r="BC1033">
            <v>1514876</v>
          </cell>
          <cell r="BE1033">
            <v>1514876</v>
          </cell>
          <cell r="BF1033">
            <v>37844852</v>
          </cell>
          <cell r="BI1033">
            <v>37844852</v>
          </cell>
          <cell r="BJ1033">
            <v>0.34852447036759138</v>
          </cell>
          <cell r="BK1033">
            <v>736073</v>
          </cell>
          <cell r="BL1033">
            <v>781965</v>
          </cell>
          <cell r="BN1033">
            <v>1518038</v>
          </cell>
          <cell r="BW1033">
            <v>1998389</v>
          </cell>
          <cell r="BX1033">
            <v>1435982</v>
          </cell>
          <cell r="BZ1033">
            <v>3434371</v>
          </cell>
          <cell r="CJ1033">
            <v>2587846</v>
          </cell>
          <cell r="CL1033">
            <v>2587846</v>
          </cell>
          <cell r="CU1033">
            <v>1369985</v>
          </cell>
          <cell r="CV1033">
            <v>2011144</v>
          </cell>
          <cell r="CX1033">
            <v>3381129</v>
          </cell>
          <cell r="CZ1033">
            <v>807718</v>
          </cell>
          <cell r="DB1033">
            <v>807718</v>
          </cell>
          <cell r="DG1033">
            <v>49529</v>
          </cell>
          <cell r="DH1033">
            <v>1343693</v>
          </cell>
          <cell r="DJ1033">
            <v>1393222</v>
          </cell>
          <cell r="EA1033">
            <v>597588</v>
          </cell>
          <cell r="EB1033">
            <v>1252111</v>
          </cell>
          <cell r="ED1033">
            <v>1849699</v>
          </cell>
          <cell r="ER1033">
            <v>1436428</v>
          </cell>
          <cell r="ET1033">
            <v>1436428</v>
          </cell>
          <cell r="FC1033">
            <v>68761</v>
          </cell>
          <cell r="FF1033">
            <v>68761</v>
          </cell>
          <cell r="FK1033">
            <v>82963664</v>
          </cell>
          <cell r="FL1033">
            <v>19732911</v>
          </cell>
          <cell r="FN1033">
            <v>5889350</v>
          </cell>
          <cell r="FO1033">
            <v>108585925</v>
          </cell>
        </row>
        <row r="1034">
          <cell r="E1034" t="str">
            <v>East Carolina2017</v>
          </cell>
          <cell r="F1034" t="str">
            <v>NC</v>
          </cell>
          <cell r="G1034" t="str">
            <v>NCAA Division I-FBS</v>
          </cell>
          <cell r="I1034">
            <v>1</v>
          </cell>
          <cell r="J1034" t="str">
            <v>NCAA</v>
          </cell>
          <cell r="K1034">
            <v>8643</v>
          </cell>
          <cell r="L1034">
            <v>11315</v>
          </cell>
          <cell r="M1034">
            <v>19958</v>
          </cell>
          <cell r="V1034">
            <v>2585149</v>
          </cell>
          <cell r="Y1034">
            <v>2585149</v>
          </cell>
          <cell r="Z1034">
            <v>3236772</v>
          </cell>
          <cell r="AA1034">
            <v>2498262</v>
          </cell>
          <cell r="AC1034">
            <v>5735034</v>
          </cell>
          <cell r="AL1034">
            <v>859721</v>
          </cell>
          <cell r="AM1034">
            <v>1063845</v>
          </cell>
          <cell r="AO1034">
            <v>1923566</v>
          </cell>
          <cell r="BF1034">
            <v>11203863</v>
          </cell>
          <cell r="BI1034">
            <v>11203863</v>
          </cell>
          <cell r="BJ1034">
            <v>0.25644007430993626</v>
          </cell>
          <cell r="BK1034">
            <v>565748</v>
          </cell>
          <cell r="BL1034">
            <v>662350</v>
          </cell>
          <cell r="BN1034">
            <v>1228098</v>
          </cell>
          <cell r="BX1034">
            <v>755943</v>
          </cell>
          <cell r="BZ1034">
            <v>755943</v>
          </cell>
          <cell r="CV1034">
            <v>1169677</v>
          </cell>
          <cell r="CX1034">
            <v>1169677</v>
          </cell>
          <cell r="CZ1034">
            <v>1292821</v>
          </cell>
          <cell r="DB1034">
            <v>1292821</v>
          </cell>
          <cell r="DG1034">
            <v>926346</v>
          </cell>
          <cell r="DH1034">
            <v>947355</v>
          </cell>
          <cell r="DJ1034">
            <v>1873701</v>
          </cell>
          <cell r="EA1034">
            <v>614345</v>
          </cell>
          <cell r="EB1034">
            <v>733154</v>
          </cell>
          <cell r="ED1034">
            <v>1347499</v>
          </cell>
          <cell r="ER1034">
            <v>1305535</v>
          </cell>
          <cell r="ET1034">
            <v>1305535</v>
          </cell>
          <cell r="FK1034">
            <v>19991944</v>
          </cell>
          <cell r="FL1034">
            <v>10428942</v>
          </cell>
          <cell r="FN1034">
            <v>13269099</v>
          </cell>
          <cell r="FO1034">
            <v>43689985</v>
          </cell>
        </row>
        <row r="1035">
          <cell r="E1035" t="str">
            <v>Eastern Michigan2017</v>
          </cell>
          <cell r="F1035" t="str">
            <v>MI</v>
          </cell>
          <cell r="G1035" t="str">
            <v>NCAA Division I-FBS</v>
          </cell>
          <cell r="I1035">
            <v>1</v>
          </cell>
          <cell r="J1035" t="str">
            <v>NCAA</v>
          </cell>
          <cell r="K1035">
            <v>4984</v>
          </cell>
          <cell r="L1035">
            <v>7291</v>
          </cell>
          <cell r="M1035">
            <v>12275</v>
          </cell>
          <cell r="V1035">
            <v>881274</v>
          </cell>
          <cell r="Y1035">
            <v>881274</v>
          </cell>
          <cell r="Z1035">
            <v>1986042</v>
          </cell>
          <cell r="AA1035">
            <v>1617668</v>
          </cell>
          <cell r="AC1035">
            <v>3603710</v>
          </cell>
          <cell r="AL1035">
            <v>906288</v>
          </cell>
          <cell r="AM1035">
            <v>954010</v>
          </cell>
          <cell r="AO1035">
            <v>1860298</v>
          </cell>
          <cell r="BF1035">
            <v>8551496</v>
          </cell>
          <cell r="BI1035">
            <v>8551496</v>
          </cell>
          <cell r="BJ1035">
            <v>0.27872254892061332</v>
          </cell>
          <cell r="BK1035">
            <v>325615</v>
          </cell>
          <cell r="BL1035">
            <v>285147</v>
          </cell>
          <cell r="BN1035">
            <v>610762</v>
          </cell>
          <cell r="BP1035">
            <v>688400</v>
          </cell>
          <cell r="BR1035">
            <v>688400</v>
          </cell>
          <cell r="CJ1035">
            <v>844345</v>
          </cell>
          <cell r="CL1035">
            <v>844345</v>
          </cell>
          <cell r="CV1035">
            <v>997007</v>
          </cell>
          <cell r="CX1035">
            <v>997007</v>
          </cell>
          <cell r="CZ1035">
            <v>863847</v>
          </cell>
          <cell r="DB1035">
            <v>863847</v>
          </cell>
          <cell r="DG1035">
            <v>736754</v>
          </cell>
          <cell r="DH1035">
            <v>756492</v>
          </cell>
          <cell r="DJ1035">
            <v>1493246</v>
          </cell>
          <cell r="EB1035">
            <v>442917</v>
          </cell>
          <cell r="ED1035">
            <v>442917</v>
          </cell>
          <cell r="ER1035">
            <v>829158</v>
          </cell>
          <cell r="ET1035">
            <v>829158</v>
          </cell>
          <cell r="FC1035">
            <v>663585</v>
          </cell>
          <cell r="FF1035">
            <v>663585</v>
          </cell>
          <cell r="FK1035">
            <v>14051054</v>
          </cell>
          <cell r="FL1035">
            <v>8278991</v>
          </cell>
          <cell r="FN1035">
            <v>8350989</v>
          </cell>
          <cell r="FO1035">
            <v>30681034</v>
          </cell>
        </row>
        <row r="1036">
          <cell r="E1036" t="str">
            <v>Florida Atlantic2017</v>
          </cell>
          <cell r="F1036" t="str">
            <v>FL</v>
          </cell>
          <cell r="G1036" t="str">
            <v>NCAA Division I-FBS</v>
          </cell>
          <cell r="I1036">
            <v>1</v>
          </cell>
          <cell r="J1036" t="str">
            <v>NCAA</v>
          </cell>
          <cell r="K1036">
            <v>7020</v>
          </cell>
          <cell r="L1036">
            <v>8887</v>
          </cell>
          <cell r="M1036">
            <v>15907</v>
          </cell>
          <cell r="V1036">
            <v>931491</v>
          </cell>
          <cell r="Y1036">
            <v>931491</v>
          </cell>
          <cell r="Z1036">
            <v>2358998</v>
          </cell>
          <cell r="AA1036">
            <v>1838206</v>
          </cell>
          <cell r="AC1036">
            <v>4197204</v>
          </cell>
          <cell r="AE1036">
            <v>308444</v>
          </cell>
          <cell r="AG1036">
            <v>308444</v>
          </cell>
          <cell r="AM1036">
            <v>544735</v>
          </cell>
          <cell r="AO1036">
            <v>544735</v>
          </cell>
          <cell r="BF1036">
            <v>10592032</v>
          </cell>
          <cell r="BI1036">
            <v>10592032</v>
          </cell>
          <cell r="BJ1036">
            <v>0.38289761449216819</v>
          </cell>
          <cell r="BK1036">
            <v>102508</v>
          </cell>
          <cell r="BL1036">
            <v>222821</v>
          </cell>
          <cell r="BN1036">
            <v>325329</v>
          </cell>
          <cell r="CU1036">
            <v>365600</v>
          </cell>
          <cell r="CV1036">
            <v>912317</v>
          </cell>
          <cell r="CX1036">
            <v>1277917</v>
          </cell>
          <cell r="CZ1036">
            <v>775901</v>
          </cell>
          <cell r="DB1036">
            <v>775901</v>
          </cell>
          <cell r="DG1036">
            <v>188142</v>
          </cell>
          <cell r="DH1036">
            <v>519685</v>
          </cell>
          <cell r="DJ1036">
            <v>707827</v>
          </cell>
          <cell r="EA1036">
            <v>239263</v>
          </cell>
          <cell r="EB1036">
            <v>417761</v>
          </cell>
          <cell r="ED1036">
            <v>657024</v>
          </cell>
          <cell r="EM1036">
            <v>20667</v>
          </cell>
          <cell r="EP1036">
            <v>20667</v>
          </cell>
          <cell r="ER1036">
            <v>839422</v>
          </cell>
          <cell r="ET1036">
            <v>839422</v>
          </cell>
          <cell r="FK1036">
            <v>14798701</v>
          </cell>
          <cell r="FL1036">
            <v>6379292</v>
          </cell>
          <cell r="FN1036">
            <v>6484838</v>
          </cell>
          <cell r="FO1036">
            <v>27662831</v>
          </cell>
        </row>
        <row r="1037">
          <cell r="E1037" t="str">
            <v>FIU2017</v>
          </cell>
          <cell r="F1037" t="str">
            <v>FL</v>
          </cell>
          <cell r="G1037" t="str">
            <v>NCAA Division I-FBS</v>
          </cell>
          <cell r="I1037">
            <v>1</v>
          </cell>
          <cell r="J1037" t="str">
            <v>NCAA</v>
          </cell>
          <cell r="K1037">
            <v>11403</v>
          </cell>
          <cell r="L1037">
            <v>14807</v>
          </cell>
          <cell r="M1037">
            <v>26210</v>
          </cell>
          <cell r="V1037">
            <v>1093083</v>
          </cell>
          <cell r="Y1037">
            <v>1093083</v>
          </cell>
          <cell r="Z1037">
            <v>1849772</v>
          </cell>
          <cell r="AA1037">
            <v>1231560</v>
          </cell>
          <cell r="AC1037">
            <v>3081332</v>
          </cell>
          <cell r="AE1037">
            <v>551964</v>
          </cell>
          <cell r="AG1037">
            <v>551964</v>
          </cell>
          <cell r="AL1037">
            <v>329145</v>
          </cell>
          <cell r="AM1037">
            <v>537547</v>
          </cell>
          <cell r="AO1037">
            <v>866692</v>
          </cell>
          <cell r="BF1037">
            <v>9333891</v>
          </cell>
          <cell r="BI1037">
            <v>9333891</v>
          </cell>
          <cell r="BJ1037">
            <v>0.24408241630292932</v>
          </cell>
          <cell r="BL1037">
            <v>406417</v>
          </cell>
          <cell r="BN1037">
            <v>406417</v>
          </cell>
          <cell r="CU1037">
            <v>704449</v>
          </cell>
          <cell r="CV1037">
            <v>550739</v>
          </cell>
          <cell r="CX1037">
            <v>1255188</v>
          </cell>
          <cell r="CZ1037">
            <v>709535</v>
          </cell>
          <cell r="DB1037">
            <v>709535</v>
          </cell>
          <cell r="DL1037">
            <v>789530</v>
          </cell>
          <cell r="DN1037">
            <v>789530</v>
          </cell>
          <cell r="EB1037">
            <v>358089</v>
          </cell>
          <cell r="ED1037">
            <v>358089</v>
          </cell>
          <cell r="ER1037">
            <v>552866</v>
          </cell>
          <cell r="ET1037">
            <v>552866</v>
          </cell>
          <cell r="FK1037">
            <v>13310340</v>
          </cell>
          <cell r="FL1037">
            <v>5688247</v>
          </cell>
          <cell r="FN1037">
            <v>19242148</v>
          </cell>
          <cell r="FO1037">
            <v>38240735</v>
          </cell>
        </row>
        <row r="1038">
          <cell r="E1038" t="str">
            <v>Florida State2017</v>
          </cell>
          <cell r="F1038" t="str">
            <v>FL</v>
          </cell>
          <cell r="G1038" t="str">
            <v>NCAA Division I-FBS</v>
          </cell>
          <cell r="I1038">
            <v>1</v>
          </cell>
          <cell r="J1038" t="str">
            <v>NCAA</v>
          </cell>
          <cell r="K1038">
            <v>12663</v>
          </cell>
          <cell r="L1038">
            <v>16524</v>
          </cell>
          <cell r="M1038">
            <v>29187</v>
          </cell>
          <cell r="V1038">
            <v>6076428</v>
          </cell>
          <cell r="Y1038">
            <v>6076428</v>
          </cell>
          <cell r="Z1038">
            <v>17304819</v>
          </cell>
          <cell r="AA1038">
            <v>6245942</v>
          </cell>
          <cell r="AC1038">
            <v>23550761</v>
          </cell>
          <cell r="AE1038">
            <v>930014</v>
          </cell>
          <cell r="AG1038">
            <v>930014</v>
          </cell>
          <cell r="AL1038">
            <v>2554432</v>
          </cell>
          <cell r="AM1038">
            <v>2627184</v>
          </cell>
          <cell r="AO1038">
            <v>5181616</v>
          </cell>
          <cell r="BF1038">
            <v>87510028</v>
          </cell>
          <cell r="BI1038">
            <v>87510028</v>
          </cell>
          <cell r="BJ1038">
            <v>0.49297827566946523</v>
          </cell>
          <cell r="BK1038">
            <v>1766018</v>
          </cell>
          <cell r="BL1038">
            <v>2174667</v>
          </cell>
          <cell r="BN1038">
            <v>3940685</v>
          </cell>
          <cell r="CV1038">
            <v>2590332</v>
          </cell>
          <cell r="CX1038">
            <v>2590332</v>
          </cell>
          <cell r="CZ1038">
            <v>2444750</v>
          </cell>
          <cell r="DB1038">
            <v>2444750</v>
          </cell>
          <cell r="DK1038">
            <v>1366857</v>
          </cell>
          <cell r="DL1038">
            <v>1610638</v>
          </cell>
          <cell r="DN1038">
            <v>2977495</v>
          </cell>
          <cell r="EA1038">
            <v>1308959</v>
          </cell>
          <cell r="EB1038">
            <v>1070948</v>
          </cell>
          <cell r="ED1038">
            <v>2379907</v>
          </cell>
          <cell r="ER1038">
            <v>1593290</v>
          </cell>
          <cell r="ET1038">
            <v>1593290</v>
          </cell>
          <cell r="FK1038">
            <v>117887541</v>
          </cell>
          <cell r="FL1038">
            <v>21287765</v>
          </cell>
          <cell r="FN1038">
            <v>38337644</v>
          </cell>
          <cell r="FO1038">
            <v>177512950</v>
          </cell>
        </row>
        <row r="1039">
          <cell r="E1039" t="str">
            <v>Georgia Tech2017</v>
          </cell>
          <cell r="F1039" t="str">
            <v>GA</v>
          </cell>
          <cell r="G1039" t="str">
            <v>NCAA Division I-FBS</v>
          </cell>
          <cell r="I1039">
            <v>1</v>
          </cell>
          <cell r="J1039" t="str">
            <v>NCAA</v>
          </cell>
          <cell r="K1039">
            <v>8510</v>
          </cell>
          <cell r="L1039">
            <v>5343</v>
          </cell>
          <cell r="M1039">
            <v>13853</v>
          </cell>
          <cell r="V1039">
            <v>347521</v>
          </cell>
          <cell r="Y1039">
            <v>347521</v>
          </cell>
          <cell r="Z1039">
            <v>7696021</v>
          </cell>
          <cell r="AA1039">
            <v>483280</v>
          </cell>
          <cell r="AC1039">
            <v>8179301</v>
          </cell>
          <cell r="AL1039">
            <v>102583</v>
          </cell>
          <cell r="AM1039">
            <v>101308</v>
          </cell>
          <cell r="AO1039">
            <v>203891</v>
          </cell>
          <cell r="BF1039">
            <v>52125034</v>
          </cell>
          <cell r="BI1039">
            <v>52125034</v>
          </cell>
          <cell r="BJ1039">
            <v>0.66644643156940819</v>
          </cell>
          <cell r="BK1039">
            <v>211188</v>
          </cell>
          <cell r="BN1039">
            <v>211188</v>
          </cell>
          <cell r="CZ1039">
            <v>110177</v>
          </cell>
          <cell r="DB1039">
            <v>110177</v>
          </cell>
          <cell r="DG1039">
            <v>116321</v>
          </cell>
          <cell r="DH1039">
            <v>169459</v>
          </cell>
          <cell r="DJ1039">
            <v>285780</v>
          </cell>
          <cell r="EA1039">
            <v>93501</v>
          </cell>
          <cell r="EB1039">
            <v>251428</v>
          </cell>
          <cell r="ED1039">
            <v>344929</v>
          </cell>
          <cell r="ER1039">
            <v>273832</v>
          </cell>
          <cell r="ET1039">
            <v>273832</v>
          </cell>
          <cell r="FK1039">
            <v>60692169</v>
          </cell>
          <cell r="FL1039">
            <v>1389484</v>
          </cell>
          <cell r="FN1039">
            <v>16131736</v>
          </cell>
          <cell r="FO1039">
            <v>78213389</v>
          </cell>
        </row>
        <row r="1040">
          <cell r="E1040" t="str">
            <v>Georgia Southern2017</v>
          </cell>
          <cell r="F1040" t="str">
            <v>GA</v>
          </cell>
          <cell r="G1040" t="str">
            <v>NCAA Division I-FBS</v>
          </cell>
          <cell r="I1040">
            <v>1</v>
          </cell>
          <cell r="J1040" t="str">
            <v>NCAA</v>
          </cell>
          <cell r="K1040">
            <v>7763</v>
          </cell>
          <cell r="L1040">
            <v>7919</v>
          </cell>
          <cell r="M1040">
            <v>15682</v>
          </cell>
          <cell r="V1040">
            <v>1155192</v>
          </cell>
          <cell r="Y1040">
            <v>1155192</v>
          </cell>
          <cell r="Z1040">
            <v>1671994</v>
          </cell>
          <cell r="AA1040">
            <v>1069672</v>
          </cell>
          <cell r="AC1040">
            <v>2741666</v>
          </cell>
          <cell r="AM1040">
            <v>573157</v>
          </cell>
          <cell r="AO1040">
            <v>573157</v>
          </cell>
          <cell r="BF1040">
            <v>6881771</v>
          </cell>
          <cell r="BI1040">
            <v>6881771</v>
          </cell>
          <cell r="BJ1040">
            <v>0.34509638674266263</v>
          </cell>
          <cell r="BK1040">
            <v>266376</v>
          </cell>
          <cell r="BL1040">
            <v>299481</v>
          </cell>
          <cell r="BN1040">
            <v>565857</v>
          </cell>
          <cell r="CB1040">
            <v>186600</v>
          </cell>
          <cell r="CD1040">
            <v>186600</v>
          </cell>
          <cell r="CU1040">
            <v>563381</v>
          </cell>
          <cell r="CV1040">
            <v>690129</v>
          </cell>
          <cell r="CX1040">
            <v>1253510</v>
          </cell>
          <cell r="CZ1040">
            <v>667105</v>
          </cell>
          <cell r="DB1040">
            <v>667105</v>
          </cell>
          <cell r="DH1040">
            <v>667059</v>
          </cell>
          <cell r="DJ1040">
            <v>667059</v>
          </cell>
          <cell r="EA1040">
            <v>278158</v>
          </cell>
          <cell r="EB1040">
            <v>406994</v>
          </cell>
          <cell r="ED1040">
            <v>685152</v>
          </cell>
          <cell r="ER1040">
            <v>754247</v>
          </cell>
          <cell r="ET1040">
            <v>754247</v>
          </cell>
          <cell r="FK1040">
            <v>10816872</v>
          </cell>
          <cell r="FL1040">
            <v>5314444</v>
          </cell>
          <cell r="FN1040">
            <v>3810275</v>
          </cell>
          <cell r="FO1040">
            <v>19941591</v>
          </cell>
        </row>
        <row r="1041">
          <cell r="E1041" t="str">
            <v>Georgia State2017</v>
          </cell>
          <cell r="F1041" t="str">
            <v>GA</v>
          </cell>
          <cell r="G1041" t="str">
            <v>NCAA Division I-FBS</v>
          </cell>
          <cell r="I1041">
            <v>1</v>
          </cell>
          <cell r="J1041" t="str">
            <v>NCAA</v>
          </cell>
          <cell r="K1041">
            <v>7989</v>
          </cell>
          <cell r="L1041">
            <v>11742</v>
          </cell>
          <cell r="M1041">
            <v>19731</v>
          </cell>
          <cell r="V1041">
            <v>1184280</v>
          </cell>
          <cell r="Y1041">
            <v>1184280</v>
          </cell>
          <cell r="Z1041">
            <v>2555552</v>
          </cell>
          <cell r="AA1041">
            <v>1658328</v>
          </cell>
          <cell r="AC1041">
            <v>4213880</v>
          </cell>
          <cell r="AE1041">
            <v>489873</v>
          </cell>
          <cell r="AG1041">
            <v>489873</v>
          </cell>
          <cell r="AM1041">
            <v>914107</v>
          </cell>
          <cell r="AO1041">
            <v>914107</v>
          </cell>
          <cell r="BF1041">
            <v>7834970</v>
          </cell>
          <cell r="BI1041">
            <v>7834970</v>
          </cell>
          <cell r="BJ1041">
            <v>0.24011787794928557</v>
          </cell>
          <cell r="BK1041">
            <v>467096</v>
          </cell>
          <cell r="BL1041">
            <v>511400</v>
          </cell>
          <cell r="BN1041">
            <v>978496</v>
          </cell>
          <cell r="CU1041">
            <v>761391</v>
          </cell>
          <cell r="CV1041">
            <v>830426</v>
          </cell>
          <cell r="CX1041">
            <v>1591817</v>
          </cell>
          <cell r="CZ1041">
            <v>789431</v>
          </cell>
          <cell r="DB1041">
            <v>789431</v>
          </cell>
          <cell r="EA1041">
            <v>336941</v>
          </cell>
          <cell r="EB1041">
            <v>596490</v>
          </cell>
          <cell r="ED1041">
            <v>933431</v>
          </cell>
          <cell r="ER1041">
            <v>975239</v>
          </cell>
          <cell r="ET1041">
            <v>975239</v>
          </cell>
          <cell r="FK1041">
            <v>13140230</v>
          </cell>
          <cell r="FL1041">
            <v>6765294</v>
          </cell>
          <cell r="FN1041">
            <v>12724158</v>
          </cell>
          <cell r="FO1041">
            <v>32629682</v>
          </cell>
        </row>
        <row r="1042">
          <cell r="E1042" t="str">
            <v>Indiana2017</v>
          </cell>
          <cell r="F1042" t="str">
            <v>IN</v>
          </cell>
          <cell r="G1042" t="str">
            <v>NCAA Division I-FBS</v>
          </cell>
          <cell r="I1042">
            <v>1</v>
          </cell>
          <cell r="J1042" t="str">
            <v>NCAA</v>
          </cell>
          <cell r="K1042">
            <v>16179</v>
          </cell>
          <cell r="L1042">
            <v>15934</v>
          </cell>
          <cell r="M1042">
            <v>32113</v>
          </cell>
          <cell r="V1042">
            <v>306592</v>
          </cell>
          <cell r="Y1042">
            <v>306592</v>
          </cell>
          <cell r="Z1042">
            <v>25086839</v>
          </cell>
          <cell r="AA1042">
            <v>480554</v>
          </cell>
          <cell r="AC1042">
            <v>25567393</v>
          </cell>
          <cell r="AL1042">
            <v>171813</v>
          </cell>
          <cell r="AM1042">
            <v>171998</v>
          </cell>
          <cell r="AO1042">
            <v>343811</v>
          </cell>
          <cell r="BC1042">
            <v>27640</v>
          </cell>
          <cell r="BE1042">
            <v>27640</v>
          </cell>
          <cell r="BF1042">
            <v>51856180</v>
          </cell>
          <cell r="BI1042">
            <v>51856180</v>
          </cell>
          <cell r="BJ1042">
            <v>0.42779525332884244</v>
          </cell>
          <cell r="BK1042">
            <v>46674</v>
          </cell>
          <cell r="BL1042">
            <v>18315</v>
          </cell>
          <cell r="BN1042">
            <v>64989</v>
          </cell>
          <cell r="CJ1042">
            <v>46479</v>
          </cell>
          <cell r="CL1042">
            <v>46479</v>
          </cell>
          <cell r="CU1042">
            <v>225932</v>
          </cell>
          <cell r="CV1042">
            <v>56614</v>
          </cell>
          <cell r="CX1042">
            <v>282546</v>
          </cell>
          <cell r="CZ1042">
            <v>59954</v>
          </cell>
          <cell r="DB1042">
            <v>59954</v>
          </cell>
          <cell r="DG1042">
            <v>42339</v>
          </cell>
          <cell r="DH1042">
            <v>45180</v>
          </cell>
          <cell r="DJ1042">
            <v>87519</v>
          </cell>
          <cell r="EA1042">
            <v>18501</v>
          </cell>
          <cell r="EB1042">
            <v>20975</v>
          </cell>
          <cell r="ED1042">
            <v>39476</v>
          </cell>
          <cell r="ER1042">
            <v>80561</v>
          </cell>
          <cell r="ET1042">
            <v>80561</v>
          </cell>
          <cell r="EV1042">
            <v>19086</v>
          </cell>
          <cell r="EX1042">
            <v>19086</v>
          </cell>
          <cell r="FC1042">
            <v>39708</v>
          </cell>
          <cell r="FF1042">
            <v>39708</v>
          </cell>
          <cell r="FK1042">
            <v>77794578</v>
          </cell>
          <cell r="FL1042">
            <v>1027356</v>
          </cell>
          <cell r="FN1042">
            <v>42395353</v>
          </cell>
          <cell r="FO1042">
            <v>121217287</v>
          </cell>
        </row>
        <row r="1043">
          <cell r="E1043" t="str">
            <v>Iowa State2017</v>
          </cell>
          <cell r="F1043" t="str">
            <v>IA</v>
          </cell>
          <cell r="G1043" t="str">
            <v>NCAA Division I-FBS</v>
          </cell>
          <cell r="I1043">
            <v>1</v>
          </cell>
          <cell r="J1043" t="str">
            <v>NCAA</v>
          </cell>
          <cell r="K1043">
            <v>16398</v>
          </cell>
          <cell r="L1043">
            <v>12242</v>
          </cell>
          <cell r="M1043">
            <v>28640</v>
          </cell>
          <cell r="Z1043">
            <v>13956343</v>
          </cell>
          <cell r="AA1043">
            <v>582595</v>
          </cell>
          <cell r="AC1043">
            <v>14538938</v>
          </cell>
          <cell r="AL1043">
            <v>69122</v>
          </cell>
          <cell r="AM1043">
            <v>266187</v>
          </cell>
          <cell r="AO1043">
            <v>335309</v>
          </cell>
          <cell r="BF1043">
            <v>44264830</v>
          </cell>
          <cell r="BI1043">
            <v>44264830</v>
          </cell>
          <cell r="BJ1043">
            <v>0.61601389840684539</v>
          </cell>
          <cell r="BK1043">
            <v>34999</v>
          </cell>
          <cell r="BL1043">
            <v>30149</v>
          </cell>
          <cell r="BN1043">
            <v>65148</v>
          </cell>
          <cell r="BP1043">
            <v>258899</v>
          </cell>
          <cell r="BR1043">
            <v>258899</v>
          </cell>
          <cell r="CV1043">
            <v>358524</v>
          </cell>
          <cell r="CX1043">
            <v>358524</v>
          </cell>
          <cell r="CZ1043">
            <v>268608</v>
          </cell>
          <cell r="DB1043">
            <v>268608</v>
          </cell>
          <cell r="DH1043">
            <v>253562</v>
          </cell>
          <cell r="DJ1043">
            <v>253562</v>
          </cell>
          <cell r="EB1043">
            <v>24006</v>
          </cell>
          <cell r="ED1043">
            <v>24006</v>
          </cell>
          <cell r="ER1043">
            <v>257596</v>
          </cell>
          <cell r="ET1043">
            <v>257596</v>
          </cell>
          <cell r="FC1043">
            <v>304145</v>
          </cell>
          <cell r="FF1043">
            <v>304145</v>
          </cell>
          <cell r="FK1043">
            <v>58629439</v>
          </cell>
          <cell r="FL1043">
            <v>2300126</v>
          </cell>
          <cell r="FN1043">
            <v>10927304</v>
          </cell>
          <cell r="FO1043">
            <v>71856869</v>
          </cell>
        </row>
        <row r="1044">
          <cell r="E1044" t="str">
            <v>Kansas State2017</v>
          </cell>
          <cell r="F1044" t="str">
            <v>KS</v>
          </cell>
          <cell r="G1044" t="str">
            <v>NCAA Division I-FBS</v>
          </cell>
          <cell r="I1044">
            <v>1</v>
          </cell>
          <cell r="J1044" t="str">
            <v>NCAA</v>
          </cell>
          <cell r="K1044">
            <v>8854</v>
          </cell>
          <cell r="L1044">
            <v>7798</v>
          </cell>
          <cell r="M1044">
            <v>16652</v>
          </cell>
          <cell r="V1044">
            <v>161087</v>
          </cell>
          <cell r="Y1044">
            <v>161087</v>
          </cell>
          <cell r="Z1044">
            <v>9083722</v>
          </cell>
          <cell r="AA1044">
            <v>349072</v>
          </cell>
          <cell r="AC1044">
            <v>9432794</v>
          </cell>
          <cell r="AL1044">
            <v>66781</v>
          </cell>
          <cell r="AM1044">
            <v>67766</v>
          </cell>
          <cell r="AO1044">
            <v>134547</v>
          </cell>
          <cell r="BF1044">
            <v>41333499</v>
          </cell>
          <cell r="BI1044">
            <v>41333499</v>
          </cell>
          <cell r="BJ1044">
            <v>0.43933170560171614</v>
          </cell>
          <cell r="BK1044">
            <v>8789</v>
          </cell>
          <cell r="BL1044">
            <v>11720</v>
          </cell>
          <cell r="BN1044">
            <v>20509</v>
          </cell>
          <cell r="CJ1044">
            <v>39065</v>
          </cell>
          <cell r="CL1044">
            <v>39065</v>
          </cell>
          <cell r="CV1044">
            <v>39163</v>
          </cell>
          <cell r="CX1044">
            <v>39163</v>
          </cell>
          <cell r="EB1044">
            <v>15626</v>
          </cell>
          <cell r="ED1044">
            <v>15626</v>
          </cell>
          <cell r="ER1044">
            <v>85548</v>
          </cell>
          <cell r="ET1044">
            <v>85548</v>
          </cell>
          <cell r="FK1044">
            <v>50653878</v>
          </cell>
          <cell r="FL1044">
            <v>607960</v>
          </cell>
          <cell r="FN1044">
            <v>42820830</v>
          </cell>
          <cell r="FO1044">
            <v>94082668</v>
          </cell>
        </row>
        <row r="1045">
          <cell r="E1045" t="str">
            <v>Kent State2017</v>
          </cell>
          <cell r="F1045" t="str">
            <v>OH</v>
          </cell>
          <cell r="G1045" t="str">
            <v>NCAA Division I-FBS</v>
          </cell>
          <cell r="I1045">
            <v>1</v>
          </cell>
          <cell r="J1045" t="str">
            <v>NCAA</v>
          </cell>
          <cell r="K1045">
            <v>7303</v>
          </cell>
          <cell r="L1045">
            <v>11623</v>
          </cell>
          <cell r="M1045">
            <v>18926</v>
          </cell>
          <cell r="V1045">
            <v>1249986</v>
          </cell>
          <cell r="Y1045">
            <v>1249986</v>
          </cell>
          <cell r="Z1045">
            <v>2227998</v>
          </cell>
          <cell r="AA1045">
            <v>1374207</v>
          </cell>
          <cell r="AC1045">
            <v>3602205</v>
          </cell>
          <cell r="AL1045">
            <v>615960</v>
          </cell>
          <cell r="AM1045">
            <v>778981</v>
          </cell>
          <cell r="AO1045">
            <v>1394941</v>
          </cell>
          <cell r="BC1045">
            <v>879199</v>
          </cell>
          <cell r="BE1045">
            <v>879199</v>
          </cell>
          <cell r="BF1045">
            <v>6889811</v>
          </cell>
          <cell r="BI1045">
            <v>6889811</v>
          </cell>
          <cell r="BJ1045">
            <v>0.23363479038857754</v>
          </cell>
          <cell r="BK1045">
            <v>605475</v>
          </cell>
          <cell r="BL1045">
            <v>466466</v>
          </cell>
          <cell r="BN1045">
            <v>1071941</v>
          </cell>
          <cell r="BP1045">
            <v>653923</v>
          </cell>
          <cell r="BR1045">
            <v>653923</v>
          </cell>
          <cell r="CV1045">
            <v>878077</v>
          </cell>
          <cell r="CX1045">
            <v>878077</v>
          </cell>
          <cell r="CZ1045">
            <v>833406</v>
          </cell>
          <cell r="DB1045">
            <v>833406</v>
          </cell>
          <cell r="ER1045">
            <v>753226</v>
          </cell>
          <cell r="ET1045">
            <v>753226</v>
          </cell>
          <cell r="FC1045">
            <v>641859</v>
          </cell>
          <cell r="FF1045">
            <v>641859</v>
          </cell>
          <cell r="FK1045">
            <v>12231089</v>
          </cell>
          <cell r="FL1045">
            <v>6617485</v>
          </cell>
          <cell r="FN1045">
            <v>10641088</v>
          </cell>
          <cell r="FO1045">
            <v>29489662</v>
          </cell>
        </row>
        <row r="1046">
          <cell r="E1046" t="str">
            <v>Liberty2017</v>
          </cell>
          <cell r="F1046" t="str">
            <v>VA</v>
          </cell>
          <cell r="G1046" t="str">
            <v>NCAA Division I-FCS</v>
          </cell>
          <cell r="I1046">
            <v>1</v>
          </cell>
          <cell r="J1046" t="str">
            <v>NCAA</v>
          </cell>
          <cell r="K1046">
            <v>11157</v>
          </cell>
          <cell r="L1046">
            <v>15703</v>
          </cell>
          <cell r="M1046">
            <v>26860</v>
          </cell>
          <cell r="V1046">
            <v>1842613</v>
          </cell>
          <cell r="Y1046">
            <v>1842613</v>
          </cell>
          <cell r="Z1046">
            <v>2735684</v>
          </cell>
          <cell r="AA1046">
            <v>1968693</v>
          </cell>
          <cell r="AC1046">
            <v>4704377</v>
          </cell>
          <cell r="AL1046">
            <v>967375</v>
          </cell>
          <cell r="AM1046">
            <v>1564971</v>
          </cell>
          <cell r="AO1046">
            <v>2532346</v>
          </cell>
          <cell r="BC1046">
            <v>1048761</v>
          </cell>
          <cell r="BE1046">
            <v>1048761</v>
          </cell>
          <cell r="BF1046">
            <v>10196543</v>
          </cell>
          <cell r="BI1046">
            <v>10196543</v>
          </cell>
          <cell r="BJ1046">
            <v>0.25482211297310114</v>
          </cell>
          <cell r="BK1046">
            <v>579403</v>
          </cell>
          <cell r="BN1046">
            <v>579403</v>
          </cell>
          <cell r="BX1046">
            <v>1054515</v>
          </cell>
          <cell r="BZ1046">
            <v>1054515</v>
          </cell>
          <cell r="CU1046">
            <v>818521</v>
          </cell>
          <cell r="CV1046">
            <v>1197958</v>
          </cell>
          <cell r="CX1046">
            <v>2016479</v>
          </cell>
          <cell r="CZ1046">
            <v>1272966</v>
          </cell>
          <cell r="DB1046">
            <v>1272966</v>
          </cell>
          <cell r="DH1046">
            <v>1083852</v>
          </cell>
          <cell r="DJ1046">
            <v>1083852</v>
          </cell>
          <cell r="EA1046">
            <v>566488</v>
          </cell>
          <cell r="EB1046">
            <v>728690</v>
          </cell>
          <cell r="ED1046">
            <v>1295178</v>
          </cell>
          <cell r="ER1046">
            <v>1034607</v>
          </cell>
          <cell r="ET1046">
            <v>1034607</v>
          </cell>
          <cell r="FK1046">
            <v>17706627</v>
          </cell>
          <cell r="FL1046">
            <v>10955013</v>
          </cell>
          <cell r="FN1046">
            <v>11352717</v>
          </cell>
          <cell r="FO1046">
            <v>40014357</v>
          </cell>
        </row>
        <row r="1047">
          <cell r="E1047" t="str">
            <v>LSU2017</v>
          </cell>
          <cell r="F1047" t="str">
            <v>LA</v>
          </cell>
          <cell r="G1047" t="str">
            <v>NCAA Division I-FBS</v>
          </cell>
          <cell r="I1047">
            <v>1</v>
          </cell>
          <cell r="J1047" t="str">
            <v>NCAA</v>
          </cell>
          <cell r="K1047">
            <v>10492</v>
          </cell>
          <cell r="L1047">
            <v>11457</v>
          </cell>
          <cell r="M1047">
            <v>21949</v>
          </cell>
          <cell r="V1047">
            <v>5911218</v>
          </cell>
          <cell r="Y1047">
            <v>5911218</v>
          </cell>
          <cell r="Z1047">
            <v>8911799</v>
          </cell>
          <cell r="AA1047">
            <v>291507</v>
          </cell>
          <cell r="AC1047">
            <v>9203306</v>
          </cell>
          <cell r="AE1047">
            <v>44851</v>
          </cell>
          <cell r="AG1047">
            <v>44851</v>
          </cell>
          <cell r="AL1047">
            <v>175961</v>
          </cell>
          <cell r="AM1047">
            <v>175963</v>
          </cell>
          <cell r="AO1047">
            <v>351924</v>
          </cell>
          <cell r="BF1047">
            <v>86579944</v>
          </cell>
          <cell r="BI1047">
            <v>86579944</v>
          </cell>
          <cell r="BJ1047">
            <v>0.5953670743297157</v>
          </cell>
          <cell r="BK1047">
            <v>252304</v>
          </cell>
          <cell r="BL1047">
            <v>250844</v>
          </cell>
          <cell r="BN1047">
            <v>503148</v>
          </cell>
          <cell r="BP1047">
            <v>506535</v>
          </cell>
          <cell r="BR1047">
            <v>506535</v>
          </cell>
          <cell r="CV1047">
            <v>50735</v>
          </cell>
          <cell r="CX1047">
            <v>50735</v>
          </cell>
          <cell r="CZ1047">
            <v>494343</v>
          </cell>
          <cell r="DB1047">
            <v>494343</v>
          </cell>
          <cell r="DG1047">
            <v>33478</v>
          </cell>
          <cell r="DH1047">
            <v>33478</v>
          </cell>
          <cell r="DJ1047">
            <v>66956</v>
          </cell>
          <cell r="EA1047">
            <v>59133</v>
          </cell>
          <cell r="EB1047">
            <v>34901</v>
          </cell>
          <cell r="ED1047">
            <v>94034</v>
          </cell>
          <cell r="ER1047">
            <v>59952</v>
          </cell>
          <cell r="ET1047">
            <v>59952</v>
          </cell>
          <cell r="FK1047">
            <v>101923837</v>
          </cell>
          <cell r="FL1047">
            <v>1943109</v>
          </cell>
          <cell r="FN1047">
            <v>41555849</v>
          </cell>
          <cell r="FO1047">
            <v>145422795</v>
          </cell>
        </row>
        <row r="1048">
          <cell r="E1048" t="str">
            <v>Louisiana Tech2017</v>
          </cell>
          <cell r="F1048" t="str">
            <v>LA</v>
          </cell>
          <cell r="G1048" t="str">
            <v>NCAA Division I-FBS</v>
          </cell>
          <cell r="I1048">
            <v>1</v>
          </cell>
          <cell r="J1048" t="str">
            <v>NCAA</v>
          </cell>
          <cell r="K1048">
            <v>4191</v>
          </cell>
          <cell r="L1048">
            <v>3373</v>
          </cell>
          <cell r="M1048">
            <v>7564</v>
          </cell>
          <cell r="V1048">
            <v>986707</v>
          </cell>
          <cell r="Y1048">
            <v>986707</v>
          </cell>
          <cell r="Z1048">
            <v>2453633</v>
          </cell>
          <cell r="AA1048">
            <v>1868689</v>
          </cell>
          <cell r="AC1048">
            <v>4322322</v>
          </cell>
          <cell r="AI1048">
            <v>201265</v>
          </cell>
          <cell r="AK1048">
            <v>201265</v>
          </cell>
          <cell r="AL1048">
            <v>589387</v>
          </cell>
          <cell r="AM1048">
            <v>719673</v>
          </cell>
          <cell r="AO1048">
            <v>1309060</v>
          </cell>
          <cell r="BF1048">
            <v>8345817</v>
          </cell>
          <cell r="BI1048">
            <v>8345817</v>
          </cell>
          <cell r="BJ1048">
            <v>0.37580258305324638</v>
          </cell>
          <cell r="BK1048">
            <v>317071</v>
          </cell>
          <cell r="BN1048">
            <v>317071</v>
          </cell>
          <cell r="CV1048">
            <v>768034</v>
          </cell>
          <cell r="CX1048">
            <v>768034</v>
          </cell>
          <cell r="CZ1048">
            <v>783269</v>
          </cell>
          <cell r="DB1048">
            <v>783269</v>
          </cell>
          <cell r="EB1048">
            <v>343967</v>
          </cell>
          <cell r="ED1048">
            <v>343967</v>
          </cell>
          <cell r="ER1048">
            <v>747480</v>
          </cell>
          <cell r="ET1048">
            <v>747480</v>
          </cell>
          <cell r="FK1048">
            <v>12692615</v>
          </cell>
          <cell r="FL1048">
            <v>5432377</v>
          </cell>
          <cell r="FN1048">
            <v>4082990</v>
          </cell>
          <cell r="FO1048">
            <v>22207982</v>
          </cell>
        </row>
        <row r="1049">
          <cell r="E1049" t="str">
            <v>Marshall2017</v>
          </cell>
          <cell r="F1049" t="str">
            <v>WV</v>
          </cell>
          <cell r="G1049" t="str">
            <v>NCAA Division I-FBS</v>
          </cell>
          <cell r="I1049">
            <v>1</v>
          </cell>
          <cell r="J1049" t="str">
            <v>NCAA</v>
          </cell>
          <cell r="K1049">
            <v>3357</v>
          </cell>
          <cell r="L1049">
            <v>4416</v>
          </cell>
          <cell r="M1049">
            <v>7773</v>
          </cell>
          <cell r="V1049">
            <v>1046355</v>
          </cell>
          <cell r="Y1049">
            <v>1046355</v>
          </cell>
          <cell r="Z1049">
            <v>2980567</v>
          </cell>
          <cell r="AA1049">
            <v>1349286</v>
          </cell>
          <cell r="AC1049">
            <v>4329853</v>
          </cell>
          <cell r="AM1049">
            <v>1006965</v>
          </cell>
          <cell r="AO1049">
            <v>1006965</v>
          </cell>
          <cell r="BF1049">
            <v>9609438</v>
          </cell>
          <cell r="BI1049">
            <v>9609438</v>
          </cell>
          <cell r="BJ1049">
            <v>0.31246468511716502</v>
          </cell>
          <cell r="BK1049">
            <v>315514</v>
          </cell>
          <cell r="BL1049">
            <v>306483</v>
          </cell>
          <cell r="BN1049">
            <v>621997</v>
          </cell>
          <cell r="CU1049">
            <v>816946</v>
          </cell>
          <cell r="CV1049">
            <v>761975</v>
          </cell>
          <cell r="CX1049">
            <v>1578921</v>
          </cell>
          <cell r="CZ1049">
            <v>875478</v>
          </cell>
          <cell r="DB1049">
            <v>875478</v>
          </cell>
          <cell r="DH1049">
            <v>783266</v>
          </cell>
          <cell r="DJ1049">
            <v>783266</v>
          </cell>
          <cell r="EB1049">
            <v>496236</v>
          </cell>
          <cell r="ED1049">
            <v>496236</v>
          </cell>
          <cell r="EM1049">
            <v>195831</v>
          </cell>
          <cell r="EP1049">
            <v>195831</v>
          </cell>
          <cell r="ER1049">
            <v>771448</v>
          </cell>
          <cell r="ET1049">
            <v>771448</v>
          </cell>
          <cell r="FK1049">
            <v>14964651</v>
          </cell>
          <cell r="FL1049">
            <v>6351137</v>
          </cell>
          <cell r="FN1049">
            <v>9437889</v>
          </cell>
          <cell r="FO1049">
            <v>30753677</v>
          </cell>
        </row>
        <row r="1050">
          <cell r="E1050" t="str">
            <v>Miami (OH)2017</v>
          </cell>
          <cell r="F1050" t="str">
            <v>OH</v>
          </cell>
          <cell r="G1050" t="str">
            <v>NCAA Division I-FBS</v>
          </cell>
          <cell r="I1050">
            <v>1</v>
          </cell>
          <cell r="J1050" t="str">
            <v>NCAA</v>
          </cell>
          <cell r="K1050">
            <v>8118</v>
          </cell>
          <cell r="L1050">
            <v>8226</v>
          </cell>
          <cell r="M1050">
            <v>16344</v>
          </cell>
          <cell r="V1050">
            <v>1274350</v>
          </cell>
          <cell r="Y1050">
            <v>1274350</v>
          </cell>
          <cell r="Z1050">
            <v>2399919</v>
          </cell>
          <cell r="AA1050">
            <v>1849900</v>
          </cell>
          <cell r="AC1050">
            <v>4249819</v>
          </cell>
          <cell r="AL1050">
            <v>761642</v>
          </cell>
          <cell r="AM1050">
            <v>982402</v>
          </cell>
          <cell r="AO1050">
            <v>1744044</v>
          </cell>
          <cell r="BC1050">
            <v>1105259</v>
          </cell>
          <cell r="BE1050">
            <v>1105259</v>
          </cell>
          <cell r="BF1050">
            <v>8956175</v>
          </cell>
          <cell r="BI1050">
            <v>8956175</v>
          </cell>
          <cell r="BJ1050">
            <v>0.24122963839828912</v>
          </cell>
          <cell r="BK1050">
            <v>451138</v>
          </cell>
          <cell r="BN1050">
            <v>451138</v>
          </cell>
          <cell r="BS1050">
            <v>2788380</v>
          </cell>
          <cell r="BV1050">
            <v>2788380</v>
          </cell>
          <cell r="CV1050">
            <v>1040296</v>
          </cell>
          <cell r="CX1050">
            <v>1040296</v>
          </cell>
          <cell r="CZ1050">
            <v>1010048</v>
          </cell>
          <cell r="DB1050">
            <v>1010048</v>
          </cell>
          <cell r="DG1050">
            <v>661347</v>
          </cell>
          <cell r="DH1050">
            <v>927306</v>
          </cell>
          <cell r="DJ1050">
            <v>1588653</v>
          </cell>
          <cell r="EB1050">
            <v>705171</v>
          </cell>
          <cell r="ED1050">
            <v>705171</v>
          </cell>
          <cell r="ER1050">
            <v>1088139</v>
          </cell>
          <cell r="ET1050">
            <v>1088139</v>
          </cell>
          <cell r="FH1050">
            <v>603353</v>
          </cell>
          <cell r="FJ1050">
            <v>603353</v>
          </cell>
          <cell r="FK1050">
            <v>17292951</v>
          </cell>
          <cell r="FL1050">
            <v>9311874</v>
          </cell>
          <cell r="FN1050">
            <v>10522350</v>
          </cell>
          <cell r="FO1050">
            <v>37127175</v>
          </cell>
        </row>
        <row r="1051">
          <cell r="E1051" t="str">
            <v>Michigan State2017</v>
          </cell>
          <cell r="F1051" t="str">
            <v>MI</v>
          </cell>
          <cell r="G1051" t="str">
            <v>NCAA Division I-FBS</v>
          </cell>
          <cell r="I1051">
            <v>1</v>
          </cell>
          <cell r="J1051" t="str">
            <v>NCAA</v>
          </cell>
          <cell r="K1051">
            <v>17314</v>
          </cell>
          <cell r="L1051">
            <v>17935</v>
          </cell>
          <cell r="M1051">
            <v>35249</v>
          </cell>
          <cell r="V1051">
            <v>517521</v>
          </cell>
          <cell r="Y1051">
            <v>517521</v>
          </cell>
          <cell r="Z1051">
            <v>21882125</v>
          </cell>
          <cell r="AA1051">
            <v>665469</v>
          </cell>
          <cell r="AC1051">
            <v>22547594</v>
          </cell>
          <cell r="AL1051">
            <v>295806</v>
          </cell>
          <cell r="AM1051">
            <v>144528</v>
          </cell>
          <cell r="AO1051">
            <v>440334</v>
          </cell>
          <cell r="BC1051">
            <v>124431</v>
          </cell>
          <cell r="BE1051">
            <v>124431</v>
          </cell>
          <cell r="BF1051">
            <v>77930837</v>
          </cell>
          <cell r="BI1051">
            <v>77930837</v>
          </cell>
          <cell r="BJ1051">
            <v>0.69000253553065394</v>
          </cell>
          <cell r="BK1051">
            <v>379540</v>
          </cell>
          <cell r="BL1051">
            <v>388032</v>
          </cell>
          <cell r="BN1051">
            <v>767572</v>
          </cell>
          <cell r="BP1051">
            <v>108216</v>
          </cell>
          <cell r="BR1051">
            <v>108216</v>
          </cell>
          <cell r="BS1051">
            <v>3422984</v>
          </cell>
          <cell r="BV1051">
            <v>3422984</v>
          </cell>
          <cell r="CJ1051">
            <v>82549</v>
          </cell>
          <cell r="CL1051">
            <v>82549</v>
          </cell>
          <cell r="CU1051">
            <v>431144</v>
          </cell>
          <cell r="CV1051">
            <v>328339</v>
          </cell>
          <cell r="CX1051">
            <v>759483</v>
          </cell>
          <cell r="CZ1051">
            <v>99267</v>
          </cell>
          <cell r="DB1051">
            <v>99267</v>
          </cell>
          <cell r="DG1051">
            <v>89356</v>
          </cell>
          <cell r="DH1051">
            <v>44784</v>
          </cell>
          <cell r="DJ1051">
            <v>134140</v>
          </cell>
          <cell r="EA1051">
            <v>139625</v>
          </cell>
          <cell r="EB1051">
            <v>52758</v>
          </cell>
          <cell r="ED1051">
            <v>192383</v>
          </cell>
          <cell r="ER1051">
            <v>723520</v>
          </cell>
          <cell r="ET1051">
            <v>723520</v>
          </cell>
          <cell r="FC1051">
            <v>236911</v>
          </cell>
          <cell r="FF1051">
            <v>236911</v>
          </cell>
          <cell r="FK1051">
            <v>105325849</v>
          </cell>
          <cell r="FL1051">
            <v>2761893</v>
          </cell>
          <cell r="FN1051">
            <v>4855085</v>
          </cell>
          <cell r="FO1051">
            <v>112942827</v>
          </cell>
        </row>
        <row r="1052">
          <cell r="E1052" t="str">
            <v>Middle Tennessee2017</v>
          </cell>
          <cell r="F1052" t="str">
            <v>TN</v>
          </cell>
          <cell r="G1052" t="str">
            <v>NCAA Division I-FBS</v>
          </cell>
          <cell r="I1052">
            <v>1</v>
          </cell>
          <cell r="J1052" t="str">
            <v>NCAA</v>
          </cell>
          <cell r="K1052">
            <v>7319</v>
          </cell>
          <cell r="L1052">
            <v>8459</v>
          </cell>
          <cell r="M1052">
            <v>15778</v>
          </cell>
          <cell r="V1052">
            <v>1090646</v>
          </cell>
          <cell r="Y1052">
            <v>1090646</v>
          </cell>
          <cell r="Z1052">
            <v>3263120</v>
          </cell>
          <cell r="AA1052">
            <v>2195771</v>
          </cell>
          <cell r="AC1052">
            <v>5458891</v>
          </cell>
          <cell r="AL1052">
            <v>641089</v>
          </cell>
          <cell r="AM1052">
            <v>1230604</v>
          </cell>
          <cell r="AO1052">
            <v>1871693</v>
          </cell>
          <cell r="BF1052">
            <v>10052943</v>
          </cell>
          <cell r="BI1052">
            <v>10052943</v>
          </cell>
          <cell r="BJ1052">
            <v>0.30196630652081807</v>
          </cell>
          <cell r="BK1052">
            <v>673273</v>
          </cell>
          <cell r="BL1052">
            <v>401433</v>
          </cell>
          <cell r="BN1052">
            <v>1074706</v>
          </cell>
          <cell r="CV1052">
            <v>1094315</v>
          </cell>
          <cell r="CX1052">
            <v>1094315</v>
          </cell>
          <cell r="CZ1052">
            <v>981973</v>
          </cell>
          <cell r="DB1052">
            <v>981973</v>
          </cell>
          <cell r="EA1052">
            <v>790899</v>
          </cell>
          <cell r="EB1052">
            <v>557937</v>
          </cell>
          <cell r="ED1052">
            <v>1348836</v>
          </cell>
          <cell r="ER1052">
            <v>1052579</v>
          </cell>
          <cell r="ET1052">
            <v>1052579</v>
          </cell>
          <cell r="FK1052">
            <v>16511970</v>
          </cell>
          <cell r="FL1052">
            <v>7514612</v>
          </cell>
          <cell r="FN1052">
            <v>9265023</v>
          </cell>
          <cell r="FO1052">
            <v>33291605</v>
          </cell>
        </row>
        <row r="1053">
          <cell r="E1053" t="str">
            <v>Mississippi State2017</v>
          </cell>
          <cell r="F1053" t="str">
            <v>MS</v>
          </cell>
          <cell r="G1053" t="str">
            <v>NCAA Division I-FBS</v>
          </cell>
          <cell r="I1053">
            <v>1</v>
          </cell>
          <cell r="J1053" t="str">
            <v>NCAA</v>
          </cell>
          <cell r="K1053">
            <v>8131</v>
          </cell>
          <cell r="L1053">
            <v>8220</v>
          </cell>
          <cell r="M1053">
            <v>16351</v>
          </cell>
          <cell r="V1053">
            <v>3690188</v>
          </cell>
          <cell r="Y1053">
            <v>3690188</v>
          </cell>
          <cell r="Z1053">
            <v>7066124</v>
          </cell>
          <cell r="AA1053">
            <v>5500367</v>
          </cell>
          <cell r="AC1053">
            <v>12566491</v>
          </cell>
          <cell r="AL1053">
            <v>1934187</v>
          </cell>
          <cell r="AM1053">
            <v>1843813</v>
          </cell>
          <cell r="AO1053">
            <v>3778000</v>
          </cell>
          <cell r="BF1053">
            <v>29753690</v>
          </cell>
          <cell r="BI1053">
            <v>29753690</v>
          </cell>
          <cell r="BJ1053">
            <v>0.31736384776816834</v>
          </cell>
          <cell r="BK1053">
            <v>663878</v>
          </cell>
          <cell r="BL1053">
            <v>761180</v>
          </cell>
          <cell r="BN1053">
            <v>1425058</v>
          </cell>
          <cell r="CV1053">
            <v>1784031</v>
          </cell>
          <cell r="CX1053">
            <v>1784031</v>
          </cell>
          <cell r="CZ1053">
            <v>2115407</v>
          </cell>
          <cell r="DB1053">
            <v>2115407</v>
          </cell>
          <cell r="EA1053">
            <v>841162</v>
          </cell>
          <cell r="EB1053">
            <v>905506</v>
          </cell>
          <cell r="ED1053">
            <v>1746668</v>
          </cell>
          <cell r="ER1053">
            <v>1582406</v>
          </cell>
          <cell r="ET1053">
            <v>1582406</v>
          </cell>
          <cell r="FK1053">
            <v>43949229</v>
          </cell>
          <cell r="FL1053">
            <v>14492710</v>
          </cell>
          <cell r="FN1053">
            <v>35310674</v>
          </cell>
          <cell r="FO1053">
            <v>93752613</v>
          </cell>
        </row>
        <row r="1054">
          <cell r="E1054" t="str">
            <v>New Mexico State2017</v>
          </cell>
          <cell r="F1054" t="str">
            <v>NM</v>
          </cell>
          <cell r="G1054" t="str">
            <v>NCAA Division I-FBS</v>
          </cell>
          <cell r="I1054">
            <v>1</v>
          </cell>
          <cell r="J1054" t="str">
            <v>NCAA</v>
          </cell>
          <cell r="K1054">
            <v>4394</v>
          </cell>
          <cell r="L1054">
            <v>5267</v>
          </cell>
          <cell r="M1054">
            <v>9661</v>
          </cell>
          <cell r="V1054">
            <v>1162147</v>
          </cell>
          <cell r="Y1054">
            <v>1162147</v>
          </cell>
          <cell r="Z1054">
            <v>2485019</v>
          </cell>
          <cell r="AA1054">
            <v>1596948</v>
          </cell>
          <cell r="AC1054">
            <v>4081967</v>
          </cell>
          <cell r="AM1054">
            <v>973577</v>
          </cell>
          <cell r="AO1054">
            <v>973577</v>
          </cell>
          <cell r="BF1054">
            <v>7563062</v>
          </cell>
          <cell r="BI1054">
            <v>7563062</v>
          </cell>
          <cell r="BJ1054">
            <v>0.30480956369546747</v>
          </cell>
          <cell r="BK1054">
            <v>386964</v>
          </cell>
          <cell r="BL1054">
            <v>418595</v>
          </cell>
          <cell r="BN1054">
            <v>805559</v>
          </cell>
          <cell r="CV1054">
            <v>697206</v>
          </cell>
          <cell r="CX1054">
            <v>697206</v>
          </cell>
          <cell r="CZ1054">
            <v>926400</v>
          </cell>
          <cell r="DB1054">
            <v>926400</v>
          </cell>
          <cell r="DH1054">
            <v>746811</v>
          </cell>
          <cell r="DJ1054">
            <v>746811</v>
          </cell>
          <cell r="EA1054">
            <v>346852</v>
          </cell>
          <cell r="EB1054">
            <v>406101</v>
          </cell>
          <cell r="ED1054">
            <v>752953</v>
          </cell>
          <cell r="EM1054">
            <v>202921</v>
          </cell>
          <cell r="EP1054">
            <v>202921</v>
          </cell>
          <cell r="ER1054">
            <v>1062301</v>
          </cell>
          <cell r="ET1054">
            <v>1062301</v>
          </cell>
          <cell r="FK1054">
            <v>12146965</v>
          </cell>
          <cell r="FL1054">
            <v>6827939</v>
          </cell>
          <cell r="FN1054">
            <v>5837513</v>
          </cell>
          <cell r="FO1054">
            <v>24812417</v>
          </cell>
        </row>
        <row r="1055">
          <cell r="E1055" t="str">
            <v>NC State2017</v>
          </cell>
          <cell r="F1055" t="str">
            <v>NC</v>
          </cell>
          <cell r="G1055" t="str">
            <v>NCAA Division I-FBS</v>
          </cell>
          <cell r="I1055">
            <v>1</v>
          </cell>
          <cell r="J1055" t="str">
            <v>NCAA</v>
          </cell>
          <cell r="K1055">
            <v>11506</v>
          </cell>
          <cell r="L1055">
            <v>9734</v>
          </cell>
          <cell r="M1055">
            <v>21240</v>
          </cell>
          <cell r="V1055">
            <v>1308670</v>
          </cell>
          <cell r="Y1055">
            <v>1308670</v>
          </cell>
          <cell r="Z1055">
            <v>16100635</v>
          </cell>
          <cell r="AA1055">
            <v>1027356</v>
          </cell>
          <cell r="AC1055">
            <v>17127991</v>
          </cell>
          <cell r="AL1055">
            <v>1030045</v>
          </cell>
          <cell r="AM1055">
            <v>1405427</v>
          </cell>
          <cell r="AO1055">
            <v>2435472</v>
          </cell>
          <cell r="BF1055">
            <v>45214291</v>
          </cell>
          <cell r="BI1055">
            <v>45214291</v>
          </cell>
          <cell r="BJ1055">
            <v>0.51421345113864103</v>
          </cell>
          <cell r="BK1055">
            <v>307613</v>
          </cell>
          <cell r="BL1055">
            <v>444875</v>
          </cell>
          <cell r="BN1055">
            <v>752488</v>
          </cell>
          <cell r="BP1055">
            <v>705308</v>
          </cell>
          <cell r="BR1055">
            <v>705308</v>
          </cell>
          <cell r="CC1055">
            <v>185528</v>
          </cell>
          <cell r="CD1055">
            <v>185528</v>
          </cell>
          <cell r="CU1055">
            <v>850772</v>
          </cell>
          <cell r="CV1055">
            <v>993652</v>
          </cell>
          <cell r="CX1055">
            <v>1844424</v>
          </cell>
          <cell r="CZ1055">
            <v>807539</v>
          </cell>
          <cell r="DB1055">
            <v>807539</v>
          </cell>
          <cell r="DG1055">
            <v>785425</v>
          </cell>
          <cell r="DH1055">
            <v>1004470</v>
          </cell>
          <cell r="DJ1055">
            <v>1789895</v>
          </cell>
          <cell r="EA1055">
            <v>351020</v>
          </cell>
          <cell r="EB1055">
            <v>476041</v>
          </cell>
          <cell r="ED1055">
            <v>827061</v>
          </cell>
          <cell r="ER1055">
            <v>848389</v>
          </cell>
          <cell r="ET1055">
            <v>848389</v>
          </cell>
          <cell r="FC1055">
            <v>841442</v>
          </cell>
          <cell r="FF1055">
            <v>841442</v>
          </cell>
          <cell r="FK1055">
            <v>66789913</v>
          </cell>
          <cell r="FL1055">
            <v>7713057</v>
          </cell>
          <cell r="FM1055">
            <v>185528</v>
          </cell>
          <cell r="FN1055">
            <v>13240534</v>
          </cell>
          <cell r="FO1055">
            <v>87929032</v>
          </cell>
        </row>
        <row r="1056">
          <cell r="E1056" t="str">
            <v>Northern Illinois2017</v>
          </cell>
          <cell r="F1056" t="str">
            <v>IL</v>
          </cell>
          <cell r="G1056" t="str">
            <v>NCAA Division I-FBS</v>
          </cell>
          <cell r="I1056">
            <v>1</v>
          </cell>
          <cell r="J1056" t="str">
            <v>NCAA</v>
          </cell>
          <cell r="K1056">
            <v>5835</v>
          </cell>
          <cell r="L1056">
            <v>5951</v>
          </cell>
          <cell r="M1056">
            <v>11786</v>
          </cell>
          <cell r="V1056">
            <v>826733</v>
          </cell>
          <cell r="Y1056">
            <v>826733</v>
          </cell>
          <cell r="Z1056">
            <v>1903995</v>
          </cell>
          <cell r="AA1056">
            <v>1427275</v>
          </cell>
          <cell r="AC1056">
            <v>3331270</v>
          </cell>
          <cell r="AM1056">
            <v>1044673</v>
          </cell>
          <cell r="AO1056">
            <v>1044673</v>
          </cell>
          <cell r="BF1056">
            <v>8610948</v>
          </cell>
          <cell r="BI1056">
            <v>8610948</v>
          </cell>
          <cell r="BJ1056">
            <v>0.34220089797777559</v>
          </cell>
          <cell r="BK1056">
            <v>439153</v>
          </cell>
          <cell r="BL1056">
            <v>465785</v>
          </cell>
          <cell r="BN1056">
            <v>904938</v>
          </cell>
          <cell r="BP1056">
            <v>608496</v>
          </cell>
          <cell r="BR1056">
            <v>608496</v>
          </cell>
          <cell r="CU1056">
            <v>666015</v>
          </cell>
          <cell r="CV1056">
            <v>724326</v>
          </cell>
          <cell r="CX1056">
            <v>1390341</v>
          </cell>
          <cell r="CZ1056">
            <v>797620</v>
          </cell>
          <cell r="DB1056">
            <v>797620</v>
          </cell>
          <cell r="EA1056">
            <v>326767</v>
          </cell>
          <cell r="EB1056">
            <v>446196</v>
          </cell>
          <cell r="ED1056">
            <v>772963</v>
          </cell>
          <cell r="ER1056">
            <v>857272</v>
          </cell>
          <cell r="ET1056">
            <v>857272</v>
          </cell>
          <cell r="FC1056">
            <v>567052</v>
          </cell>
          <cell r="FF1056">
            <v>567052</v>
          </cell>
          <cell r="FK1056">
            <v>13340663</v>
          </cell>
          <cell r="FL1056">
            <v>6371643</v>
          </cell>
          <cell r="FN1056">
            <v>5451123</v>
          </cell>
          <cell r="FO1056">
            <v>25163429</v>
          </cell>
        </row>
        <row r="1057">
          <cell r="E1057" t="str">
            <v>Northwestern2017</v>
          </cell>
          <cell r="F1057" t="str">
            <v>IL</v>
          </cell>
          <cell r="G1057" t="str">
            <v>NCAA Division I-FBS</v>
          </cell>
          <cell r="I1057">
            <v>1</v>
          </cell>
          <cell r="J1057" t="str">
            <v>NCAA</v>
          </cell>
          <cell r="K1057">
            <v>4047</v>
          </cell>
          <cell r="L1057">
            <v>4120</v>
          </cell>
          <cell r="M1057">
            <v>8167</v>
          </cell>
          <cell r="V1057">
            <v>194129</v>
          </cell>
          <cell r="Y1057">
            <v>194129</v>
          </cell>
          <cell r="Z1057">
            <v>19562252</v>
          </cell>
          <cell r="AA1057">
            <v>72195</v>
          </cell>
          <cell r="AC1057">
            <v>19634447</v>
          </cell>
          <cell r="AY1057">
            <v>62985</v>
          </cell>
          <cell r="BA1057">
            <v>62985</v>
          </cell>
          <cell r="BC1057">
            <v>91529</v>
          </cell>
          <cell r="BE1057">
            <v>91529</v>
          </cell>
          <cell r="BF1057">
            <v>49703674</v>
          </cell>
          <cell r="BI1057">
            <v>49703674</v>
          </cell>
          <cell r="BJ1057">
            <v>0.53865109778786924</v>
          </cell>
          <cell r="BK1057">
            <v>335045</v>
          </cell>
          <cell r="BL1057">
            <v>340095</v>
          </cell>
          <cell r="BN1057">
            <v>675140</v>
          </cell>
          <cell r="BX1057">
            <v>156308</v>
          </cell>
          <cell r="BZ1057">
            <v>156308</v>
          </cell>
          <cell r="CU1057">
            <v>124885</v>
          </cell>
          <cell r="CV1057">
            <v>41891</v>
          </cell>
          <cell r="CX1057">
            <v>166776</v>
          </cell>
          <cell r="CZ1057">
            <v>90012</v>
          </cell>
          <cell r="DB1057">
            <v>90012</v>
          </cell>
          <cell r="DG1057">
            <v>99542</v>
          </cell>
          <cell r="DH1057">
            <v>107719</v>
          </cell>
          <cell r="DJ1057">
            <v>207261</v>
          </cell>
          <cell r="EA1057">
            <v>196109</v>
          </cell>
          <cell r="EB1057">
            <v>127871</v>
          </cell>
          <cell r="ED1057">
            <v>323980</v>
          </cell>
          <cell r="EN1057">
            <v>18173</v>
          </cell>
          <cell r="EP1057">
            <v>18173</v>
          </cell>
          <cell r="ER1057">
            <v>61004</v>
          </cell>
          <cell r="ET1057">
            <v>61004</v>
          </cell>
          <cell r="FC1057">
            <v>272302</v>
          </cell>
          <cell r="FF1057">
            <v>272302</v>
          </cell>
          <cell r="FK1057">
            <v>70487938</v>
          </cell>
          <cell r="FL1057">
            <v>1169782</v>
          </cell>
          <cell r="FN1057">
            <v>20616619</v>
          </cell>
          <cell r="FO1057">
            <v>92274339</v>
          </cell>
        </row>
        <row r="1058">
          <cell r="E1058" t="str">
            <v>Ohio State2017</v>
          </cell>
          <cell r="F1058" t="str">
            <v>OH</v>
          </cell>
          <cell r="G1058" t="str">
            <v>NCAA Division I-FBS</v>
          </cell>
          <cell r="I1058">
            <v>1</v>
          </cell>
          <cell r="J1058" t="str">
            <v>NCAA</v>
          </cell>
          <cell r="K1058">
            <v>21626</v>
          </cell>
          <cell r="L1058">
            <v>20198</v>
          </cell>
          <cell r="M1058">
            <v>41824</v>
          </cell>
          <cell r="V1058">
            <v>524164</v>
          </cell>
          <cell r="Y1058">
            <v>524164</v>
          </cell>
          <cell r="Z1058">
            <v>24056371</v>
          </cell>
          <cell r="AA1058">
            <v>1363355</v>
          </cell>
          <cell r="AC1058">
            <v>25419726</v>
          </cell>
          <cell r="AL1058">
            <v>148343</v>
          </cell>
          <cell r="AM1058">
            <v>142563</v>
          </cell>
          <cell r="AO1058">
            <v>290906</v>
          </cell>
          <cell r="AP1058">
            <v>28506</v>
          </cell>
          <cell r="AQ1058">
            <v>9479</v>
          </cell>
          <cell r="AS1058">
            <v>37985</v>
          </cell>
          <cell r="AX1058">
            <v>50944</v>
          </cell>
          <cell r="AY1058">
            <v>31468</v>
          </cell>
          <cell r="BA1058">
            <v>82412</v>
          </cell>
          <cell r="BC1058">
            <v>158932</v>
          </cell>
          <cell r="BE1058">
            <v>158932</v>
          </cell>
          <cell r="BF1058">
            <v>110661057</v>
          </cell>
          <cell r="BI1058">
            <v>110661057</v>
          </cell>
          <cell r="BJ1058">
            <v>0.54375106494417447</v>
          </cell>
          <cell r="BK1058">
            <v>128447</v>
          </cell>
          <cell r="BL1058">
            <v>375250</v>
          </cell>
          <cell r="BN1058">
            <v>503697</v>
          </cell>
          <cell r="BO1058">
            <v>107883</v>
          </cell>
          <cell r="BP1058">
            <v>244251</v>
          </cell>
          <cell r="BR1058">
            <v>352134</v>
          </cell>
          <cell r="BS1058">
            <v>1042706</v>
          </cell>
          <cell r="BT1058">
            <v>128890</v>
          </cell>
          <cell r="BV1058">
            <v>1171596</v>
          </cell>
          <cell r="BW1058">
            <v>770561</v>
          </cell>
          <cell r="BX1058">
            <v>255880</v>
          </cell>
          <cell r="BZ1058">
            <v>1026441</v>
          </cell>
          <cell r="CC1058">
            <v>37039</v>
          </cell>
          <cell r="CD1058">
            <v>37039</v>
          </cell>
          <cell r="CJ1058">
            <v>260700</v>
          </cell>
          <cell r="CL1058">
            <v>260700</v>
          </cell>
          <cell r="CU1058">
            <v>197049</v>
          </cell>
          <cell r="CV1058">
            <v>206953</v>
          </cell>
          <cell r="CX1058">
            <v>404002</v>
          </cell>
          <cell r="CZ1058">
            <v>184467</v>
          </cell>
          <cell r="DB1058">
            <v>184467</v>
          </cell>
          <cell r="DK1058">
            <v>258571</v>
          </cell>
          <cell r="DL1058">
            <v>282533</v>
          </cell>
          <cell r="DN1058">
            <v>541104</v>
          </cell>
          <cell r="DP1058">
            <v>34873</v>
          </cell>
          <cell r="DR1058">
            <v>34873</v>
          </cell>
          <cell r="EA1058">
            <v>110486</v>
          </cell>
          <cell r="EB1058">
            <v>57284</v>
          </cell>
          <cell r="ED1058">
            <v>167770</v>
          </cell>
          <cell r="EQ1058">
            <v>95683</v>
          </cell>
          <cell r="ER1058">
            <v>320113</v>
          </cell>
          <cell r="ET1058">
            <v>415796</v>
          </cell>
          <cell r="FC1058">
            <v>944613</v>
          </cell>
          <cell r="FF1058">
            <v>944613</v>
          </cell>
          <cell r="FI1058">
            <v>15074</v>
          </cell>
          <cell r="FJ1058">
            <v>15074</v>
          </cell>
          <cell r="FK1058">
            <v>139125384</v>
          </cell>
          <cell r="FL1058">
            <v>4056991</v>
          </cell>
          <cell r="FM1058">
            <v>52113</v>
          </cell>
          <cell r="FN1058">
            <v>60279701</v>
          </cell>
          <cell r="FO1058">
            <v>203514189</v>
          </cell>
        </row>
        <row r="1059">
          <cell r="E1059" t="str">
            <v>Ohio2017</v>
          </cell>
          <cell r="F1059" t="str">
            <v>OH</v>
          </cell>
          <cell r="G1059" t="str">
            <v>NCAA Division I-FBS</v>
          </cell>
          <cell r="I1059">
            <v>1</v>
          </cell>
          <cell r="J1059" t="str">
            <v>NCAA</v>
          </cell>
          <cell r="K1059">
            <v>8230</v>
          </cell>
          <cell r="L1059">
            <v>9380</v>
          </cell>
          <cell r="M1059">
            <v>17610</v>
          </cell>
          <cell r="V1059">
            <v>1169172</v>
          </cell>
          <cell r="Y1059">
            <v>1169172</v>
          </cell>
          <cell r="Z1059">
            <v>2925475</v>
          </cell>
          <cell r="AA1059">
            <v>1486797</v>
          </cell>
          <cell r="AC1059">
            <v>4412272</v>
          </cell>
          <cell r="AM1059">
            <v>1054711</v>
          </cell>
          <cell r="AO1059">
            <v>1054711</v>
          </cell>
          <cell r="BC1059">
            <v>889191</v>
          </cell>
          <cell r="BE1059">
            <v>889191</v>
          </cell>
          <cell r="BF1059">
            <v>9334446</v>
          </cell>
          <cell r="BI1059">
            <v>9334446</v>
          </cell>
          <cell r="BJ1059">
            <v>0.31816478341815563</v>
          </cell>
          <cell r="BK1059">
            <v>352244</v>
          </cell>
          <cell r="BL1059">
            <v>344022</v>
          </cell>
          <cell r="BN1059">
            <v>696266</v>
          </cell>
          <cell r="CV1059">
            <v>959727</v>
          </cell>
          <cell r="CX1059">
            <v>959727</v>
          </cell>
          <cell r="CZ1059">
            <v>923623</v>
          </cell>
          <cell r="DB1059">
            <v>923623</v>
          </cell>
          <cell r="DH1059">
            <v>917505</v>
          </cell>
          <cell r="DJ1059">
            <v>917505</v>
          </cell>
          <cell r="EM1059">
            <v>195355</v>
          </cell>
          <cell r="EP1059">
            <v>195355</v>
          </cell>
          <cell r="ER1059">
            <v>1027080</v>
          </cell>
          <cell r="ET1059">
            <v>1027080</v>
          </cell>
          <cell r="FC1059">
            <v>753341</v>
          </cell>
          <cell r="FF1059">
            <v>753341</v>
          </cell>
          <cell r="FK1059">
            <v>14730033</v>
          </cell>
          <cell r="FL1059">
            <v>7602656</v>
          </cell>
          <cell r="FN1059">
            <v>7005712</v>
          </cell>
          <cell r="FO1059">
            <v>29338401</v>
          </cell>
        </row>
        <row r="1060">
          <cell r="E1060" t="str">
            <v>Oklahoma State2017</v>
          </cell>
          <cell r="F1060" t="str">
            <v>OK</v>
          </cell>
          <cell r="G1060" t="str">
            <v>NCAA Division I-FBS</v>
          </cell>
          <cell r="I1060">
            <v>1</v>
          </cell>
          <cell r="J1060" t="str">
            <v>NCAA</v>
          </cell>
          <cell r="K1060">
            <v>9227</v>
          </cell>
          <cell r="L1060">
            <v>8923</v>
          </cell>
          <cell r="M1060">
            <v>18150</v>
          </cell>
          <cell r="V1060">
            <v>1174643</v>
          </cell>
          <cell r="Y1060">
            <v>1174643</v>
          </cell>
          <cell r="Z1060">
            <v>12438667</v>
          </cell>
          <cell r="AA1060">
            <v>636779</v>
          </cell>
          <cell r="AC1060">
            <v>13075446</v>
          </cell>
          <cell r="AL1060">
            <v>201491</v>
          </cell>
          <cell r="AM1060">
            <v>223321</v>
          </cell>
          <cell r="AO1060">
            <v>424812</v>
          </cell>
          <cell r="AU1060">
            <v>397745</v>
          </cell>
          <cell r="AW1060">
            <v>397745</v>
          </cell>
          <cell r="BF1060">
            <v>45717019</v>
          </cell>
          <cell r="BI1060">
            <v>45717019</v>
          </cell>
          <cell r="BJ1060">
            <v>0.5381043189595105</v>
          </cell>
          <cell r="BK1060">
            <v>333931</v>
          </cell>
          <cell r="BL1060">
            <v>65488</v>
          </cell>
          <cell r="BN1060">
            <v>399419</v>
          </cell>
          <cell r="CV1060">
            <v>350837</v>
          </cell>
          <cell r="CX1060">
            <v>350837</v>
          </cell>
          <cell r="CZ1060">
            <v>556174</v>
          </cell>
          <cell r="DB1060">
            <v>556174</v>
          </cell>
          <cell r="EA1060">
            <v>75498</v>
          </cell>
          <cell r="EB1060">
            <v>65389</v>
          </cell>
          <cell r="ED1060">
            <v>140887</v>
          </cell>
          <cell r="FC1060">
            <v>566216</v>
          </cell>
          <cell r="FF1060">
            <v>566216</v>
          </cell>
          <cell r="FK1060">
            <v>60507465</v>
          </cell>
          <cell r="FL1060">
            <v>2295733</v>
          </cell>
          <cell r="FN1060">
            <v>22156200</v>
          </cell>
          <cell r="FO1060">
            <v>84959398</v>
          </cell>
        </row>
        <row r="1061">
          <cell r="E1061" t="str">
            <v>Old Dominion2017</v>
          </cell>
          <cell r="F1061" t="str">
            <v>VA</v>
          </cell>
          <cell r="G1061" t="str">
            <v>NCAA Division I-FBS</v>
          </cell>
          <cell r="I1061">
            <v>1</v>
          </cell>
          <cell r="J1061" t="str">
            <v>NCAA</v>
          </cell>
          <cell r="K1061">
            <v>6805</v>
          </cell>
          <cell r="L1061">
            <v>8216</v>
          </cell>
          <cell r="M1061">
            <v>15021</v>
          </cell>
          <cell r="V1061">
            <v>1495283</v>
          </cell>
          <cell r="Y1061">
            <v>1495283</v>
          </cell>
          <cell r="Z1061">
            <v>3348329</v>
          </cell>
          <cell r="AA1061">
            <v>2275576</v>
          </cell>
          <cell r="AC1061">
            <v>5623905</v>
          </cell>
          <cell r="BC1061">
            <v>970798</v>
          </cell>
          <cell r="BE1061">
            <v>970798</v>
          </cell>
          <cell r="BF1061">
            <v>10694948</v>
          </cell>
          <cell r="BI1061">
            <v>10694948</v>
          </cell>
          <cell r="BJ1061">
            <v>0.26195159022900877</v>
          </cell>
          <cell r="BK1061">
            <v>314293</v>
          </cell>
          <cell r="BL1061">
            <v>518274</v>
          </cell>
          <cell r="BN1061">
            <v>832567</v>
          </cell>
          <cell r="BX1061">
            <v>833427</v>
          </cell>
          <cell r="BZ1061">
            <v>833427</v>
          </cell>
          <cell r="CJ1061">
            <v>1278201</v>
          </cell>
          <cell r="CL1061">
            <v>1278201</v>
          </cell>
          <cell r="CM1061">
            <v>163467</v>
          </cell>
          <cell r="CN1061">
            <v>193448</v>
          </cell>
          <cell r="CP1061">
            <v>356915</v>
          </cell>
          <cell r="CU1061">
            <v>1098272</v>
          </cell>
          <cell r="CV1061">
            <v>1103810</v>
          </cell>
          <cell r="CX1061">
            <v>2202082</v>
          </cell>
          <cell r="DG1061">
            <v>376408</v>
          </cell>
          <cell r="DH1061">
            <v>623914</v>
          </cell>
          <cell r="DJ1061">
            <v>1000322</v>
          </cell>
          <cell r="EA1061">
            <v>535219</v>
          </cell>
          <cell r="EB1061">
            <v>679174</v>
          </cell>
          <cell r="ED1061">
            <v>1214393</v>
          </cell>
          <cell r="FC1061">
            <v>941218</v>
          </cell>
          <cell r="FF1061">
            <v>941218</v>
          </cell>
          <cell r="FK1061">
            <v>18967437</v>
          </cell>
          <cell r="FL1061">
            <v>8476622</v>
          </cell>
          <cell r="FN1061">
            <v>13383897</v>
          </cell>
          <cell r="FO1061">
            <v>40827956</v>
          </cell>
        </row>
        <row r="1062">
          <cell r="E1062" t="str">
            <v>Oregon State2017</v>
          </cell>
          <cell r="F1062" t="str">
            <v>OR</v>
          </cell>
          <cell r="G1062" t="str">
            <v>NCAA Division I-FBS</v>
          </cell>
          <cell r="I1062">
            <v>1</v>
          </cell>
          <cell r="J1062" t="str">
            <v>NCAA</v>
          </cell>
          <cell r="K1062">
            <v>9948</v>
          </cell>
          <cell r="L1062">
            <v>8446</v>
          </cell>
          <cell r="M1062">
            <v>18394</v>
          </cell>
          <cell r="V1062">
            <v>4441266</v>
          </cell>
          <cell r="Y1062">
            <v>4441266</v>
          </cell>
          <cell r="Z1062">
            <v>6950454</v>
          </cell>
          <cell r="AA1062">
            <v>3799664</v>
          </cell>
          <cell r="AC1062">
            <v>10750118</v>
          </cell>
          <cell r="AM1062">
            <v>1222377</v>
          </cell>
          <cell r="AO1062">
            <v>1222377</v>
          </cell>
          <cell r="BF1062">
            <v>35238292</v>
          </cell>
          <cell r="BI1062">
            <v>35238292</v>
          </cell>
          <cell r="BJ1062">
            <v>0.39772190015858971</v>
          </cell>
          <cell r="BK1062">
            <v>574347</v>
          </cell>
          <cell r="BL1062">
            <v>575547</v>
          </cell>
          <cell r="BN1062">
            <v>1149894</v>
          </cell>
          <cell r="BP1062">
            <v>1960264</v>
          </cell>
          <cell r="BR1062">
            <v>1960264</v>
          </cell>
          <cell r="CI1062">
            <v>358419</v>
          </cell>
          <cell r="CJ1062">
            <v>1383649</v>
          </cell>
          <cell r="CL1062">
            <v>1742068</v>
          </cell>
          <cell r="CU1062">
            <v>1160024</v>
          </cell>
          <cell r="CV1062">
            <v>1125825</v>
          </cell>
          <cell r="CX1062">
            <v>2285849</v>
          </cell>
          <cell r="CZ1062">
            <v>1380226</v>
          </cell>
          <cell r="DB1062">
            <v>1380226</v>
          </cell>
          <cell r="DL1062">
            <v>942347</v>
          </cell>
          <cell r="DN1062">
            <v>942347</v>
          </cell>
          <cell r="ER1062">
            <v>1473083</v>
          </cell>
          <cell r="ET1062">
            <v>1473083</v>
          </cell>
          <cell r="FC1062">
            <v>1175065</v>
          </cell>
          <cell r="FF1062">
            <v>1175065</v>
          </cell>
          <cell r="FK1062">
            <v>49897867</v>
          </cell>
          <cell r="FL1062">
            <v>13862982</v>
          </cell>
          <cell r="FN1062">
            <v>24839482</v>
          </cell>
          <cell r="FO1062">
            <v>88600331</v>
          </cell>
        </row>
        <row r="1063">
          <cell r="E1063" t="str">
            <v>Penn State2017</v>
          </cell>
          <cell r="F1063" t="str">
            <v>PA</v>
          </cell>
          <cell r="G1063" t="str">
            <v>NCAA Division I-FBS</v>
          </cell>
          <cell r="I1063">
            <v>1</v>
          </cell>
          <cell r="J1063" t="str">
            <v>NCAA</v>
          </cell>
          <cell r="K1063">
            <v>21053</v>
          </cell>
          <cell r="L1063">
            <v>18630</v>
          </cell>
          <cell r="M1063">
            <v>39683</v>
          </cell>
          <cell r="V1063">
            <v>856733</v>
          </cell>
          <cell r="Y1063">
            <v>856733</v>
          </cell>
          <cell r="Z1063">
            <v>10949652</v>
          </cell>
          <cell r="AA1063">
            <v>847407</v>
          </cell>
          <cell r="AC1063">
            <v>11797059</v>
          </cell>
          <cell r="AL1063">
            <v>688396</v>
          </cell>
          <cell r="AM1063">
            <v>1023847</v>
          </cell>
          <cell r="AO1063">
            <v>1712243</v>
          </cell>
          <cell r="AX1063">
            <v>270083</v>
          </cell>
          <cell r="AY1063">
            <v>254749</v>
          </cell>
          <cell r="BA1063">
            <v>524832</v>
          </cell>
          <cell r="BC1063">
            <v>595733</v>
          </cell>
          <cell r="BE1063">
            <v>595733</v>
          </cell>
          <cell r="BF1063">
            <v>100098956</v>
          </cell>
          <cell r="BI1063">
            <v>100098956</v>
          </cell>
          <cell r="BJ1063">
            <v>0.605291236648412</v>
          </cell>
          <cell r="BK1063">
            <v>239765</v>
          </cell>
          <cell r="BL1063">
            <v>319801</v>
          </cell>
          <cell r="BN1063">
            <v>559566</v>
          </cell>
          <cell r="BO1063">
            <v>451943</v>
          </cell>
          <cell r="BP1063">
            <v>805558</v>
          </cell>
          <cell r="BR1063">
            <v>1257501</v>
          </cell>
          <cell r="BS1063">
            <v>4370332</v>
          </cell>
          <cell r="BT1063">
            <v>1096298</v>
          </cell>
          <cell r="BV1063">
            <v>5466630</v>
          </cell>
          <cell r="BW1063">
            <v>769241</v>
          </cell>
          <cell r="BX1063">
            <v>619449</v>
          </cell>
          <cell r="BZ1063">
            <v>1388690</v>
          </cell>
          <cell r="CU1063">
            <v>607469</v>
          </cell>
          <cell r="CV1063">
            <v>852665</v>
          </cell>
          <cell r="CX1063">
            <v>1460134</v>
          </cell>
          <cell r="CZ1063">
            <v>823976</v>
          </cell>
          <cell r="DB1063">
            <v>823976</v>
          </cell>
          <cell r="DG1063">
            <v>623889</v>
          </cell>
          <cell r="DH1063">
            <v>754807</v>
          </cell>
          <cell r="DJ1063">
            <v>1378696</v>
          </cell>
          <cell r="EA1063">
            <v>273673</v>
          </cell>
          <cell r="EB1063">
            <v>455550</v>
          </cell>
          <cell r="ED1063">
            <v>729223</v>
          </cell>
          <cell r="EQ1063">
            <v>243639</v>
          </cell>
          <cell r="ER1063">
            <v>964378</v>
          </cell>
          <cell r="ET1063">
            <v>1208017</v>
          </cell>
          <cell r="FC1063">
            <v>1737140</v>
          </cell>
          <cell r="FF1063">
            <v>1737140</v>
          </cell>
          <cell r="FK1063">
            <v>122180911</v>
          </cell>
          <cell r="FL1063">
            <v>9414218</v>
          </cell>
          <cell r="FN1063">
            <v>33778083</v>
          </cell>
          <cell r="FO1063">
            <v>165373212</v>
          </cell>
        </row>
        <row r="1064">
          <cell r="E1064" t="str">
            <v>Purdue2017</v>
          </cell>
          <cell r="F1064" t="str">
            <v>IN</v>
          </cell>
          <cell r="G1064" t="str">
            <v>NCAA Division I-FBS</v>
          </cell>
          <cell r="I1064">
            <v>1</v>
          </cell>
          <cell r="J1064" t="str">
            <v>NCAA</v>
          </cell>
          <cell r="K1064">
            <v>17529</v>
          </cell>
          <cell r="L1064">
            <v>12740</v>
          </cell>
          <cell r="M1064">
            <v>30269</v>
          </cell>
          <cell r="V1064">
            <v>321484</v>
          </cell>
          <cell r="Y1064">
            <v>321484</v>
          </cell>
          <cell r="Z1064">
            <v>9891222</v>
          </cell>
          <cell r="AA1064">
            <v>697902</v>
          </cell>
          <cell r="AC1064">
            <v>10589124</v>
          </cell>
          <cell r="AL1064">
            <v>201576</v>
          </cell>
          <cell r="AM1064">
            <v>452590</v>
          </cell>
          <cell r="AO1064">
            <v>654166</v>
          </cell>
          <cell r="BF1064">
            <v>25822409</v>
          </cell>
          <cell r="BI1064">
            <v>25822409</v>
          </cell>
          <cell r="BJ1064">
            <v>0.25047877529129164</v>
          </cell>
          <cell r="BK1064">
            <v>198922</v>
          </cell>
          <cell r="BL1064">
            <v>145881</v>
          </cell>
          <cell r="BN1064">
            <v>344803</v>
          </cell>
          <cell r="CV1064">
            <v>607820</v>
          </cell>
          <cell r="CX1064">
            <v>607820</v>
          </cell>
          <cell r="CZ1064">
            <v>434330</v>
          </cell>
          <cell r="DB1064">
            <v>434330</v>
          </cell>
          <cell r="DK1064">
            <v>424440</v>
          </cell>
          <cell r="DL1064">
            <v>221362</v>
          </cell>
          <cell r="DN1064">
            <v>645802</v>
          </cell>
          <cell r="EA1064">
            <v>260040</v>
          </cell>
          <cell r="EB1064">
            <v>157208</v>
          </cell>
          <cell r="ED1064">
            <v>417248</v>
          </cell>
          <cell r="ER1064">
            <v>693543</v>
          </cell>
          <cell r="ET1064">
            <v>693543</v>
          </cell>
          <cell r="FC1064">
            <v>189220</v>
          </cell>
          <cell r="FF1064">
            <v>189220</v>
          </cell>
          <cell r="FK1064">
            <v>37309313</v>
          </cell>
          <cell r="FL1064">
            <v>3410636</v>
          </cell>
          <cell r="FN1064">
            <v>62372255</v>
          </cell>
          <cell r="FO1064">
            <v>103092204</v>
          </cell>
        </row>
        <row r="1065">
          <cell r="E1065" t="str">
            <v>Rice2017</v>
          </cell>
          <cell r="F1065" t="str">
            <v>TX</v>
          </cell>
          <cell r="G1065" t="str">
            <v>NCAA Division I-FBS</v>
          </cell>
          <cell r="I1065">
            <v>1</v>
          </cell>
          <cell r="J1065" t="str">
            <v>NCAA</v>
          </cell>
          <cell r="K1065">
            <v>2063</v>
          </cell>
          <cell r="L1065">
            <v>1839</v>
          </cell>
          <cell r="M1065">
            <v>3902</v>
          </cell>
          <cell r="V1065">
            <v>2397425</v>
          </cell>
          <cell r="Y1065">
            <v>2397425</v>
          </cell>
          <cell r="Z1065">
            <v>3257777</v>
          </cell>
          <cell r="AA1065">
            <v>2497873</v>
          </cell>
          <cell r="AC1065">
            <v>5755650</v>
          </cell>
          <cell r="AL1065">
            <v>1386805</v>
          </cell>
          <cell r="AM1065">
            <v>1655905</v>
          </cell>
          <cell r="AO1065">
            <v>3042710</v>
          </cell>
          <cell r="BF1065">
            <v>13329200</v>
          </cell>
          <cell r="BI1065">
            <v>13329200</v>
          </cell>
          <cell r="BJ1065">
            <v>0.31646627506382891</v>
          </cell>
          <cell r="BK1065">
            <v>665482</v>
          </cell>
          <cell r="BN1065">
            <v>665482</v>
          </cell>
          <cell r="CV1065">
            <v>1436604</v>
          </cell>
          <cell r="CX1065">
            <v>1436604</v>
          </cell>
          <cell r="DL1065">
            <v>1281550</v>
          </cell>
          <cell r="DN1065">
            <v>1281550</v>
          </cell>
          <cell r="EA1065">
            <v>602900</v>
          </cell>
          <cell r="EB1065">
            <v>928074</v>
          </cell>
          <cell r="ED1065">
            <v>1530974</v>
          </cell>
          <cell r="ER1065">
            <v>1406022</v>
          </cell>
          <cell r="ET1065">
            <v>1406022</v>
          </cell>
          <cell r="FK1065">
            <v>21639589</v>
          </cell>
          <cell r="FL1065">
            <v>9206028</v>
          </cell>
          <cell r="FN1065">
            <v>11273247</v>
          </cell>
          <cell r="FO1065">
            <v>42118864</v>
          </cell>
        </row>
        <row r="1066">
          <cell r="E1066" t="str">
            <v>Rutgers2017</v>
          </cell>
          <cell r="F1066" t="str">
            <v>NJ</v>
          </cell>
          <cell r="G1066" t="str">
            <v>NCAA Division I-FBS</v>
          </cell>
          <cell r="I1066">
            <v>1</v>
          </cell>
          <cell r="J1066" t="str">
            <v>NCAA</v>
          </cell>
          <cell r="K1066">
            <v>16844</v>
          </cell>
          <cell r="L1066">
            <v>16775</v>
          </cell>
          <cell r="M1066">
            <v>33619</v>
          </cell>
          <cell r="V1066">
            <v>1677069</v>
          </cell>
          <cell r="Y1066">
            <v>1677069</v>
          </cell>
          <cell r="Z1066">
            <v>8333665</v>
          </cell>
          <cell r="AA1066">
            <v>4985066</v>
          </cell>
          <cell r="AC1066">
            <v>13318731</v>
          </cell>
          <cell r="AL1066">
            <v>1149721</v>
          </cell>
          <cell r="AM1066">
            <v>1447984</v>
          </cell>
          <cell r="AO1066">
            <v>2597705</v>
          </cell>
          <cell r="BC1066">
            <v>1136772</v>
          </cell>
          <cell r="BE1066">
            <v>1136772</v>
          </cell>
          <cell r="BF1066">
            <v>25939804</v>
          </cell>
          <cell r="BI1066">
            <v>25939804</v>
          </cell>
          <cell r="BJ1066">
            <v>0.33168618485402029</v>
          </cell>
          <cell r="BK1066">
            <v>628672</v>
          </cell>
          <cell r="BL1066">
            <v>824983</v>
          </cell>
          <cell r="BN1066">
            <v>1453655</v>
          </cell>
          <cell r="BP1066">
            <v>1263827</v>
          </cell>
          <cell r="BR1066">
            <v>1263827</v>
          </cell>
          <cell r="BW1066">
            <v>1610753</v>
          </cell>
          <cell r="BX1066">
            <v>1173581</v>
          </cell>
          <cell r="BZ1066">
            <v>2784334</v>
          </cell>
          <cell r="CJ1066">
            <v>1392893</v>
          </cell>
          <cell r="CL1066">
            <v>1392893</v>
          </cell>
          <cell r="CU1066">
            <v>1193931</v>
          </cell>
          <cell r="CV1066">
            <v>1647824</v>
          </cell>
          <cell r="CX1066">
            <v>2841755</v>
          </cell>
          <cell r="CZ1066">
            <v>1344993</v>
          </cell>
          <cell r="DB1066">
            <v>1344993</v>
          </cell>
          <cell r="DH1066">
            <v>1391421</v>
          </cell>
          <cell r="DJ1066">
            <v>1391421</v>
          </cell>
          <cell r="EB1066">
            <v>647614</v>
          </cell>
          <cell r="ED1066">
            <v>647614</v>
          </cell>
          <cell r="ER1066">
            <v>1462397</v>
          </cell>
          <cell r="ET1066">
            <v>1462397</v>
          </cell>
          <cell r="FC1066">
            <v>1698342</v>
          </cell>
          <cell r="FF1066">
            <v>1698342</v>
          </cell>
          <cell r="FK1066">
            <v>42231957</v>
          </cell>
          <cell r="FL1066">
            <v>18719355</v>
          </cell>
          <cell r="FN1066">
            <v>17254550</v>
          </cell>
          <cell r="FO1066">
            <v>78205862</v>
          </cell>
        </row>
        <row r="1067">
          <cell r="E1067" t="str">
            <v>San Diego State2017</v>
          </cell>
          <cell r="F1067" t="str">
            <v>CA</v>
          </cell>
          <cell r="G1067" t="str">
            <v>NCAA Division I-FBS</v>
          </cell>
          <cell r="I1067">
            <v>1</v>
          </cell>
          <cell r="J1067" t="str">
            <v>NCAA</v>
          </cell>
          <cell r="K1067">
            <v>12235</v>
          </cell>
          <cell r="L1067">
            <v>14567</v>
          </cell>
          <cell r="M1067">
            <v>26802</v>
          </cell>
          <cell r="V1067">
            <v>1781118</v>
          </cell>
          <cell r="Y1067">
            <v>1781118</v>
          </cell>
          <cell r="Z1067">
            <v>7777135</v>
          </cell>
          <cell r="AA1067">
            <v>1975724</v>
          </cell>
          <cell r="AC1067">
            <v>9752859</v>
          </cell>
          <cell r="AM1067">
            <v>1286261</v>
          </cell>
          <cell r="AO1067">
            <v>1286261</v>
          </cell>
          <cell r="BF1067">
            <v>14900547</v>
          </cell>
          <cell r="BI1067">
            <v>14900547</v>
          </cell>
          <cell r="BJ1067">
            <v>0.27144229320458962</v>
          </cell>
          <cell r="BK1067">
            <v>679399</v>
          </cell>
          <cell r="BL1067">
            <v>525852</v>
          </cell>
          <cell r="BN1067">
            <v>1205251</v>
          </cell>
          <cell r="BX1067">
            <v>1049685</v>
          </cell>
          <cell r="BZ1067">
            <v>1049685</v>
          </cell>
          <cell r="CJ1067">
            <v>1729460</v>
          </cell>
          <cell r="CL1067">
            <v>1729460</v>
          </cell>
          <cell r="CU1067">
            <v>1128814</v>
          </cell>
          <cell r="CV1067">
            <v>967214</v>
          </cell>
          <cell r="CX1067">
            <v>2096028</v>
          </cell>
          <cell r="CZ1067">
            <v>1152079</v>
          </cell>
          <cell r="DB1067">
            <v>1152079</v>
          </cell>
          <cell r="DH1067">
            <v>1015987</v>
          </cell>
          <cell r="DJ1067">
            <v>1015987</v>
          </cell>
          <cell r="EA1067">
            <v>507788</v>
          </cell>
          <cell r="EB1067">
            <v>389146</v>
          </cell>
          <cell r="ED1067">
            <v>896934</v>
          </cell>
          <cell r="ER1067">
            <v>988508</v>
          </cell>
          <cell r="ET1067">
            <v>988508</v>
          </cell>
          <cell r="EV1067">
            <v>829215</v>
          </cell>
          <cell r="EX1067">
            <v>829215</v>
          </cell>
          <cell r="FK1067">
            <v>26774801</v>
          </cell>
          <cell r="FL1067">
            <v>11909131</v>
          </cell>
          <cell r="FN1067">
            <v>16210045</v>
          </cell>
          <cell r="FO1067">
            <v>54893977</v>
          </cell>
        </row>
        <row r="1068">
          <cell r="E1068" t="str">
            <v>San Jose State2017</v>
          </cell>
          <cell r="F1068" t="str">
            <v>CA</v>
          </cell>
          <cell r="G1068" t="str">
            <v>NCAA Division I-FBS</v>
          </cell>
          <cell r="I1068">
            <v>1</v>
          </cell>
          <cell r="J1068" t="str">
            <v>NCAA</v>
          </cell>
          <cell r="K1068">
            <v>11891</v>
          </cell>
          <cell r="L1068">
            <v>11141</v>
          </cell>
          <cell r="M1068">
            <v>23032</v>
          </cell>
          <cell r="V1068">
            <v>1270418</v>
          </cell>
          <cell r="Y1068">
            <v>1270418</v>
          </cell>
          <cell r="Z1068">
            <v>2610949</v>
          </cell>
          <cell r="AA1068">
            <v>2134548</v>
          </cell>
          <cell r="AC1068">
            <v>4745497</v>
          </cell>
          <cell r="AE1068">
            <v>51988</v>
          </cell>
          <cell r="AG1068">
            <v>51988</v>
          </cell>
          <cell r="AM1068">
            <v>1196044</v>
          </cell>
          <cell r="AO1068">
            <v>1196044</v>
          </cell>
          <cell r="BF1068">
            <v>10921731</v>
          </cell>
          <cell r="BI1068">
            <v>10921731</v>
          </cell>
          <cell r="BJ1068">
            <v>0.31125563965250569</v>
          </cell>
          <cell r="BK1068">
            <v>479924</v>
          </cell>
          <cell r="BL1068">
            <v>556889</v>
          </cell>
          <cell r="BN1068">
            <v>1036813</v>
          </cell>
          <cell r="BP1068">
            <v>1057294</v>
          </cell>
          <cell r="BR1068">
            <v>1057294</v>
          </cell>
          <cell r="CU1068">
            <v>823713</v>
          </cell>
          <cell r="CV1068">
            <v>1393833</v>
          </cell>
          <cell r="CX1068">
            <v>2217546</v>
          </cell>
          <cell r="CZ1068">
            <v>1309514</v>
          </cell>
          <cell r="DB1068">
            <v>1309514</v>
          </cell>
          <cell r="DH1068">
            <v>1288684</v>
          </cell>
          <cell r="DJ1068">
            <v>1288684</v>
          </cell>
          <cell r="EB1068">
            <v>758641</v>
          </cell>
          <cell r="ED1068">
            <v>758641</v>
          </cell>
          <cell r="EM1068">
            <v>248126</v>
          </cell>
          <cell r="EP1068">
            <v>248126</v>
          </cell>
          <cell r="ER1068">
            <v>1149703</v>
          </cell>
          <cell r="ET1068">
            <v>1149703</v>
          </cell>
          <cell r="EU1068">
            <v>339422</v>
          </cell>
          <cell r="EV1068">
            <v>753063</v>
          </cell>
          <cell r="EX1068">
            <v>1092485</v>
          </cell>
          <cell r="FK1068">
            <v>16694283</v>
          </cell>
          <cell r="FL1068">
            <v>11650201</v>
          </cell>
          <cell r="FN1068">
            <v>6744779</v>
          </cell>
          <cell r="FO1068">
            <v>35089263</v>
          </cell>
        </row>
        <row r="1069">
          <cell r="E1069" t="str">
            <v>SMU2017</v>
          </cell>
          <cell r="F1069" t="str">
            <v>TX</v>
          </cell>
          <cell r="G1069" t="str">
            <v>NCAA Division I-FBS</v>
          </cell>
          <cell r="I1069">
            <v>1</v>
          </cell>
          <cell r="J1069" t="str">
            <v>NCAA</v>
          </cell>
          <cell r="K1069">
            <v>3146</v>
          </cell>
          <cell r="L1069">
            <v>3089</v>
          </cell>
          <cell r="M1069">
            <v>6235</v>
          </cell>
          <cell r="Z1069">
            <v>7497541</v>
          </cell>
          <cell r="AA1069">
            <v>3728980</v>
          </cell>
          <cell r="AC1069">
            <v>11226521</v>
          </cell>
          <cell r="AM1069">
            <v>1890273</v>
          </cell>
          <cell r="AO1069">
            <v>1890273</v>
          </cell>
          <cell r="AU1069">
            <v>3210221</v>
          </cell>
          <cell r="AW1069">
            <v>3210221</v>
          </cell>
          <cell r="BF1069">
            <v>20465957</v>
          </cell>
          <cell r="BI1069">
            <v>20465957</v>
          </cell>
          <cell r="BJ1069">
            <v>0.31677386454417106</v>
          </cell>
          <cell r="BK1069">
            <v>1045296</v>
          </cell>
          <cell r="BL1069">
            <v>886460</v>
          </cell>
          <cell r="BN1069">
            <v>1931756</v>
          </cell>
          <cell r="CJ1069">
            <v>2356287</v>
          </cell>
          <cell r="CL1069">
            <v>2356287</v>
          </cell>
          <cell r="CU1069">
            <v>1701376</v>
          </cell>
          <cell r="CV1069">
            <v>1957496</v>
          </cell>
          <cell r="CX1069">
            <v>3658872</v>
          </cell>
          <cell r="DG1069">
            <v>1368623</v>
          </cell>
          <cell r="DH1069">
            <v>1822202</v>
          </cell>
          <cell r="DJ1069">
            <v>3190825</v>
          </cell>
          <cell r="EA1069">
            <v>716655</v>
          </cell>
          <cell r="EB1069">
            <v>1072640</v>
          </cell>
          <cell r="ED1069">
            <v>1789295</v>
          </cell>
          <cell r="ER1069">
            <v>1591408</v>
          </cell>
          <cell r="ET1069">
            <v>1591408</v>
          </cell>
          <cell r="FK1069">
            <v>32795448</v>
          </cell>
          <cell r="FL1069">
            <v>18515967</v>
          </cell>
          <cell r="FN1069">
            <v>13296052</v>
          </cell>
          <cell r="FO1069">
            <v>64607467</v>
          </cell>
        </row>
        <row r="1070">
          <cell r="E1070" t="str">
            <v>Stanford2017</v>
          </cell>
          <cell r="F1070" t="str">
            <v>CA</v>
          </cell>
          <cell r="G1070" t="str">
            <v>NCAA Division I-FBS</v>
          </cell>
          <cell r="I1070">
            <v>1</v>
          </cell>
          <cell r="J1070" t="str">
            <v>NCAA</v>
          </cell>
          <cell r="K1070">
            <v>3510</v>
          </cell>
          <cell r="L1070">
            <v>3546</v>
          </cell>
          <cell r="M1070">
            <v>7056</v>
          </cell>
          <cell r="V1070">
            <v>824133</v>
          </cell>
          <cell r="Y1070">
            <v>824133</v>
          </cell>
          <cell r="Z1070">
            <v>7254493</v>
          </cell>
          <cell r="AA1070">
            <v>2030574</v>
          </cell>
          <cell r="AC1070">
            <v>9285067</v>
          </cell>
          <cell r="AE1070">
            <v>4481</v>
          </cell>
          <cell r="AG1070">
            <v>4481</v>
          </cell>
          <cell r="AL1070">
            <v>389573</v>
          </cell>
          <cell r="AM1070">
            <v>233321</v>
          </cell>
          <cell r="AO1070">
            <v>622894</v>
          </cell>
          <cell r="AX1070">
            <v>94992</v>
          </cell>
          <cell r="AY1070">
            <v>96979</v>
          </cell>
          <cell r="BA1070">
            <v>191971</v>
          </cell>
          <cell r="BC1070">
            <v>165670</v>
          </cell>
          <cell r="BE1070">
            <v>165670</v>
          </cell>
          <cell r="BF1070">
            <v>46847028</v>
          </cell>
          <cell r="BI1070">
            <v>46847028</v>
          </cell>
          <cell r="BJ1070">
            <v>0.33955487830012376</v>
          </cell>
          <cell r="BK1070">
            <v>684531</v>
          </cell>
          <cell r="BL1070">
            <v>363682</v>
          </cell>
          <cell r="BN1070">
            <v>1048213</v>
          </cell>
          <cell r="BO1070">
            <v>260928</v>
          </cell>
          <cell r="BP1070">
            <v>102833</v>
          </cell>
          <cell r="BR1070">
            <v>363761</v>
          </cell>
          <cell r="BX1070">
            <v>142310</v>
          </cell>
          <cell r="BZ1070">
            <v>142310</v>
          </cell>
          <cell r="CI1070">
            <v>393433</v>
          </cell>
          <cell r="CJ1070">
            <v>195709</v>
          </cell>
          <cell r="CL1070">
            <v>589142</v>
          </cell>
          <cell r="CN1070">
            <v>155057</v>
          </cell>
          <cell r="CO1070">
            <v>155057</v>
          </cell>
          <cell r="CP1070">
            <v>310114</v>
          </cell>
          <cell r="CU1070">
            <v>316091</v>
          </cell>
          <cell r="CV1070">
            <v>273898</v>
          </cell>
          <cell r="CX1070">
            <v>589989</v>
          </cell>
          <cell r="CZ1070">
            <v>177807</v>
          </cell>
          <cell r="DB1070">
            <v>177807</v>
          </cell>
          <cell r="DD1070">
            <v>371504</v>
          </cell>
          <cell r="DF1070">
            <v>371504</v>
          </cell>
          <cell r="DG1070">
            <v>249073</v>
          </cell>
          <cell r="DH1070">
            <v>206650</v>
          </cell>
          <cell r="DJ1070">
            <v>455723</v>
          </cell>
          <cell r="DP1070">
            <v>101389</v>
          </cell>
          <cell r="DR1070">
            <v>101389</v>
          </cell>
          <cell r="EA1070">
            <v>374655</v>
          </cell>
          <cell r="EB1070">
            <v>158892</v>
          </cell>
          <cell r="ED1070">
            <v>533547</v>
          </cell>
          <cell r="EQ1070">
            <v>121376</v>
          </cell>
          <cell r="ER1070">
            <v>373808</v>
          </cell>
          <cell r="ET1070">
            <v>495184</v>
          </cell>
          <cell r="EU1070">
            <v>301384</v>
          </cell>
          <cell r="EV1070">
            <v>258994</v>
          </cell>
          <cell r="EX1070">
            <v>560378</v>
          </cell>
          <cell r="FC1070">
            <v>164631</v>
          </cell>
          <cell r="FF1070">
            <v>164631</v>
          </cell>
          <cell r="FH1070">
            <v>116820</v>
          </cell>
          <cell r="FJ1070">
            <v>116820</v>
          </cell>
          <cell r="FK1070">
            <v>58276321</v>
          </cell>
          <cell r="FL1070">
            <v>5530378</v>
          </cell>
          <cell r="FM1070">
            <v>155057</v>
          </cell>
          <cell r="FN1070">
            <v>74004243</v>
          </cell>
          <cell r="FO1070">
            <v>137965999</v>
          </cell>
        </row>
        <row r="1071">
          <cell r="E1071" t="str">
            <v>Syracuse2017</v>
          </cell>
          <cell r="F1071" t="str">
            <v>NY</v>
          </cell>
          <cell r="G1071" t="str">
            <v>NCAA Division I-FBS</v>
          </cell>
          <cell r="I1071">
            <v>1</v>
          </cell>
          <cell r="J1071" t="str">
            <v>NCAA</v>
          </cell>
          <cell r="K1071">
            <v>6625</v>
          </cell>
          <cell r="L1071">
            <v>7721</v>
          </cell>
          <cell r="M1071">
            <v>14346</v>
          </cell>
          <cell r="Z1071">
            <v>31772639</v>
          </cell>
          <cell r="AA1071">
            <v>1863762</v>
          </cell>
          <cell r="AC1071">
            <v>33636401</v>
          </cell>
          <cell r="AL1071">
            <v>1223070</v>
          </cell>
          <cell r="AM1071">
            <v>1558536</v>
          </cell>
          <cell r="AO1071">
            <v>2781606</v>
          </cell>
          <cell r="BC1071">
            <v>1067279</v>
          </cell>
          <cell r="BE1071">
            <v>1067279</v>
          </cell>
          <cell r="BF1071">
            <v>41533110</v>
          </cell>
          <cell r="BI1071">
            <v>41533110</v>
          </cell>
          <cell r="BJ1071">
            <v>0.44282057310381301</v>
          </cell>
          <cell r="BT1071">
            <v>1479627</v>
          </cell>
          <cell r="BV1071">
            <v>1479627</v>
          </cell>
          <cell r="BW1071">
            <v>2245102</v>
          </cell>
          <cell r="BX1071">
            <v>1336105</v>
          </cell>
          <cell r="BZ1071">
            <v>3581207</v>
          </cell>
          <cell r="CI1071">
            <v>1098893</v>
          </cell>
          <cell r="CJ1071">
            <v>1701969</v>
          </cell>
          <cell r="CL1071">
            <v>2800862</v>
          </cell>
          <cell r="CU1071">
            <v>995922</v>
          </cell>
          <cell r="CV1071">
            <v>1172212</v>
          </cell>
          <cell r="CX1071">
            <v>2168134</v>
          </cell>
          <cell r="CZ1071">
            <v>1030022</v>
          </cell>
          <cell r="DB1071">
            <v>1030022</v>
          </cell>
          <cell r="EB1071">
            <v>664721</v>
          </cell>
          <cell r="ED1071">
            <v>664721</v>
          </cell>
          <cell r="ER1071">
            <v>961083</v>
          </cell>
          <cell r="ET1071">
            <v>961083</v>
          </cell>
          <cell r="FK1071">
            <v>78868736</v>
          </cell>
          <cell r="FL1071">
            <v>12835316</v>
          </cell>
          <cell r="FN1071">
            <v>2088135</v>
          </cell>
          <cell r="FO1071">
            <v>93792187</v>
          </cell>
        </row>
        <row r="1072">
          <cell r="E1072" t="str">
            <v>Temple2017</v>
          </cell>
          <cell r="F1072" t="str">
            <v>PA</v>
          </cell>
          <cell r="G1072" t="str">
            <v>NCAA Division I-FBS</v>
          </cell>
          <cell r="I1072">
            <v>1</v>
          </cell>
          <cell r="J1072" t="str">
            <v>NCAA</v>
          </cell>
          <cell r="K1072">
            <v>12400</v>
          </cell>
          <cell r="L1072">
            <v>14137</v>
          </cell>
          <cell r="M1072">
            <v>26537</v>
          </cell>
          <cell r="Z1072">
            <v>6533015</v>
          </cell>
          <cell r="AA1072">
            <v>3196996</v>
          </cell>
          <cell r="AC1072">
            <v>9730011</v>
          </cell>
          <cell r="AM1072">
            <v>1364562</v>
          </cell>
          <cell r="AO1072">
            <v>1364562</v>
          </cell>
          <cell r="AY1072">
            <v>592697</v>
          </cell>
          <cell r="BA1072">
            <v>592697</v>
          </cell>
          <cell r="BC1072">
            <v>1065422</v>
          </cell>
          <cell r="BE1072">
            <v>1065422</v>
          </cell>
          <cell r="BF1072">
            <v>21066698</v>
          </cell>
          <cell r="BI1072">
            <v>21066698</v>
          </cell>
          <cell r="BJ1072">
            <v>0.3766373509751913</v>
          </cell>
          <cell r="BK1072">
            <v>447149</v>
          </cell>
          <cell r="BN1072">
            <v>447149</v>
          </cell>
          <cell r="BP1072">
            <v>1050778</v>
          </cell>
          <cell r="BR1072">
            <v>1050778</v>
          </cell>
          <cell r="BX1072">
            <v>1080985</v>
          </cell>
          <cell r="BZ1072">
            <v>1080985</v>
          </cell>
          <cell r="CI1072">
            <v>852087</v>
          </cell>
          <cell r="CJ1072">
            <v>1306962</v>
          </cell>
          <cell r="CL1072">
            <v>2159049</v>
          </cell>
          <cell r="CU1072">
            <v>1152276</v>
          </cell>
          <cell r="CV1072">
            <v>1245136</v>
          </cell>
          <cell r="CX1072">
            <v>2397412</v>
          </cell>
          <cell r="EA1072">
            <v>450166</v>
          </cell>
          <cell r="EB1072">
            <v>625141</v>
          </cell>
          <cell r="ED1072">
            <v>1075307</v>
          </cell>
          <cell r="EM1072">
            <v>362729</v>
          </cell>
          <cell r="EP1072">
            <v>362729</v>
          </cell>
          <cell r="ER1072">
            <v>1219255</v>
          </cell>
          <cell r="ET1072">
            <v>1219255</v>
          </cell>
          <cell r="FK1072">
            <v>30864120</v>
          </cell>
          <cell r="FL1072">
            <v>12747934</v>
          </cell>
          <cell r="FN1072">
            <v>12321586</v>
          </cell>
          <cell r="FO1072">
            <v>55933640</v>
          </cell>
        </row>
        <row r="1073">
          <cell r="E1073" t="str">
            <v>Texas A&amp;M2017</v>
          </cell>
          <cell r="F1073" t="str">
            <v>TX</v>
          </cell>
          <cell r="G1073" t="str">
            <v>NCAA Division I-FBS</v>
          </cell>
          <cell r="I1073">
            <v>1</v>
          </cell>
          <cell r="J1073" t="str">
            <v>NCAA</v>
          </cell>
          <cell r="K1073">
            <v>24141</v>
          </cell>
          <cell r="L1073">
            <v>22451</v>
          </cell>
          <cell r="M1073">
            <v>46592</v>
          </cell>
          <cell r="V1073">
            <v>3130883</v>
          </cell>
          <cell r="Y1073">
            <v>3130883</v>
          </cell>
          <cell r="Z1073">
            <v>9225600</v>
          </cell>
          <cell r="AA1073">
            <v>1307809</v>
          </cell>
          <cell r="AC1073">
            <v>10533409</v>
          </cell>
          <cell r="AL1073">
            <v>470985</v>
          </cell>
          <cell r="AM1073">
            <v>469976</v>
          </cell>
          <cell r="AO1073">
            <v>940961</v>
          </cell>
          <cell r="AU1073">
            <v>152897</v>
          </cell>
          <cell r="AW1073">
            <v>152897</v>
          </cell>
          <cell r="BF1073">
            <v>82564175</v>
          </cell>
          <cell r="BI1073">
            <v>82564175</v>
          </cell>
          <cell r="BJ1073">
            <v>0.53973693286541591</v>
          </cell>
          <cell r="BK1073">
            <v>309321</v>
          </cell>
          <cell r="BL1073">
            <v>99578</v>
          </cell>
          <cell r="BN1073">
            <v>408899</v>
          </cell>
          <cell r="CV1073">
            <v>2418441</v>
          </cell>
          <cell r="CX1073">
            <v>2418441</v>
          </cell>
          <cell r="CZ1073">
            <v>1170560</v>
          </cell>
          <cell r="DB1073">
            <v>1170560</v>
          </cell>
          <cell r="DG1073">
            <v>495398</v>
          </cell>
          <cell r="DH1073">
            <v>481027</v>
          </cell>
          <cell r="DJ1073">
            <v>976425</v>
          </cell>
          <cell r="EA1073">
            <v>574287</v>
          </cell>
          <cell r="EB1073">
            <v>225045</v>
          </cell>
          <cell r="ED1073">
            <v>799332</v>
          </cell>
          <cell r="ER1073">
            <v>699110</v>
          </cell>
          <cell r="ET1073">
            <v>699110</v>
          </cell>
          <cell r="FK1073">
            <v>96770649</v>
          </cell>
          <cell r="FL1073">
            <v>7024443</v>
          </cell>
          <cell r="FN1073">
            <v>49176050</v>
          </cell>
          <cell r="FO1073">
            <v>152971142</v>
          </cell>
        </row>
        <row r="1074">
          <cell r="E1074" t="str">
            <v>TCU2017</v>
          </cell>
          <cell r="F1074" t="str">
            <v>TX</v>
          </cell>
          <cell r="G1074" t="str">
            <v>NCAA Division I-FBS</v>
          </cell>
          <cell r="I1074">
            <v>1</v>
          </cell>
          <cell r="J1074" t="str">
            <v>NCAA</v>
          </cell>
          <cell r="K1074">
            <v>3530</v>
          </cell>
          <cell r="L1074">
            <v>5197</v>
          </cell>
          <cell r="M1074">
            <v>8727</v>
          </cell>
          <cell r="V1074">
            <v>5849937</v>
          </cell>
          <cell r="Y1074">
            <v>5849937</v>
          </cell>
          <cell r="Z1074">
            <v>16239880</v>
          </cell>
          <cell r="AA1074">
            <v>7675154</v>
          </cell>
          <cell r="AC1074">
            <v>23915034</v>
          </cell>
          <cell r="AE1074">
            <v>484597</v>
          </cell>
          <cell r="AG1074">
            <v>484597</v>
          </cell>
          <cell r="AL1074">
            <v>1464861</v>
          </cell>
          <cell r="AM1074">
            <v>1653558</v>
          </cell>
          <cell r="AO1074">
            <v>3118419</v>
          </cell>
          <cell r="AU1074">
            <v>2962014</v>
          </cell>
          <cell r="AW1074">
            <v>2962014</v>
          </cell>
          <cell r="BF1074">
            <v>56584276</v>
          </cell>
          <cell r="BI1074">
            <v>56584276</v>
          </cell>
          <cell r="BJ1074">
            <v>0.49101015587908425</v>
          </cell>
          <cell r="BK1074">
            <v>767397</v>
          </cell>
          <cell r="BL1074">
            <v>731338</v>
          </cell>
          <cell r="BN1074">
            <v>1498735</v>
          </cell>
          <cell r="CB1074">
            <v>521530</v>
          </cell>
          <cell r="CD1074">
            <v>521530</v>
          </cell>
          <cell r="CV1074">
            <v>1722684</v>
          </cell>
          <cell r="CX1074">
            <v>1722684</v>
          </cell>
          <cell r="DG1074">
            <v>938688</v>
          </cell>
          <cell r="DH1074">
            <v>1124079</v>
          </cell>
          <cell r="DJ1074">
            <v>2062767</v>
          </cell>
          <cell r="EA1074">
            <v>1044780</v>
          </cell>
          <cell r="EB1074">
            <v>1113966</v>
          </cell>
          <cell r="ED1074">
            <v>2158746</v>
          </cell>
          <cell r="ER1074">
            <v>2023717</v>
          </cell>
          <cell r="ET1074">
            <v>2023717</v>
          </cell>
          <cell r="FK1074">
            <v>82889819</v>
          </cell>
          <cell r="FL1074">
            <v>20012637</v>
          </cell>
          <cell r="FN1074">
            <v>12338085</v>
          </cell>
          <cell r="FO1074">
            <v>115240541</v>
          </cell>
        </row>
        <row r="1075">
          <cell r="E1075" t="str">
            <v>Texas State2017</v>
          </cell>
          <cell r="F1075" t="str">
            <v>TX</v>
          </cell>
          <cell r="G1075" t="str">
            <v>NCAA Division I-FBS</v>
          </cell>
          <cell r="I1075">
            <v>1</v>
          </cell>
          <cell r="J1075" t="str">
            <v>NCAA</v>
          </cell>
          <cell r="K1075">
            <v>11701</v>
          </cell>
          <cell r="L1075">
            <v>16318</v>
          </cell>
          <cell r="M1075">
            <v>28019</v>
          </cell>
          <cell r="V1075">
            <v>930080</v>
          </cell>
          <cell r="Y1075">
            <v>930080</v>
          </cell>
          <cell r="Z1075">
            <v>1941262</v>
          </cell>
          <cell r="AA1075">
            <v>1378102</v>
          </cell>
          <cell r="AC1075">
            <v>3319364</v>
          </cell>
          <cell r="AL1075">
            <v>892502</v>
          </cell>
          <cell r="AM1075">
            <v>899196</v>
          </cell>
          <cell r="AO1075">
            <v>1791698</v>
          </cell>
          <cell r="BF1075">
            <v>6725212</v>
          </cell>
          <cell r="BI1075">
            <v>6725212</v>
          </cell>
          <cell r="BJ1075">
            <v>0.18599103797593261</v>
          </cell>
          <cell r="BK1075">
            <v>657419</v>
          </cell>
          <cell r="BL1075">
            <v>751075</v>
          </cell>
          <cell r="BN1075">
            <v>1408494</v>
          </cell>
          <cell r="CV1075">
            <v>621141</v>
          </cell>
          <cell r="CX1075">
            <v>621141</v>
          </cell>
          <cell r="CZ1075">
            <v>749407</v>
          </cell>
          <cell r="DB1075">
            <v>749407</v>
          </cell>
          <cell r="EB1075">
            <v>621141</v>
          </cell>
          <cell r="ED1075">
            <v>621141</v>
          </cell>
          <cell r="ER1075">
            <v>882848</v>
          </cell>
          <cell r="ET1075">
            <v>882848</v>
          </cell>
          <cell r="FK1075">
            <v>11146475</v>
          </cell>
          <cell r="FL1075">
            <v>5902910</v>
          </cell>
          <cell r="FN1075">
            <v>19109411</v>
          </cell>
          <cell r="FO1075">
            <v>36158796</v>
          </cell>
        </row>
        <row r="1076">
          <cell r="E1076" t="str">
            <v>Texas Tech2017</v>
          </cell>
          <cell r="F1076" t="str">
            <v>TX</v>
          </cell>
          <cell r="G1076" t="str">
            <v>NCAA Division I-FBS</v>
          </cell>
          <cell r="I1076">
            <v>1</v>
          </cell>
          <cell r="J1076" t="str">
            <v>NCAA</v>
          </cell>
          <cell r="K1076">
            <v>14524</v>
          </cell>
          <cell r="L1076">
            <v>12757</v>
          </cell>
          <cell r="M1076">
            <v>27281</v>
          </cell>
          <cell r="V1076">
            <v>1617623</v>
          </cell>
          <cell r="Y1076">
            <v>1617623</v>
          </cell>
          <cell r="Z1076">
            <v>9889275</v>
          </cell>
          <cell r="AA1076">
            <v>1410011</v>
          </cell>
          <cell r="AC1076">
            <v>11299286</v>
          </cell>
          <cell r="AL1076">
            <v>303718</v>
          </cell>
          <cell r="AM1076">
            <v>228545</v>
          </cell>
          <cell r="AO1076">
            <v>532263</v>
          </cell>
          <cell r="BF1076">
            <v>45054306</v>
          </cell>
          <cell r="BI1076">
            <v>45054306</v>
          </cell>
          <cell r="BJ1076">
            <v>0.56953736079160477</v>
          </cell>
          <cell r="BK1076">
            <v>226079</v>
          </cell>
          <cell r="BL1076">
            <v>83849</v>
          </cell>
          <cell r="BN1076">
            <v>309928</v>
          </cell>
          <cell r="CV1076">
            <v>191185</v>
          </cell>
          <cell r="CX1076">
            <v>191185</v>
          </cell>
          <cell r="CZ1076">
            <v>235033</v>
          </cell>
          <cell r="DB1076">
            <v>235033</v>
          </cell>
          <cell r="EA1076">
            <v>53843</v>
          </cell>
          <cell r="EB1076">
            <v>90558</v>
          </cell>
          <cell r="ED1076">
            <v>144401</v>
          </cell>
          <cell r="ER1076">
            <v>166779</v>
          </cell>
          <cell r="ET1076">
            <v>166779</v>
          </cell>
          <cell r="FK1076">
            <v>57144844</v>
          </cell>
          <cell r="FL1076">
            <v>2405960</v>
          </cell>
          <cell r="FN1076">
            <v>19556045</v>
          </cell>
          <cell r="FO1076">
            <v>79106849</v>
          </cell>
        </row>
        <row r="1077">
          <cell r="E1077" t="str">
            <v>Alabama2017</v>
          </cell>
          <cell r="F1077" t="str">
            <v>AL</v>
          </cell>
          <cell r="G1077" t="str">
            <v>NCAA Division I-FBS</v>
          </cell>
          <cell r="I1077">
            <v>1</v>
          </cell>
          <cell r="J1077" t="str">
            <v>NCAA</v>
          </cell>
          <cell r="K1077">
            <v>13351</v>
          </cell>
          <cell r="L1077">
            <v>16471</v>
          </cell>
          <cell r="M1077">
            <v>29822</v>
          </cell>
          <cell r="V1077">
            <v>1191224</v>
          </cell>
          <cell r="Y1077">
            <v>1191224</v>
          </cell>
          <cell r="Z1077">
            <v>15298808</v>
          </cell>
          <cell r="AA1077">
            <v>998402</v>
          </cell>
          <cell r="AC1077">
            <v>16297210</v>
          </cell>
          <cell r="AL1077">
            <v>232338</v>
          </cell>
          <cell r="AM1077">
            <v>1120364</v>
          </cell>
          <cell r="AO1077">
            <v>1352702</v>
          </cell>
          <cell r="BF1077">
            <v>111102134</v>
          </cell>
          <cell r="BI1077">
            <v>111102134</v>
          </cell>
          <cell r="BJ1077">
            <v>0.6122336391224571</v>
          </cell>
          <cell r="BK1077">
            <v>368212</v>
          </cell>
          <cell r="BL1077">
            <v>414041</v>
          </cell>
          <cell r="BN1077">
            <v>782253</v>
          </cell>
          <cell r="BP1077">
            <v>1153936</v>
          </cell>
          <cell r="BR1077">
            <v>1153936</v>
          </cell>
          <cell r="CJ1077">
            <v>1077402</v>
          </cell>
          <cell r="CL1077">
            <v>1077402</v>
          </cell>
          <cell r="CV1077">
            <v>829075</v>
          </cell>
          <cell r="CX1077">
            <v>829075</v>
          </cell>
          <cell r="CZ1077">
            <v>1188272</v>
          </cell>
          <cell r="DB1077">
            <v>1188272</v>
          </cell>
          <cell r="DG1077">
            <v>96138</v>
          </cell>
          <cell r="DH1077">
            <v>782859</v>
          </cell>
          <cell r="DJ1077">
            <v>878997</v>
          </cell>
          <cell r="EA1077">
            <v>107042</v>
          </cell>
          <cell r="EB1077">
            <v>483933</v>
          </cell>
          <cell r="ED1077">
            <v>590975</v>
          </cell>
          <cell r="ER1077">
            <v>696958</v>
          </cell>
          <cell r="ET1077">
            <v>696958</v>
          </cell>
          <cell r="FK1077">
            <v>128395896</v>
          </cell>
          <cell r="FL1077">
            <v>8745242</v>
          </cell>
          <cell r="FN1077">
            <v>44329018</v>
          </cell>
          <cell r="FO1077">
            <v>181470156</v>
          </cell>
        </row>
        <row r="1078">
          <cell r="E1078" t="str">
            <v>Tennessee2017</v>
          </cell>
          <cell r="F1078" t="str">
            <v>TN</v>
          </cell>
          <cell r="G1078" t="str">
            <v>NCAA Division I-FBS</v>
          </cell>
          <cell r="I1078">
            <v>1</v>
          </cell>
          <cell r="J1078" t="str">
            <v>NCAA</v>
          </cell>
          <cell r="K1078">
            <v>10448</v>
          </cell>
          <cell r="L1078">
            <v>10461</v>
          </cell>
          <cell r="M1078">
            <v>20909</v>
          </cell>
          <cell r="V1078">
            <v>787149</v>
          </cell>
          <cell r="Y1078">
            <v>787149</v>
          </cell>
          <cell r="Z1078">
            <v>15978734</v>
          </cell>
          <cell r="AA1078">
            <v>3871125</v>
          </cell>
          <cell r="AC1078">
            <v>19849859</v>
          </cell>
          <cell r="AL1078">
            <v>83453</v>
          </cell>
          <cell r="AM1078">
            <v>101484</v>
          </cell>
          <cell r="AO1078">
            <v>184937</v>
          </cell>
          <cell r="BF1078">
            <v>93890299</v>
          </cell>
          <cell r="BI1078">
            <v>93890299</v>
          </cell>
          <cell r="BJ1078">
            <v>0.65802001406107691</v>
          </cell>
          <cell r="BK1078">
            <v>42844</v>
          </cell>
          <cell r="BL1078">
            <v>103508</v>
          </cell>
          <cell r="BN1078">
            <v>146352</v>
          </cell>
          <cell r="CJ1078">
            <v>192553</v>
          </cell>
          <cell r="CL1078">
            <v>192553</v>
          </cell>
          <cell r="CV1078">
            <v>162451</v>
          </cell>
          <cell r="CX1078">
            <v>162451</v>
          </cell>
          <cell r="CZ1078">
            <v>748832</v>
          </cell>
          <cell r="DB1078">
            <v>748832</v>
          </cell>
          <cell r="DG1078">
            <v>136417</v>
          </cell>
          <cell r="DH1078">
            <v>213910</v>
          </cell>
          <cell r="DJ1078">
            <v>350327</v>
          </cell>
          <cell r="EA1078">
            <v>110887</v>
          </cell>
          <cell r="EB1078">
            <v>51638</v>
          </cell>
          <cell r="ED1078">
            <v>162525</v>
          </cell>
          <cell r="ER1078">
            <v>297886</v>
          </cell>
          <cell r="ET1078">
            <v>297886</v>
          </cell>
          <cell r="FK1078">
            <v>111029783</v>
          </cell>
          <cell r="FL1078">
            <v>5743387</v>
          </cell>
          <cell r="FN1078">
            <v>25912914</v>
          </cell>
          <cell r="FO1078">
            <v>142686084</v>
          </cell>
        </row>
        <row r="1079">
          <cell r="E1079" t="str">
            <v>Texas2017</v>
          </cell>
          <cell r="F1079" t="str">
            <v>TX</v>
          </cell>
          <cell r="G1079" t="str">
            <v>NCAA Division I-FBS</v>
          </cell>
          <cell r="I1079">
            <v>1</v>
          </cell>
          <cell r="J1079" t="str">
            <v>NCAA</v>
          </cell>
          <cell r="K1079">
            <v>17419</v>
          </cell>
          <cell r="L1079">
            <v>20091</v>
          </cell>
          <cell r="M1079">
            <v>37510</v>
          </cell>
          <cell r="V1079">
            <v>5932925</v>
          </cell>
          <cell r="Y1079">
            <v>5932925</v>
          </cell>
          <cell r="Z1079">
            <v>18495410</v>
          </cell>
          <cell r="AA1079">
            <v>2770515</v>
          </cell>
          <cell r="AC1079">
            <v>21265925</v>
          </cell>
          <cell r="AL1079">
            <v>716725</v>
          </cell>
          <cell r="AM1079">
            <v>736017</v>
          </cell>
          <cell r="AO1079">
            <v>1452742</v>
          </cell>
          <cell r="BF1079">
            <v>143064180</v>
          </cell>
          <cell r="BI1079">
            <v>143064180</v>
          </cell>
          <cell r="BJ1079">
            <v>0.68005676069137688</v>
          </cell>
          <cell r="BK1079">
            <v>870766</v>
          </cell>
          <cell r="BL1079">
            <v>399764</v>
          </cell>
          <cell r="BN1079">
            <v>1270530</v>
          </cell>
          <cell r="CJ1079">
            <v>407936</v>
          </cell>
          <cell r="CL1079">
            <v>407936</v>
          </cell>
          <cell r="CV1079">
            <v>1060845</v>
          </cell>
          <cell r="CX1079">
            <v>1060845</v>
          </cell>
          <cell r="CZ1079">
            <v>1079361</v>
          </cell>
          <cell r="DB1079">
            <v>1079361</v>
          </cell>
          <cell r="DG1079">
            <v>1039681</v>
          </cell>
          <cell r="DH1079">
            <v>956586</v>
          </cell>
          <cell r="DJ1079">
            <v>1996267</v>
          </cell>
          <cell r="EA1079">
            <v>298753</v>
          </cell>
          <cell r="EB1079">
            <v>359607</v>
          </cell>
          <cell r="ED1079">
            <v>658360</v>
          </cell>
          <cell r="ER1079">
            <v>2069986</v>
          </cell>
          <cell r="ET1079">
            <v>2069986</v>
          </cell>
          <cell r="FK1079">
            <v>170418440</v>
          </cell>
          <cell r="FL1079">
            <v>9840617</v>
          </cell>
          <cell r="FN1079">
            <v>30111883</v>
          </cell>
          <cell r="FO1079">
            <v>210370940</v>
          </cell>
        </row>
        <row r="1080">
          <cell r="E1080" t="str">
            <v>UTEP2017</v>
          </cell>
          <cell r="F1080" t="str">
            <v>TX</v>
          </cell>
          <cell r="G1080" t="str">
            <v>NCAA Division I-FBS</v>
          </cell>
          <cell r="I1080">
            <v>1</v>
          </cell>
          <cell r="J1080" t="str">
            <v>NCAA</v>
          </cell>
          <cell r="K1080">
            <v>6809</v>
          </cell>
          <cell r="L1080">
            <v>7205</v>
          </cell>
          <cell r="M1080">
            <v>14014</v>
          </cell>
          <cell r="Z1080">
            <v>4889206</v>
          </cell>
          <cell r="AA1080">
            <v>2358579</v>
          </cell>
          <cell r="AC1080">
            <v>7247785</v>
          </cell>
          <cell r="AL1080">
            <v>1279809</v>
          </cell>
          <cell r="AM1080">
            <v>1791236</v>
          </cell>
          <cell r="AO1080">
            <v>3071045</v>
          </cell>
          <cell r="BF1080">
            <v>13421668</v>
          </cell>
          <cell r="BI1080">
            <v>13421668</v>
          </cell>
          <cell r="BJ1080">
            <v>0.42435402105615672</v>
          </cell>
          <cell r="BK1080">
            <v>555394</v>
          </cell>
          <cell r="BL1080">
            <v>615376</v>
          </cell>
          <cell r="BN1080">
            <v>1170770</v>
          </cell>
          <cell r="CB1080">
            <v>344385</v>
          </cell>
          <cell r="CD1080">
            <v>344385</v>
          </cell>
          <cell r="CV1080">
            <v>1371134</v>
          </cell>
          <cell r="CX1080">
            <v>1371134</v>
          </cell>
          <cell r="CZ1080">
            <v>1217592</v>
          </cell>
          <cell r="DB1080">
            <v>1217592</v>
          </cell>
          <cell r="EB1080">
            <v>806380</v>
          </cell>
          <cell r="ED1080">
            <v>806380</v>
          </cell>
          <cell r="ER1080">
            <v>1207385</v>
          </cell>
          <cell r="ET1080">
            <v>1207385</v>
          </cell>
          <cell r="FK1080">
            <v>20146077</v>
          </cell>
          <cell r="FL1080">
            <v>9712067</v>
          </cell>
          <cell r="FN1080">
            <v>1770325</v>
          </cell>
          <cell r="FO1080">
            <v>31628469</v>
          </cell>
        </row>
        <row r="1081">
          <cell r="E1081" t="str">
            <v>UTSA2017</v>
          </cell>
          <cell r="F1081" t="str">
            <v>TX</v>
          </cell>
          <cell r="G1081" t="str">
            <v>NCAA Division I-FBS</v>
          </cell>
          <cell r="I1081">
            <v>1</v>
          </cell>
          <cell r="J1081" t="str">
            <v>NCAA</v>
          </cell>
          <cell r="K1081">
            <v>10460</v>
          </cell>
          <cell r="L1081">
            <v>10804</v>
          </cell>
          <cell r="M1081">
            <v>21264</v>
          </cell>
          <cell r="V1081">
            <v>1202723</v>
          </cell>
          <cell r="Y1081">
            <v>1202723</v>
          </cell>
          <cell r="Z1081">
            <v>2181947</v>
          </cell>
          <cell r="AA1081">
            <v>1330272</v>
          </cell>
          <cell r="AC1081">
            <v>3512219</v>
          </cell>
          <cell r="AL1081">
            <v>1128940</v>
          </cell>
          <cell r="AM1081">
            <v>887025</v>
          </cell>
          <cell r="AO1081">
            <v>2015965</v>
          </cell>
          <cell r="BF1081">
            <v>10548064</v>
          </cell>
          <cell r="BI1081">
            <v>10548064</v>
          </cell>
          <cell r="BJ1081">
            <v>0.334298751930375</v>
          </cell>
          <cell r="BK1081">
            <v>441588</v>
          </cell>
          <cell r="BL1081">
            <v>464829</v>
          </cell>
          <cell r="BN1081">
            <v>906417</v>
          </cell>
          <cell r="CV1081">
            <v>843962</v>
          </cell>
          <cell r="CX1081">
            <v>843962</v>
          </cell>
          <cell r="CZ1081">
            <v>782567</v>
          </cell>
          <cell r="DB1081">
            <v>782567</v>
          </cell>
          <cell r="EA1081">
            <v>355465</v>
          </cell>
          <cell r="EB1081">
            <v>396402</v>
          </cell>
          <cell r="ED1081">
            <v>751867</v>
          </cell>
          <cell r="ER1081">
            <v>946758</v>
          </cell>
          <cell r="ET1081">
            <v>946758</v>
          </cell>
          <cell r="FK1081">
            <v>15858727</v>
          </cell>
          <cell r="FL1081">
            <v>5651815</v>
          </cell>
          <cell r="FN1081">
            <v>10042265</v>
          </cell>
          <cell r="FO1081">
            <v>31552807</v>
          </cell>
        </row>
        <row r="1082">
          <cell r="E1082" t="str">
            <v>Troy2017</v>
          </cell>
          <cell r="F1082" t="str">
            <v>AL</v>
          </cell>
          <cell r="G1082" t="str">
            <v>NCAA Division I-FBS</v>
          </cell>
          <cell r="I1082">
            <v>1</v>
          </cell>
          <cell r="J1082" t="str">
            <v>NCAA</v>
          </cell>
          <cell r="K1082">
            <v>3790</v>
          </cell>
          <cell r="L1082">
            <v>5682</v>
          </cell>
          <cell r="M1082">
            <v>9472</v>
          </cell>
          <cell r="V1082">
            <v>1048691</v>
          </cell>
          <cell r="Y1082">
            <v>1048691</v>
          </cell>
          <cell r="Z1082">
            <v>2176060</v>
          </cell>
          <cell r="AA1082">
            <v>1961204</v>
          </cell>
          <cell r="AC1082">
            <v>4137264</v>
          </cell>
          <cell r="AL1082">
            <v>592646</v>
          </cell>
          <cell r="AM1082">
            <v>761326</v>
          </cell>
          <cell r="AO1082">
            <v>1353972</v>
          </cell>
          <cell r="BF1082">
            <v>9513418</v>
          </cell>
          <cell r="BI1082">
            <v>9513418</v>
          </cell>
          <cell r="BJ1082">
            <v>0.29115400197815655</v>
          </cell>
          <cell r="BK1082">
            <v>397952</v>
          </cell>
          <cell r="BL1082">
            <v>238653</v>
          </cell>
          <cell r="BN1082">
            <v>636605</v>
          </cell>
          <cell r="CV1082">
            <v>648757</v>
          </cell>
          <cell r="CX1082">
            <v>648757</v>
          </cell>
          <cell r="CZ1082">
            <v>847686</v>
          </cell>
          <cell r="DB1082">
            <v>847686</v>
          </cell>
          <cell r="EA1082">
            <v>412373</v>
          </cell>
          <cell r="EB1082">
            <v>266977</v>
          </cell>
          <cell r="ED1082">
            <v>679350</v>
          </cell>
          <cell r="ER1082">
            <v>653077</v>
          </cell>
          <cell r="ET1082">
            <v>653077</v>
          </cell>
          <cell r="FK1082">
            <v>14141140</v>
          </cell>
          <cell r="FL1082">
            <v>5377680</v>
          </cell>
          <cell r="FN1082">
            <v>13156046</v>
          </cell>
          <cell r="FO1082">
            <v>32674866</v>
          </cell>
        </row>
        <row r="1083">
          <cell r="E1083" t="str">
            <v>Tulane2017</v>
          </cell>
          <cell r="F1083" t="str">
            <v>LA</v>
          </cell>
          <cell r="G1083" t="str">
            <v>NCAA Division I-FBS</v>
          </cell>
          <cell r="I1083">
            <v>1</v>
          </cell>
          <cell r="J1083" t="str">
            <v>NCAA</v>
          </cell>
          <cell r="K1083">
            <v>2765</v>
          </cell>
          <cell r="L1083">
            <v>3951</v>
          </cell>
          <cell r="M1083">
            <v>6716</v>
          </cell>
          <cell r="V1083">
            <v>3239301</v>
          </cell>
          <cell r="Y1083">
            <v>3239301</v>
          </cell>
          <cell r="Z1083">
            <v>4366624</v>
          </cell>
          <cell r="AA1083">
            <v>2517354</v>
          </cell>
          <cell r="AC1083">
            <v>6883978</v>
          </cell>
          <cell r="AE1083">
            <v>1078036</v>
          </cell>
          <cell r="AG1083">
            <v>1078036</v>
          </cell>
          <cell r="AI1083">
            <v>658999</v>
          </cell>
          <cell r="AK1083">
            <v>658999</v>
          </cell>
          <cell r="BF1083">
            <v>14191889</v>
          </cell>
          <cell r="BI1083">
            <v>14191889</v>
          </cell>
          <cell r="BJ1083">
            <v>0.29311635476063969</v>
          </cell>
          <cell r="BL1083">
            <v>883305</v>
          </cell>
          <cell r="BN1083">
            <v>883305</v>
          </cell>
          <cell r="DH1083">
            <v>1949430</v>
          </cell>
          <cell r="DJ1083">
            <v>1949430</v>
          </cell>
          <cell r="EA1083">
            <v>893546</v>
          </cell>
          <cell r="EB1083">
            <v>918738</v>
          </cell>
          <cell r="ED1083">
            <v>1812284</v>
          </cell>
          <cell r="EF1083">
            <v>1061370</v>
          </cell>
          <cell r="EH1083">
            <v>1061370</v>
          </cell>
          <cell r="EI1083">
            <v>980563</v>
          </cell>
          <cell r="EJ1083">
            <v>1061370</v>
          </cell>
          <cell r="EL1083">
            <v>2041933</v>
          </cell>
          <cell r="EM1083">
            <v>486641</v>
          </cell>
          <cell r="EN1083">
            <v>594447</v>
          </cell>
          <cell r="EP1083">
            <v>1081088</v>
          </cell>
          <cell r="ER1083">
            <v>1472868</v>
          </cell>
          <cell r="ET1083">
            <v>1472868</v>
          </cell>
          <cell r="FK1083">
            <v>24158564</v>
          </cell>
          <cell r="FL1083">
            <v>12195917</v>
          </cell>
          <cell r="FN1083">
            <v>12062773</v>
          </cell>
          <cell r="FO1083">
            <v>48417254</v>
          </cell>
        </row>
        <row r="1084">
          <cell r="E1084" t="str">
            <v>Buffalo2017</v>
          </cell>
          <cell r="F1084" t="str">
            <v>NY</v>
          </cell>
          <cell r="G1084" t="str">
            <v>NCAA Division I-FBS</v>
          </cell>
          <cell r="I1084">
            <v>1</v>
          </cell>
          <cell r="J1084" t="str">
            <v>NCAA</v>
          </cell>
          <cell r="K1084">
            <v>11138</v>
          </cell>
          <cell r="L1084">
            <v>8178</v>
          </cell>
          <cell r="M1084">
            <v>19316</v>
          </cell>
          <cell r="Z1084">
            <v>2653127</v>
          </cell>
          <cell r="AA1084">
            <v>1720075</v>
          </cell>
          <cell r="AC1084">
            <v>4373202</v>
          </cell>
          <cell r="AL1084">
            <v>460184</v>
          </cell>
          <cell r="AM1084">
            <v>863751</v>
          </cell>
          <cell r="AO1084">
            <v>1323935</v>
          </cell>
          <cell r="BF1084">
            <v>7730058</v>
          </cell>
          <cell r="BI1084">
            <v>7730058</v>
          </cell>
          <cell r="BJ1084">
            <v>0.2339478974400693</v>
          </cell>
          <cell r="CV1084">
            <v>817716</v>
          </cell>
          <cell r="CX1084">
            <v>817716</v>
          </cell>
          <cell r="CZ1084">
            <v>801198</v>
          </cell>
          <cell r="DB1084">
            <v>801198</v>
          </cell>
          <cell r="DH1084">
            <v>857069</v>
          </cell>
          <cell r="DJ1084">
            <v>857069</v>
          </cell>
          <cell r="EA1084">
            <v>376194</v>
          </cell>
          <cell r="EB1084">
            <v>609812</v>
          </cell>
          <cell r="ED1084">
            <v>986006</v>
          </cell>
          <cell r="ER1084">
            <v>840847</v>
          </cell>
          <cell r="ET1084">
            <v>840847</v>
          </cell>
          <cell r="FC1084">
            <v>594682</v>
          </cell>
          <cell r="FF1084">
            <v>594682</v>
          </cell>
          <cell r="FK1084">
            <v>11814245</v>
          </cell>
          <cell r="FL1084">
            <v>6510468</v>
          </cell>
          <cell r="FN1084">
            <v>14717080</v>
          </cell>
          <cell r="FO1084">
            <v>33041793</v>
          </cell>
        </row>
        <row r="1085">
          <cell r="E1085" t="str">
            <v>Akron2017</v>
          </cell>
          <cell r="F1085" t="str">
            <v>OH</v>
          </cell>
          <cell r="G1085" t="str">
            <v>NCAA Division I-FBS</v>
          </cell>
          <cell r="I1085">
            <v>1</v>
          </cell>
          <cell r="J1085" t="str">
            <v>NCAA</v>
          </cell>
          <cell r="K1085">
            <v>7144</v>
          </cell>
          <cell r="L1085">
            <v>5984</v>
          </cell>
          <cell r="M1085">
            <v>13128</v>
          </cell>
          <cell r="Z1085">
            <v>2934244</v>
          </cell>
          <cell r="AA1085">
            <v>1546618</v>
          </cell>
          <cell r="AC1085">
            <v>4480862</v>
          </cell>
          <cell r="AL1085">
            <v>763966</v>
          </cell>
          <cell r="AM1085">
            <v>1061488</v>
          </cell>
          <cell r="AO1085">
            <v>1825454</v>
          </cell>
          <cell r="BF1085">
            <v>7396137</v>
          </cell>
          <cell r="BI1085">
            <v>7396137</v>
          </cell>
          <cell r="BJ1085">
            <v>0.22366056309828131</v>
          </cell>
          <cell r="BK1085">
            <v>362449</v>
          </cell>
          <cell r="BL1085">
            <v>316134</v>
          </cell>
          <cell r="BN1085">
            <v>678583</v>
          </cell>
          <cell r="CC1085">
            <v>207250</v>
          </cell>
          <cell r="CD1085">
            <v>207250</v>
          </cell>
          <cell r="CU1085">
            <v>1198496</v>
          </cell>
          <cell r="CV1085">
            <v>664387</v>
          </cell>
          <cell r="CX1085">
            <v>1862883</v>
          </cell>
          <cell r="CZ1085">
            <v>734654</v>
          </cell>
          <cell r="DB1085">
            <v>734654</v>
          </cell>
          <cell r="DH1085">
            <v>934142</v>
          </cell>
          <cell r="DJ1085">
            <v>934142</v>
          </cell>
          <cell r="EB1085">
            <v>473718</v>
          </cell>
          <cell r="ED1085">
            <v>473718</v>
          </cell>
          <cell r="ER1085">
            <v>746203</v>
          </cell>
          <cell r="ET1085">
            <v>746203</v>
          </cell>
          <cell r="FK1085">
            <v>12655292</v>
          </cell>
          <cell r="FL1085">
            <v>6477344</v>
          </cell>
          <cell r="FM1085">
            <v>207250</v>
          </cell>
          <cell r="FN1085">
            <v>13728693</v>
          </cell>
          <cell r="FO1085">
            <v>33068579</v>
          </cell>
        </row>
        <row r="1086">
          <cell r="E1086" t="str">
            <v>UAB2017</v>
          </cell>
          <cell r="F1086" t="str">
            <v>AL</v>
          </cell>
          <cell r="G1086" t="str">
            <v>NCAA Division I-FBS</v>
          </cell>
          <cell r="I1086">
            <v>1</v>
          </cell>
          <cell r="J1086" t="str">
            <v>NCAA</v>
          </cell>
          <cell r="K1086">
            <v>3905</v>
          </cell>
          <cell r="L1086">
            <v>5725</v>
          </cell>
          <cell r="M1086">
            <v>9630</v>
          </cell>
          <cell r="V1086">
            <v>1287715</v>
          </cell>
          <cell r="Y1086">
            <v>1287715</v>
          </cell>
          <cell r="Z1086">
            <v>3559862</v>
          </cell>
          <cell r="AA1086">
            <v>1999358</v>
          </cell>
          <cell r="AC1086">
            <v>5559220</v>
          </cell>
          <cell r="AE1086">
            <v>397184</v>
          </cell>
          <cell r="AG1086">
            <v>397184</v>
          </cell>
          <cell r="AI1086">
            <v>304909</v>
          </cell>
          <cell r="AK1086">
            <v>304909</v>
          </cell>
          <cell r="AM1086">
            <v>941639</v>
          </cell>
          <cell r="AO1086">
            <v>941639</v>
          </cell>
          <cell r="BF1086">
            <v>11234371</v>
          </cell>
          <cell r="BI1086">
            <v>11234371</v>
          </cell>
          <cell r="BJ1086">
            <v>0.31457944701425267</v>
          </cell>
          <cell r="BK1086">
            <v>425355</v>
          </cell>
          <cell r="BL1086">
            <v>402710</v>
          </cell>
          <cell r="BN1086">
            <v>828065</v>
          </cell>
          <cell r="CC1086">
            <v>225168</v>
          </cell>
          <cell r="CD1086">
            <v>225168</v>
          </cell>
          <cell r="CU1086">
            <v>1041470</v>
          </cell>
          <cell r="CV1086">
            <v>1115253</v>
          </cell>
          <cell r="CX1086">
            <v>2156723</v>
          </cell>
          <cell r="CZ1086">
            <v>873667</v>
          </cell>
          <cell r="DB1086">
            <v>873667</v>
          </cell>
          <cell r="EA1086">
            <v>397311</v>
          </cell>
          <cell r="EB1086">
            <v>514987</v>
          </cell>
          <cell r="ED1086">
            <v>912298</v>
          </cell>
          <cell r="ER1086">
            <v>873667</v>
          </cell>
          <cell r="ET1086">
            <v>873667</v>
          </cell>
          <cell r="FK1086">
            <v>17946084</v>
          </cell>
          <cell r="FL1086">
            <v>7423374</v>
          </cell>
          <cell r="FM1086">
            <v>225168</v>
          </cell>
          <cell r="FN1086">
            <v>10117723</v>
          </cell>
          <cell r="FO1086">
            <v>35712349</v>
          </cell>
        </row>
        <row r="1087">
          <cell r="E1087" t="str">
            <v>Arizona2017</v>
          </cell>
          <cell r="F1087" t="str">
            <v>AZ</v>
          </cell>
          <cell r="G1087" t="str">
            <v>NCAA Division I-FBS</v>
          </cell>
          <cell r="I1087">
            <v>1</v>
          </cell>
          <cell r="J1087" t="str">
            <v>NCAA</v>
          </cell>
          <cell r="K1087">
            <v>13852</v>
          </cell>
          <cell r="L1087">
            <v>15397</v>
          </cell>
          <cell r="M1087">
            <v>29249</v>
          </cell>
          <cell r="V1087">
            <v>1168948</v>
          </cell>
          <cell r="Y1087">
            <v>1168948</v>
          </cell>
          <cell r="Z1087">
            <v>22830561</v>
          </cell>
          <cell r="AA1087">
            <v>656784</v>
          </cell>
          <cell r="AC1087">
            <v>23487345</v>
          </cell>
          <cell r="AE1087">
            <v>176579</v>
          </cell>
          <cell r="AG1087">
            <v>176579</v>
          </cell>
          <cell r="AL1087">
            <v>412423</v>
          </cell>
          <cell r="AM1087">
            <v>624784</v>
          </cell>
          <cell r="AO1087">
            <v>1037207</v>
          </cell>
          <cell r="BF1087">
            <v>44011760</v>
          </cell>
          <cell r="BI1087">
            <v>44011760</v>
          </cell>
          <cell r="BJ1087">
            <v>0.47480899708189162</v>
          </cell>
          <cell r="BK1087">
            <v>254247</v>
          </cell>
          <cell r="BL1087">
            <v>239154</v>
          </cell>
          <cell r="BN1087">
            <v>493401</v>
          </cell>
          <cell r="BP1087">
            <v>497851</v>
          </cell>
          <cell r="BR1087">
            <v>497851</v>
          </cell>
          <cell r="CV1087">
            <v>540958</v>
          </cell>
          <cell r="CX1087">
            <v>540958</v>
          </cell>
          <cell r="CZ1087">
            <v>816103</v>
          </cell>
          <cell r="DB1087">
            <v>816103</v>
          </cell>
          <cell r="DG1087">
            <v>464667</v>
          </cell>
          <cell r="DH1087">
            <v>439036</v>
          </cell>
          <cell r="DJ1087">
            <v>903703</v>
          </cell>
          <cell r="EA1087">
            <v>256688</v>
          </cell>
          <cell r="EB1087">
            <v>321574</v>
          </cell>
          <cell r="ED1087">
            <v>578262</v>
          </cell>
          <cell r="ER1087">
            <v>548621</v>
          </cell>
          <cell r="ET1087">
            <v>548621</v>
          </cell>
          <cell r="FK1087">
            <v>69399294</v>
          </cell>
          <cell r="FL1087">
            <v>4861444</v>
          </cell>
          <cell r="FN1087">
            <v>18432872</v>
          </cell>
          <cell r="FO1087">
            <v>92693610</v>
          </cell>
        </row>
        <row r="1088">
          <cell r="E1088" t="str">
            <v>Arkansas2017</v>
          </cell>
          <cell r="F1088" t="str">
            <v>AR</v>
          </cell>
          <cell r="G1088" t="str">
            <v>NCAA Division I-FBS</v>
          </cell>
          <cell r="I1088">
            <v>1</v>
          </cell>
          <cell r="J1088" t="str">
            <v>NCAA</v>
          </cell>
          <cell r="K1088">
            <v>9529</v>
          </cell>
          <cell r="L1088">
            <v>10870</v>
          </cell>
          <cell r="M1088">
            <v>20399</v>
          </cell>
          <cell r="V1088">
            <v>4570801</v>
          </cell>
          <cell r="Y1088">
            <v>4570801</v>
          </cell>
          <cell r="Z1088">
            <v>17275988</v>
          </cell>
          <cell r="AA1088">
            <v>490353</v>
          </cell>
          <cell r="AC1088">
            <v>17766341</v>
          </cell>
          <cell r="AL1088">
            <v>426537</v>
          </cell>
          <cell r="AM1088">
            <v>459676</v>
          </cell>
          <cell r="AO1088">
            <v>886213</v>
          </cell>
          <cell r="BF1088">
            <v>67851084</v>
          </cell>
          <cell r="BI1088">
            <v>67851084</v>
          </cell>
          <cell r="BJ1088">
            <v>0.51190730559272624</v>
          </cell>
          <cell r="BK1088">
            <v>68379</v>
          </cell>
          <cell r="BL1088">
            <v>102635</v>
          </cell>
          <cell r="BN1088">
            <v>171014</v>
          </cell>
          <cell r="BP1088">
            <v>283634</v>
          </cell>
          <cell r="BR1088">
            <v>283634</v>
          </cell>
          <cell r="CV1088">
            <v>129114</v>
          </cell>
          <cell r="CX1088">
            <v>129114</v>
          </cell>
          <cell r="CZ1088">
            <v>186354</v>
          </cell>
          <cell r="DB1088">
            <v>186354</v>
          </cell>
          <cell r="DH1088">
            <v>99267</v>
          </cell>
          <cell r="DJ1088">
            <v>99267</v>
          </cell>
          <cell r="EA1088">
            <v>84777</v>
          </cell>
          <cell r="EB1088">
            <v>121895</v>
          </cell>
          <cell r="ED1088">
            <v>206672</v>
          </cell>
          <cell r="ER1088">
            <v>273234</v>
          </cell>
          <cell r="ET1088">
            <v>273234</v>
          </cell>
          <cell r="FK1088">
            <v>90277566</v>
          </cell>
          <cell r="FL1088">
            <v>2146162</v>
          </cell>
          <cell r="FN1088">
            <v>40121917</v>
          </cell>
          <cell r="FO1088">
            <v>132545645</v>
          </cell>
        </row>
        <row r="1089">
          <cell r="E1089" t="str">
            <v>California2017</v>
          </cell>
          <cell r="F1089" t="str">
            <v>CA</v>
          </cell>
          <cell r="G1089" t="str">
            <v>NCAA Division I-FBS</v>
          </cell>
          <cell r="I1089">
            <v>1</v>
          </cell>
          <cell r="J1089" t="str">
            <v>NCAA</v>
          </cell>
          <cell r="K1089">
            <v>14016</v>
          </cell>
          <cell r="L1089">
            <v>15335</v>
          </cell>
          <cell r="M1089">
            <v>29351</v>
          </cell>
          <cell r="V1089">
            <v>1537270</v>
          </cell>
          <cell r="Y1089">
            <v>1537270</v>
          </cell>
          <cell r="Z1089">
            <v>8085222</v>
          </cell>
          <cell r="AA1089">
            <v>491698</v>
          </cell>
          <cell r="AC1089">
            <v>8576920</v>
          </cell>
          <cell r="AE1089">
            <v>6325</v>
          </cell>
          <cell r="AG1089">
            <v>6325</v>
          </cell>
          <cell r="AL1089">
            <v>166008</v>
          </cell>
          <cell r="AM1089">
            <v>166008</v>
          </cell>
          <cell r="AO1089">
            <v>332016</v>
          </cell>
          <cell r="BC1089">
            <v>137641</v>
          </cell>
          <cell r="BE1089">
            <v>137641</v>
          </cell>
          <cell r="BF1089">
            <v>32650505</v>
          </cell>
          <cell r="BI1089">
            <v>32650505</v>
          </cell>
          <cell r="BJ1089">
            <v>0.359999790508722</v>
          </cell>
          <cell r="BK1089">
            <v>671726</v>
          </cell>
          <cell r="BL1089">
            <v>257512</v>
          </cell>
          <cell r="BN1089">
            <v>929238</v>
          </cell>
          <cell r="BO1089">
            <v>288817</v>
          </cell>
          <cell r="BP1089">
            <v>121948</v>
          </cell>
          <cell r="BR1089">
            <v>410765</v>
          </cell>
          <cell r="BX1089">
            <v>128349</v>
          </cell>
          <cell r="BZ1089">
            <v>128349</v>
          </cell>
          <cell r="CI1089">
            <v>1323079</v>
          </cell>
          <cell r="CJ1089">
            <v>146118</v>
          </cell>
          <cell r="CL1089">
            <v>1469197</v>
          </cell>
          <cell r="CU1089">
            <v>168570</v>
          </cell>
          <cell r="CV1089">
            <v>83181</v>
          </cell>
          <cell r="CX1089">
            <v>251751</v>
          </cell>
          <cell r="CZ1089">
            <v>107631</v>
          </cell>
          <cell r="DB1089">
            <v>107631</v>
          </cell>
          <cell r="DG1089">
            <v>1314581</v>
          </cell>
          <cell r="DH1089">
            <v>70582</v>
          </cell>
          <cell r="DJ1089">
            <v>1385163</v>
          </cell>
          <cell r="EA1089">
            <v>475888</v>
          </cell>
          <cell r="EB1089">
            <v>161259</v>
          </cell>
          <cell r="ED1089">
            <v>637147</v>
          </cell>
          <cell r="ER1089">
            <v>111908</v>
          </cell>
          <cell r="ET1089">
            <v>111908</v>
          </cell>
          <cell r="EU1089">
            <v>43745</v>
          </cell>
          <cell r="EV1089">
            <v>50541</v>
          </cell>
          <cell r="EX1089">
            <v>94286</v>
          </cell>
          <cell r="FG1089">
            <v>1425186</v>
          </cell>
          <cell r="FJ1089">
            <v>1425186</v>
          </cell>
          <cell r="FK1089">
            <v>48150597</v>
          </cell>
          <cell r="FL1089">
            <v>2040701</v>
          </cell>
          <cell r="FN1089">
            <v>40504602</v>
          </cell>
          <cell r="FO1089">
            <v>90695900</v>
          </cell>
        </row>
        <row r="1090">
          <cell r="E1090" t="str">
            <v>UCLA2017</v>
          </cell>
          <cell r="F1090" t="str">
            <v>CA</v>
          </cell>
          <cell r="G1090" t="str">
            <v>NCAA Division I-FBS</v>
          </cell>
          <cell r="I1090">
            <v>1</v>
          </cell>
          <cell r="J1090" t="str">
            <v>NCAA</v>
          </cell>
          <cell r="K1090">
            <v>12930</v>
          </cell>
          <cell r="L1090">
            <v>17520</v>
          </cell>
          <cell r="M1090">
            <v>30450</v>
          </cell>
          <cell r="V1090">
            <v>1042884</v>
          </cell>
          <cell r="Y1090">
            <v>1042884</v>
          </cell>
          <cell r="Z1090">
            <v>11325876</v>
          </cell>
          <cell r="AA1090">
            <v>944962</v>
          </cell>
          <cell r="AC1090">
            <v>12270838</v>
          </cell>
          <cell r="AE1090">
            <v>140153</v>
          </cell>
          <cell r="AG1090">
            <v>140153</v>
          </cell>
          <cell r="AL1090">
            <v>300760</v>
          </cell>
          <cell r="AM1090">
            <v>184872</v>
          </cell>
          <cell r="AO1090">
            <v>485632</v>
          </cell>
          <cell r="BF1090">
            <v>39891547</v>
          </cell>
          <cell r="BI1090">
            <v>39891547</v>
          </cell>
          <cell r="BJ1090">
            <v>0.30460733368886023</v>
          </cell>
          <cell r="BK1090">
            <v>165514</v>
          </cell>
          <cell r="BL1090">
            <v>308184</v>
          </cell>
          <cell r="BN1090">
            <v>473698</v>
          </cell>
          <cell r="BP1090">
            <v>1094308</v>
          </cell>
          <cell r="BR1090">
            <v>1094308</v>
          </cell>
          <cell r="CJ1090">
            <v>103332</v>
          </cell>
          <cell r="CL1090">
            <v>103332</v>
          </cell>
          <cell r="CU1090">
            <v>292570</v>
          </cell>
          <cell r="CV1090">
            <v>580216</v>
          </cell>
          <cell r="CX1090">
            <v>872786</v>
          </cell>
          <cell r="CZ1090">
            <v>528383</v>
          </cell>
          <cell r="DB1090">
            <v>528383</v>
          </cell>
          <cell r="DH1090">
            <v>235273</v>
          </cell>
          <cell r="DJ1090">
            <v>235273</v>
          </cell>
          <cell r="EA1090">
            <v>554041</v>
          </cell>
          <cell r="EB1090">
            <v>383456</v>
          </cell>
          <cell r="ED1090">
            <v>937497</v>
          </cell>
          <cell r="EQ1090">
            <v>614053</v>
          </cell>
          <cell r="ER1090">
            <v>424055</v>
          </cell>
          <cell r="ET1090">
            <v>1038108</v>
          </cell>
          <cell r="EU1090">
            <v>227329</v>
          </cell>
          <cell r="EV1090">
            <v>113044</v>
          </cell>
          <cell r="EX1090">
            <v>340373</v>
          </cell>
          <cell r="FK1090">
            <v>54414574</v>
          </cell>
          <cell r="FL1090">
            <v>5040238</v>
          </cell>
          <cell r="FN1090">
            <v>71505748</v>
          </cell>
          <cell r="FO1090">
            <v>130960560</v>
          </cell>
        </row>
        <row r="1091">
          <cell r="E1091" t="str">
            <v>UCF2017</v>
          </cell>
          <cell r="F1091" t="str">
            <v>FL</v>
          </cell>
          <cell r="G1091" t="str">
            <v>NCAA Division I-FBS</v>
          </cell>
          <cell r="I1091">
            <v>1</v>
          </cell>
          <cell r="J1091" t="str">
            <v>NCAA</v>
          </cell>
          <cell r="K1091">
            <v>18065</v>
          </cell>
          <cell r="L1091">
            <v>21620</v>
          </cell>
          <cell r="M1091">
            <v>39685</v>
          </cell>
          <cell r="V1091">
            <v>1317040</v>
          </cell>
          <cell r="Y1091">
            <v>1317040</v>
          </cell>
          <cell r="Z1091">
            <v>3368085</v>
          </cell>
          <cell r="AA1091">
            <v>660045</v>
          </cell>
          <cell r="AC1091">
            <v>4028130</v>
          </cell>
          <cell r="AM1091">
            <v>408931</v>
          </cell>
          <cell r="AO1091">
            <v>408931</v>
          </cell>
          <cell r="BF1091">
            <v>26822661</v>
          </cell>
          <cell r="BI1091">
            <v>26822661</v>
          </cell>
          <cell r="BJ1091">
            <v>0.44652718221755561</v>
          </cell>
          <cell r="BK1091">
            <v>146257</v>
          </cell>
          <cell r="BL1091">
            <v>164790</v>
          </cell>
          <cell r="BN1091">
            <v>311047</v>
          </cell>
          <cell r="CJ1091">
            <v>591895</v>
          </cell>
          <cell r="CL1091">
            <v>591895</v>
          </cell>
          <cell r="CU1091">
            <v>315739</v>
          </cell>
          <cell r="CV1091">
            <v>361715</v>
          </cell>
          <cell r="CX1091">
            <v>677454</v>
          </cell>
          <cell r="CZ1091">
            <v>518584</v>
          </cell>
          <cell r="DB1091">
            <v>518584</v>
          </cell>
          <cell r="EA1091">
            <v>149521</v>
          </cell>
          <cell r="EB1091">
            <v>178502</v>
          </cell>
          <cell r="ED1091">
            <v>328023</v>
          </cell>
          <cell r="ER1091">
            <v>382135</v>
          </cell>
          <cell r="ET1091">
            <v>382135</v>
          </cell>
          <cell r="FK1091">
            <v>32119303</v>
          </cell>
          <cell r="FL1091">
            <v>3266597</v>
          </cell>
          <cell r="FN1091">
            <v>24683592</v>
          </cell>
          <cell r="FO1091">
            <v>60069492</v>
          </cell>
        </row>
        <row r="1092">
          <cell r="E1092" t="str">
            <v>Cincinnati2017</v>
          </cell>
          <cell r="F1092" t="str">
            <v>OH</v>
          </cell>
          <cell r="G1092" t="str">
            <v>NCAA Division I-FBS</v>
          </cell>
          <cell r="I1092">
            <v>1</v>
          </cell>
          <cell r="J1092" t="str">
            <v>NCAA</v>
          </cell>
          <cell r="K1092">
            <v>11897</v>
          </cell>
          <cell r="L1092">
            <v>10598</v>
          </cell>
          <cell r="M1092">
            <v>22495</v>
          </cell>
          <cell r="V1092">
            <v>1443656</v>
          </cell>
          <cell r="Y1092">
            <v>1443656</v>
          </cell>
          <cell r="Z1092">
            <v>7465979</v>
          </cell>
          <cell r="AA1092">
            <v>2855967</v>
          </cell>
          <cell r="AC1092">
            <v>10321946</v>
          </cell>
          <cell r="AL1092">
            <v>734985</v>
          </cell>
          <cell r="AM1092">
            <v>1542330</v>
          </cell>
          <cell r="AO1092">
            <v>2277315</v>
          </cell>
          <cell r="BF1092">
            <v>13856255</v>
          </cell>
          <cell r="BI1092">
            <v>13856255</v>
          </cell>
          <cell r="BJ1092">
            <v>0.28637578826554227</v>
          </cell>
          <cell r="BK1092">
            <v>468554</v>
          </cell>
          <cell r="BL1092">
            <v>540191</v>
          </cell>
          <cell r="BN1092">
            <v>1008745</v>
          </cell>
          <cell r="BX1092">
            <v>1014686</v>
          </cell>
          <cell r="BZ1092">
            <v>1014686</v>
          </cell>
          <cell r="CU1092">
            <v>839208</v>
          </cell>
          <cell r="CV1092">
            <v>1057028</v>
          </cell>
          <cell r="CX1092">
            <v>1896236</v>
          </cell>
          <cell r="DG1092">
            <v>564982</v>
          </cell>
          <cell r="DH1092">
            <v>1026338</v>
          </cell>
          <cell r="DJ1092">
            <v>1591320</v>
          </cell>
          <cell r="EB1092">
            <v>647712</v>
          </cell>
          <cell r="ED1092">
            <v>647712</v>
          </cell>
          <cell r="ER1092">
            <v>1218007</v>
          </cell>
          <cell r="ET1092">
            <v>1218007</v>
          </cell>
          <cell r="FK1092">
            <v>25373619</v>
          </cell>
          <cell r="FL1092">
            <v>9902259</v>
          </cell>
          <cell r="FN1092">
            <v>13108991</v>
          </cell>
          <cell r="FO1092">
            <v>48384869</v>
          </cell>
        </row>
        <row r="1093">
          <cell r="E1093" t="str">
            <v>Colorado2017</v>
          </cell>
          <cell r="F1093" t="str">
            <v>CO</v>
          </cell>
          <cell r="G1093" t="str">
            <v>NCAA Division I-FBS</v>
          </cell>
          <cell r="I1093">
            <v>1</v>
          </cell>
          <cell r="J1093" t="str">
            <v>NCAA</v>
          </cell>
          <cell r="K1093">
            <v>14952</v>
          </cell>
          <cell r="L1093">
            <v>11932</v>
          </cell>
          <cell r="M1093">
            <v>26884</v>
          </cell>
          <cell r="Z1093">
            <v>9204900</v>
          </cell>
          <cell r="AA1093">
            <v>429650</v>
          </cell>
          <cell r="AC1093">
            <v>9634550</v>
          </cell>
          <cell r="AL1093">
            <v>526898</v>
          </cell>
          <cell r="AM1093">
            <v>619790</v>
          </cell>
          <cell r="AO1093">
            <v>1146688</v>
          </cell>
          <cell r="BF1093">
            <v>43468471</v>
          </cell>
          <cell r="BI1093">
            <v>43468471</v>
          </cell>
          <cell r="BJ1093">
            <v>0.48393729782285017</v>
          </cell>
          <cell r="BK1093">
            <v>275944</v>
          </cell>
          <cell r="BL1093">
            <v>256929</v>
          </cell>
          <cell r="BN1093">
            <v>532873</v>
          </cell>
          <cell r="BX1093">
            <v>682960</v>
          </cell>
          <cell r="BZ1093">
            <v>682960</v>
          </cell>
          <cell r="CQ1093">
            <v>212608</v>
          </cell>
          <cell r="CR1093">
            <v>230772</v>
          </cell>
          <cell r="CT1093">
            <v>443380</v>
          </cell>
          <cell r="CV1093">
            <v>548175</v>
          </cell>
          <cell r="CX1093">
            <v>548175</v>
          </cell>
          <cell r="EB1093">
            <v>133843</v>
          </cell>
          <cell r="ED1093">
            <v>133843</v>
          </cell>
          <cell r="ER1093">
            <v>634684</v>
          </cell>
          <cell r="ET1093">
            <v>634684</v>
          </cell>
          <cell r="FK1093">
            <v>53688821</v>
          </cell>
          <cell r="FL1093">
            <v>3536803</v>
          </cell>
          <cell r="FN1093">
            <v>32596903</v>
          </cell>
          <cell r="FO1093">
            <v>89822527</v>
          </cell>
        </row>
        <row r="1094">
          <cell r="E1094" t="str">
            <v>UConn2017</v>
          </cell>
          <cell r="F1094" t="str">
            <v>CT</v>
          </cell>
          <cell r="G1094" t="str">
            <v>NCAA Division I-FBS</v>
          </cell>
          <cell r="I1094">
            <v>1</v>
          </cell>
          <cell r="J1094" t="str">
            <v>NCAA</v>
          </cell>
          <cell r="K1094">
            <v>9096</v>
          </cell>
          <cell r="L1094">
            <v>9347</v>
          </cell>
          <cell r="M1094">
            <v>18443</v>
          </cell>
          <cell r="V1094">
            <v>1824512</v>
          </cell>
          <cell r="Y1094">
            <v>1824512</v>
          </cell>
          <cell r="Z1094">
            <v>8508130</v>
          </cell>
          <cell r="AA1094">
            <v>7424409</v>
          </cell>
          <cell r="AC1094">
            <v>15932539</v>
          </cell>
          <cell r="AL1094">
            <v>1546974</v>
          </cell>
          <cell r="AM1094">
            <v>1845242</v>
          </cell>
          <cell r="AO1094">
            <v>3392216</v>
          </cell>
          <cell r="BC1094">
            <v>1713763</v>
          </cell>
          <cell r="BE1094">
            <v>1713763</v>
          </cell>
          <cell r="BF1094">
            <v>18955517</v>
          </cell>
          <cell r="BI1094">
            <v>18955517</v>
          </cell>
          <cell r="BJ1094">
            <v>0.23998650541600144</v>
          </cell>
          <cell r="BK1094">
            <v>619805</v>
          </cell>
          <cell r="BN1094">
            <v>619805</v>
          </cell>
          <cell r="BS1094">
            <v>2989372</v>
          </cell>
          <cell r="BT1094">
            <v>1782157</v>
          </cell>
          <cell r="BV1094">
            <v>4771529</v>
          </cell>
          <cell r="BX1094">
            <v>1196776</v>
          </cell>
          <cell r="BZ1094">
            <v>1196776</v>
          </cell>
          <cell r="CJ1094">
            <v>1356199</v>
          </cell>
          <cell r="CL1094">
            <v>1356199</v>
          </cell>
          <cell r="CU1094">
            <v>2044297</v>
          </cell>
          <cell r="CV1094">
            <v>1476869</v>
          </cell>
          <cell r="CX1094">
            <v>3521166</v>
          </cell>
          <cell r="CZ1094">
            <v>1370669</v>
          </cell>
          <cell r="DB1094">
            <v>1370669</v>
          </cell>
          <cell r="DG1094">
            <v>707076</v>
          </cell>
          <cell r="DH1094">
            <v>1162027</v>
          </cell>
          <cell r="DJ1094">
            <v>1869103</v>
          </cell>
          <cell r="EA1094">
            <v>266506</v>
          </cell>
          <cell r="EB1094">
            <v>655949</v>
          </cell>
          <cell r="ED1094">
            <v>922455</v>
          </cell>
          <cell r="ER1094">
            <v>1147978</v>
          </cell>
          <cell r="ET1094">
            <v>1147978</v>
          </cell>
          <cell r="FK1094">
            <v>37462189</v>
          </cell>
          <cell r="FL1094">
            <v>21132038</v>
          </cell>
          <cell r="FN1094">
            <v>20391535</v>
          </cell>
          <cell r="FO1094">
            <v>78985762</v>
          </cell>
        </row>
        <row r="1095">
          <cell r="E1095" t="str">
            <v>Florida2017</v>
          </cell>
          <cell r="F1095" t="str">
            <v>FL</v>
          </cell>
          <cell r="G1095" t="str">
            <v>NCAA Division I-FBS</v>
          </cell>
          <cell r="I1095">
            <v>1</v>
          </cell>
          <cell r="J1095" t="str">
            <v>NCAA</v>
          </cell>
          <cell r="K1095">
            <v>13411</v>
          </cell>
          <cell r="L1095">
            <v>17476</v>
          </cell>
          <cell r="M1095">
            <v>30887</v>
          </cell>
          <cell r="V1095">
            <v>1463022</v>
          </cell>
          <cell r="Y1095">
            <v>1463022</v>
          </cell>
          <cell r="Z1095">
            <v>11460512</v>
          </cell>
          <cell r="AA1095">
            <v>70075</v>
          </cell>
          <cell r="AC1095">
            <v>11530587</v>
          </cell>
          <cell r="AL1095">
            <v>80741</v>
          </cell>
          <cell r="AM1095">
            <v>55851</v>
          </cell>
          <cell r="AO1095">
            <v>136592</v>
          </cell>
          <cell r="BF1095">
            <v>87985713</v>
          </cell>
          <cell r="BI1095">
            <v>87985713</v>
          </cell>
          <cell r="BJ1095">
            <v>0.55956147703343251</v>
          </cell>
          <cell r="BK1095">
            <v>64592</v>
          </cell>
          <cell r="BL1095">
            <v>12385</v>
          </cell>
          <cell r="BN1095">
            <v>76977</v>
          </cell>
          <cell r="BP1095">
            <v>426263</v>
          </cell>
          <cell r="BR1095">
            <v>426263</v>
          </cell>
          <cell r="BX1095">
            <v>108395</v>
          </cell>
          <cell r="BZ1095">
            <v>108395</v>
          </cell>
          <cell r="CV1095">
            <v>87894</v>
          </cell>
          <cell r="CX1095">
            <v>87894</v>
          </cell>
          <cell r="CZ1095">
            <v>580570</v>
          </cell>
          <cell r="DB1095">
            <v>580570</v>
          </cell>
          <cell r="DG1095">
            <v>68219</v>
          </cell>
          <cell r="DH1095">
            <v>68219</v>
          </cell>
          <cell r="DJ1095">
            <v>136438</v>
          </cell>
          <cell r="EA1095">
            <v>21105</v>
          </cell>
          <cell r="EB1095">
            <v>16843</v>
          </cell>
          <cell r="ED1095">
            <v>37948</v>
          </cell>
          <cell r="ER1095">
            <v>594313</v>
          </cell>
          <cell r="ET1095">
            <v>594313</v>
          </cell>
          <cell r="FK1095">
            <v>101143904</v>
          </cell>
          <cell r="FL1095">
            <v>2020808</v>
          </cell>
          <cell r="FN1095">
            <v>54075764</v>
          </cell>
          <cell r="FO1095">
            <v>157240476</v>
          </cell>
        </row>
        <row r="1096">
          <cell r="E1096" t="str">
            <v>Georgia2017</v>
          </cell>
          <cell r="F1096" t="str">
            <v>GA</v>
          </cell>
          <cell r="G1096" t="str">
            <v>NCAA Division I-FBS</v>
          </cell>
          <cell r="I1096">
            <v>1</v>
          </cell>
          <cell r="J1096" t="str">
            <v>NCAA</v>
          </cell>
          <cell r="K1096">
            <v>11605</v>
          </cell>
          <cell r="L1096">
            <v>15454</v>
          </cell>
          <cell r="M1096">
            <v>27059</v>
          </cell>
          <cell r="V1096">
            <v>1734718</v>
          </cell>
          <cell r="Y1096">
            <v>1734718</v>
          </cell>
          <cell r="Z1096">
            <v>10252418</v>
          </cell>
          <cell r="AA1096">
            <v>1132276</v>
          </cell>
          <cell r="AC1096">
            <v>11384694</v>
          </cell>
          <cell r="AL1096">
            <v>246077</v>
          </cell>
          <cell r="AM1096">
            <v>246077</v>
          </cell>
          <cell r="AO1096">
            <v>492154</v>
          </cell>
          <cell r="AU1096">
            <v>74229</v>
          </cell>
          <cell r="AW1096">
            <v>74229</v>
          </cell>
          <cell r="BF1096">
            <v>129023591</v>
          </cell>
          <cell r="BI1096">
            <v>129023591</v>
          </cell>
          <cell r="BJ1096">
            <v>0.73018488058628939</v>
          </cell>
          <cell r="BK1096">
            <v>810791</v>
          </cell>
          <cell r="BL1096">
            <v>814546</v>
          </cell>
          <cell r="BN1096">
            <v>1625337</v>
          </cell>
          <cell r="BP1096">
            <v>1372068</v>
          </cell>
          <cell r="BR1096">
            <v>1372068</v>
          </cell>
          <cell r="CV1096">
            <v>685603</v>
          </cell>
          <cell r="CX1096">
            <v>685603</v>
          </cell>
          <cell r="CZ1096">
            <v>109737</v>
          </cell>
          <cell r="DB1096">
            <v>109737</v>
          </cell>
          <cell r="DG1096">
            <v>114806</v>
          </cell>
          <cell r="DH1096">
            <v>114806</v>
          </cell>
          <cell r="DJ1096">
            <v>229612</v>
          </cell>
          <cell r="EA1096">
            <v>78290</v>
          </cell>
          <cell r="EB1096">
            <v>79328</v>
          </cell>
          <cell r="ED1096">
            <v>157618</v>
          </cell>
          <cell r="ER1096">
            <v>76111</v>
          </cell>
          <cell r="ET1096">
            <v>76111</v>
          </cell>
          <cell r="FK1096">
            <v>142260691</v>
          </cell>
          <cell r="FL1096">
            <v>4704781</v>
          </cell>
          <cell r="FN1096">
            <v>29734422</v>
          </cell>
          <cell r="FO1096">
            <v>176699894</v>
          </cell>
        </row>
        <row r="1097">
          <cell r="E1097" t="str">
            <v>Hawaii2017</v>
          </cell>
          <cell r="F1097" t="str">
            <v>HI</v>
          </cell>
          <cell r="G1097" t="str">
            <v>NCAA Division I-FBS</v>
          </cell>
          <cell r="I1097">
            <v>1</v>
          </cell>
          <cell r="J1097" t="str">
            <v>NCAA</v>
          </cell>
          <cell r="K1097">
            <v>4647</v>
          </cell>
          <cell r="L1097">
            <v>5903</v>
          </cell>
          <cell r="M1097">
            <v>10550</v>
          </cell>
          <cell r="V1097">
            <v>1709981</v>
          </cell>
          <cell r="Y1097">
            <v>1709981</v>
          </cell>
          <cell r="Z1097">
            <v>2718051</v>
          </cell>
          <cell r="AA1097">
            <v>2189601</v>
          </cell>
          <cell r="AC1097">
            <v>4907652</v>
          </cell>
          <cell r="AE1097">
            <v>608607</v>
          </cell>
          <cell r="AG1097">
            <v>608607</v>
          </cell>
          <cell r="AM1097">
            <v>1441474</v>
          </cell>
          <cell r="AO1097">
            <v>1441474</v>
          </cell>
          <cell r="BF1097">
            <v>11177559</v>
          </cell>
          <cell r="BI1097">
            <v>11177559</v>
          </cell>
          <cell r="BJ1097">
            <v>0.26001790607260677</v>
          </cell>
          <cell r="BK1097">
            <v>424739</v>
          </cell>
          <cell r="BL1097">
            <v>532560</v>
          </cell>
          <cell r="BN1097">
            <v>957299</v>
          </cell>
          <cell r="CN1097">
            <v>79547</v>
          </cell>
          <cell r="CO1097">
            <v>82892</v>
          </cell>
          <cell r="CP1097">
            <v>162439</v>
          </cell>
          <cell r="CV1097">
            <v>1171529</v>
          </cell>
          <cell r="CX1097">
            <v>1171529</v>
          </cell>
          <cell r="CZ1097">
            <v>1160110</v>
          </cell>
          <cell r="DB1097">
            <v>1160110</v>
          </cell>
          <cell r="DG1097">
            <v>865112</v>
          </cell>
          <cell r="DH1097">
            <v>1231310</v>
          </cell>
          <cell r="DJ1097">
            <v>2096422</v>
          </cell>
          <cell r="EA1097">
            <v>510411</v>
          </cell>
          <cell r="EB1097">
            <v>778664</v>
          </cell>
          <cell r="ED1097">
            <v>1289075</v>
          </cell>
          <cell r="EQ1097">
            <v>975940</v>
          </cell>
          <cell r="ER1097">
            <v>1448700</v>
          </cell>
          <cell r="ET1097">
            <v>2424640</v>
          </cell>
          <cell r="EV1097">
            <v>966052</v>
          </cell>
          <cell r="EX1097">
            <v>966052</v>
          </cell>
          <cell r="FK1097">
            <v>18381793</v>
          </cell>
          <cell r="FL1097">
            <v>11608154</v>
          </cell>
          <cell r="FM1097">
            <v>82892</v>
          </cell>
          <cell r="FN1097">
            <v>12914812</v>
          </cell>
          <cell r="FO1097">
            <v>42987651</v>
          </cell>
        </row>
        <row r="1098">
          <cell r="E1098" t="str">
            <v>Houston2017</v>
          </cell>
          <cell r="F1098" t="str">
            <v>TX</v>
          </cell>
          <cell r="G1098" t="str">
            <v>NCAA Division I-FBS</v>
          </cell>
          <cell r="I1098">
            <v>1</v>
          </cell>
          <cell r="J1098" t="str">
            <v>NCAA</v>
          </cell>
          <cell r="K1098">
            <v>13372</v>
          </cell>
          <cell r="L1098">
            <v>13383</v>
          </cell>
          <cell r="M1098">
            <v>26755</v>
          </cell>
          <cell r="V1098">
            <v>2040749</v>
          </cell>
          <cell r="Y1098">
            <v>2040749</v>
          </cell>
          <cell r="Z1098">
            <v>5314928</v>
          </cell>
          <cell r="AA1098">
            <v>2198927</v>
          </cell>
          <cell r="AC1098">
            <v>7513855</v>
          </cell>
          <cell r="AL1098">
            <v>1626992</v>
          </cell>
          <cell r="AM1098">
            <v>840023</v>
          </cell>
          <cell r="AO1098">
            <v>2467015</v>
          </cell>
          <cell r="BF1098">
            <v>14216992</v>
          </cell>
          <cell r="BI1098">
            <v>14216992</v>
          </cell>
          <cell r="BJ1098">
            <v>0.25687978642593828</v>
          </cell>
          <cell r="BK1098">
            <v>782781</v>
          </cell>
          <cell r="BL1098">
            <v>513258</v>
          </cell>
          <cell r="BN1098">
            <v>1296039</v>
          </cell>
          <cell r="CV1098">
            <v>926346</v>
          </cell>
          <cell r="CX1098">
            <v>926346</v>
          </cell>
          <cell r="CZ1098">
            <v>1535538</v>
          </cell>
          <cell r="DB1098">
            <v>1535538</v>
          </cell>
          <cell r="DL1098">
            <v>971945</v>
          </cell>
          <cell r="DN1098">
            <v>971945</v>
          </cell>
          <cell r="EB1098">
            <v>462677</v>
          </cell>
          <cell r="ED1098">
            <v>462677</v>
          </cell>
          <cell r="ER1098">
            <v>983967</v>
          </cell>
          <cell r="ET1098">
            <v>983967</v>
          </cell>
          <cell r="FK1098">
            <v>23982442</v>
          </cell>
          <cell r="FL1098">
            <v>8432681</v>
          </cell>
          <cell r="FN1098">
            <v>22929800</v>
          </cell>
          <cell r="FO1098">
            <v>55344923</v>
          </cell>
        </row>
        <row r="1099">
          <cell r="E1099" t="str">
            <v>Illinois2017</v>
          </cell>
          <cell r="F1099" t="str">
            <v>IL</v>
          </cell>
          <cell r="G1099" t="str">
            <v>NCAA Division I-FBS</v>
          </cell>
          <cell r="I1099">
            <v>1</v>
          </cell>
          <cell r="J1099" t="str">
            <v>NCAA</v>
          </cell>
          <cell r="K1099">
            <v>17464</v>
          </cell>
          <cell r="L1099">
            <v>14746</v>
          </cell>
          <cell r="M1099">
            <v>32210</v>
          </cell>
          <cell r="V1099">
            <v>387406</v>
          </cell>
          <cell r="Y1099">
            <v>387406</v>
          </cell>
          <cell r="Z1099">
            <v>25130930</v>
          </cell>
          <cell r="AA1099">
            <v>660978</v>
          </cell>
          <cell r="AC1099">
            <v>25791908</v>
          </cell>
          <cell r="AL1099">
            <v>188024</v>
          </cell>
          <cell r="AM1099">
            <v>170759</v>
          </cell>
          <cell r="AO1099">
            <v>358783</v>
          </cell>
          <cell r="BF1099">
            <v>51295520</v>
          </cell>
          <cell r="BI1099">
            <v>51295520</v>
          </cell>
          <cell r="BJ1099">
            <v>0.5236637305417815</v>
          </cell>
          <cell r="BK1099">
            <v>684180</v>
          </cell>
          <cell r="BL1099">
            <v>108434</v>
          </cell>
          <cell r="BN1099">
            <v>792614</v>
          </cell>
          <cell r="BO1099">
            <v>155461</v>
          </cell>
          <cell r="BP1099">
            <v>201079</v>
          </cell>
          <cell r="BR1099">
            <v>356540</v>
          </cell>
          <cell r="CV1099">
            <v>203604</v>
          </cell>
          <cell r="CX1099">
            <v>203604</v>
          </cell>
          <cell r="CZ1099">
            <v>220542</v>
          </cell>
          <cell r="DB1099">
            <v>220542</v>
          </cell>
          <cell r="DH1099">
            <v>92353</v>
          </cell>
          <cell r="DJ1099">
            <v>92353</v>
          </cell>
          <cell r="EA1099">
            <v>206046</v>
          </cell>
          <cell r="EB1099">
            <v>140171</v>
          </cell>
          <cell r="ED1099">
            <v>346217</v>
          </cell>
          <cell r="ER1099">
            <v>693102</v>
          </cell>
          <cell r="ET1099">
            <v>693102</v>
          </cell>
          <cell r="FC1099">
            <v>250824</v>
          </cell>
          <cell r="FF1099">
            <v>250824</v>
          </cell>
          <cell r="FK1099">
            <v>78298391</v>
          </cell>
          <cell r="FL1099">
            <v>2491022</v>
          </cell>
          <cell r="FN1099">
            <v>17165662</v>
          </cell>
          <cell r="FO1099">
            <v>97955075</v>
          </cell>
        </row>
        <row r="1100">
          <cell r="E1100" t="str">
            <v>Iowa2017</v>
          </cell>
          <cell r="F1100" t="str">
            <v>IA</v>
          </cell>
          <cell r="G1100" t="str">
            <v>NCAA Division I-FBS</v>
          </cell>
          <cell r="I1100">
            <v>1</v>
          </cell>
          <cell r="J1100" t="str">
            <v>NCAA</v>
          </cell>
          <cell r="K1100">
            <v>9899</v>
          </cell>
          <cell r="L1100">
            <v>11180</v>
          </cell>
          <cell r="M1100">
            <v>21079</v>
          </cell>
          <cell r="V1100">
            <v>616953</v>
          </cell>
          <cell r="Y1100">
            <v>616953</v>
          </cell>
          <cell r="Z1100">
            <v>10828407</v>
          </cell>
          <cell r="AA1100">
            <v>1469045</v>
          </cell>
          <cell r="AC1100">
            <v>12297452</v>
          </cell>
          <cell r="AL1100">
            <v>325937</v>
          </cell>
          <cell r="AM1100">
            <v>143688</v>
          </cell>
          <cell r="AO1100">
            <v>469625</v>
          </cell>
          <cell r="BC1100">
            <v>71202</v>
          </cell>
          <cell r="BE1100">
            <v>71202</v>
          </cell>
          <cell r="BF1100">
            <v>75963196</v>
          </cell>
          <cell r="BI1100">
            <v>75963196</v>
          </cell>
          <cell r="BJ1100">
            <v>0.55592442342484116</v>
          </cell>
          <cell r="BK1100">
            <v>133156</v>
          </cell>
          <cell r="BL1100">
            <v>75846</v>
          </cell>
          <cell r="BN1100">
            <v>209002</v>
          </cell>
          <cell r="BO1100">
            <v>44592</v>
          </cell>
          <cell r="BP1100">
            <v>188814</v>
          </cell>
          <cell r="BR1100">
            <v>233406</v>
          </cell>
          <cell r="CJ1100">
            <v>99503</v>
          </cell>
          <cell r="CL1100">
            <v>99503</v>
          </cell>
          <cell r="CV1100">
            <v>199140</v>
          </cell>
          <cell r="CX1100">
            <v>199140</v>
          </cell>
          <cell r="CZ1100">
            <v>283388</v>
          </cell>
          <cell r="DB1100">
            <v>283388</v>
          </cell>
          <cell r="DG1100">
            <v>160747</v>
          </cell>
          <cell r="DH1100">
            <v>147829</v>
          </cell>
          <cell r="DJ1100">
            <v>308576</v>
          </cell>
          <cell r="EA1100">
            <v>109839</v>
          </cell>
          <cell r="EB1100">
            <v>36098</v>
          </cell>
          <cell r="ED1100">
            <v>145937</v>
          </cell>
          <cell r="ER1100">
            <v>255232</v>
          </cell>
          <cell r="ET1100">
            <v>255232</v>
          </cell>
          <cell r="FC1100">
            <v>1617490</v>
          </cell>
          <cell r="FF1100">
            <v>1617490</v>
          </cell>
          <cell r="FK1100">
            <v>89800317</v>
          </cell>
          <cell r="FL1100">
            <v>2969785</v>
          </cell>
          <cell r="FN1100">
            <v>43872925</v>
          </cell>
          <cell r="FO1100">
            <v>136643027</v>
          </cell>
        </row>
        <row r="1101">
          <cell r="E1101" t="str">
            <v>Kansas2017</v>
          </cell>
          <cell r="F1101" t="str">
            <v>KS</v>
          </cell>
          <cell r="G1101" t="str">
            <v>NCAA Division I-FBS</v>
          </cell>
          <cell r="I1101">
            <v>1</v>
          </cell>
          <cell r="J1101" t="str">
            <v>NCAA</v>
          </cell>
          <cell r="K1101">
            <v>8325</v>
          </cell>
          <cell r="L1101">
            <v>8721</v>
          </cell>
          <cell r="M1101">
            <v>17046</v>
          </cell>
          <cell r="V1101">
            <v>84949</v>
          </cell>
          <cell r="Y1101">
            <v>84949</v>
          </cell>
          <cell r="Z1101">
            <v>18802173</v>
          </cell>
          <cell r="AA1101">
            <v>102021</v>
          </cell>
          <cell r="AC1101">
            <v>18904194</v>
          </cell>
          <cell r="AL1101">
            <v>45535</v>
          </cell>
          <cell r="AM1101">
            <v>45535</v>
          </cell>
          <cell r="AO1101">
            <v>91070</v>
          </cell>
          <cell r="BF1101">
            <v>34159741</v>
          </cell>
          <cell r="BI1101">
            <v>34159741</v>
          </cell>
          <cell r="BJ1101">
            <v>0.20735755088382546</v>
          </cell>
          <cell r="BK1101">
            <v>1001</v>
          </cell>
          <cell r="BL1101">
            <v>1001</v>
          </cell>
          <cell r="BN1101">
            <v>2002</v>
          </cell>
          <cell r="CJ1101">
            <v>1001</v>
          </cell>
          <cell r="CL1101">
            <v>1001</v>
          </cell>
          <cell r="CV1101">
            <v>35812</v>
          </cell>
          <cell r="CX1101">
            <v>35812</v>
          </cell>
          <cell r="CZ1101">
            <v>24894</v>
          </cell>
          <cell r="DB1101">
            <v>24894</v>
          </cell>
          <cell r="DH1101">
            <v>8797</v>
          </cell>
          <cell r="DJ1101">
            <v>8797</v>
          </cell>
          <cell r="EB1101">
            <v>1001</v>
          </cell>
          <cell r="ED1101">
            <v>1001</v>
          </cell>
          <cell r="ER1101">
            <v>101563</v>
          </cell>
          <cell r="ET1101">
            <v>101563</v>
          </cell>
          <cell r="FK1101">
            <v>53093399</v>
          </cell>
          <cell r="FL1101">
            <v>321625</v>
          </cell>
          <cell r="FN1101">
            <v>111323327</v>
          </cell>
          <cell r="FO1101">
            <v>164738351</v>
          </cell>
        </row>
        <row r="1102">
          <cell r="E1102" t="str">
            <v>Kentucky2017</v>
          </cell>
          <cell r="F1102" t="str">
            <v>KY</v>
          </cell>
          <cell r="G1102" t="str">
            <v>NCAA Division I-FBS</v>
          </cell>
          <cell r="I1102">
            <v>1</v>
          </cell>
          <cell r="J1102" t="str">
            <v>NCAA</v>
          </cell>
          <cell r="K1102">
            <v>9218</v>
          </cell>
          <cell r="L1102">
            <v>11393</v>
          </cell>
          <cell r="M1102">
            <v>20611</v>
          </cell>
          <cell r="V1102">
            <v>550818</v>
          </cell>
          <cell r="Y1102">
            <v>550818</v>
          </cell>
          <cell r="Z1102">
            <v>30743306</v>
          </cell>
          <cell r="AA1102">
            <v>457885</v>
          </cell>
          <cell r="AC1102">
            <v>31201191</v>
          </cell>
          <cell r="AL1102">
            <v>65111</v>
          </cell>
          <cell r="AM1102">
            <v>70176</v>
          </cell>
          <cell r="AO1102">
            <v>135287</v>
          </cell>
          <cell r="BF1102">
            <v>40035938</v>
          </cell>
          <cell r="BI1102">
            <v>40035938</v>
          </cell>
          <cell r="BJ1102">
            <v>0.31910684695907304</v>
          </cell>
          <cell r="BK1102">
            <v>38899</v>
          </cell>
          <cell r="BL1102">
            <v>19500</v>
          </cell>
          <cell r="BN1102">
            <v>58399</v>
          </cell>
          <cell r="BP1102">
            <v>264100</v>
          </cell>
          <cell r="BR1102">
            <v>264100</v>
          </cell>
          <cell r="CC1102">
            <v>14255</v>
          </cell>
          <cell r="CD1102">
            <v>14255</v>
          </cell>
          <cell r="CU1102">
            <v>141378</v>
          </cell>
          <cell r="CV1102">
            <v>115846</v>
          </cell>
          <cell r="CX1102">
            <v>257224</v>
          </cell>
          <cell r="CZ1102">
            <v>243341</v>
          </cell>
          <cell r="DB1102">
            <v>243341</v>
          </cell>
          <cell r="DG1102">
            <v>35901</v>
          </cell>
          <cell r="DH1102">
            <v>46340</v>
          </cell>
          <cell r="DJ1102">
            <v>82241</v>
          </cell>
          <cell r="EA1102">
            <v>97854</v>
          </cell>
          <cell r="EB1102">
            <v>20224</v>
          </cell>
          <cell r="ED1102">
            <v>118078</v>
          </cell>
          <cell r="ER1102">
            <v>385344</v>
          </cell>
          <cell r="ET1102">
            <v>385344</v>
          </cell>
          <cell r="FK1102">
            <v>71709205</v>
          </cell>
          <cell r="FL1102">
            <v>1622756</v>
          </cell>
          <cell r="FM1102">
            <v>14255</v>
          </cell>
          <cell r="FN1102">
            <v>52116269</v>
          </cell>
          <cell r="FO1102">
            <v>125462485</v>
          </cell>
        </row>
        <row r="1103">
          <cell r="E1103" t="str">
            <v>Louisiana2017</v>
          </cell>
          <cell r="F1103" t="str">
            <v>LA</v>
          </cell>
          <cell r="G1103" t="str">
            <v>NCAA Division I-FBS</v>
          </cell>
          <cell r="I1103">
            <v>1</v>
          </cell>
          <cell r="J1103" t="str">
            <v>NCAA</v>
          </cell>
          <cell r="K1103">
            <v>5724</v>
          </cell>
          <cell r="L1103">
            <v>7018</v>
          </cell>
          <cell r="M1103">
            <v>12742</v>
          </cell>
          <cell r="V1103">
            <v>2383675</v>
          </cell>
          <cell r="Y1103">
            <v>2383675</v>
          </cell>
          <cell r="Z1103">
            <v>2717629</v>
          </cell>
          <cell r="AA1103">
            <v>1492725</v>
          </cell>
          <cell r="AC1103">
            <v>4210354</v>
          </cell>
          <cell r="AL1103">
            <v>719130</v>
          </cell>
          <cell r="AM1103">
            <v>778380</v>
          </cell>
          <cell r="AO1103">
            <v>1497510</v>
          </cell>
          <cell r="BF1103">
            <v>9793993</v>
          </cell>
          <cell r="BI1103">
            <v>9793993</v>
          </cell>
          <cell r="BJ1103">
            <v>0.30416356868780098</v>
          </cell>
          <cell r="BK1103">
            <v>455519</v>
          </cell>
          <cell r="BN1103">
            <v>455519</v>
          </cell>
          <cell r="CV1103">
            <v>790142</v>
          </cell>
          <cell r="CX1103">
            <v>790142</v>
          </cell>
          <cell r="CZ1103">
            <v>1539852</v>
          </cell>
          <cell r="DB1103">
            <v>1539852</v>
          </cell>
          <cell r="EA1103">
            <v>453408</v>
          </cell>
          <cell r="EB1103">
            <v>430685</v>
          </cell>
          <cell r="ED1103">
            <v>884093</v>
          </cell>
          <cell r="ER1103">
            <v>752816</v>
          </cell>
          <cell r="ET1103">
            <v>752816</v>
          </cell>
          <cell r="FK1103">
            <v>16523354</v>
          </cell>
          <cell r="FL1103">
            <v>5784600</v>
          </cell>
          <cell r="FN1103">
            <v>9891803</v>
          </cell>
          <cell r="FO1103">
            <v>32199757</v>
          </cell>
        </row>
        <row r="1104">
          <cell r="E1104" t="str">
            <v>Louisiana-Monroe2017</v>
          </cell>
          <cell r="F1104" t="str">
            <v>LA</v>
          </cell>
          <cell r="G1104" t="str">
            <v>NCAA Division I-FBS</v>
          </cell>
          <cell r="I1104">
            <v>1</v>
          </cell>
          <cell r="J1104" t="str">
            <v>NCAA</v>
          </cell>
          <cell r="K1104">
            <v>1876</v>
          </cell>
          <cell r="L1104">
            <v>3268</v>
          </cell>
          <cell r="M1104">
            <v>5144</v>
          </cell>
          <cell r="V1104">
            <v>814738</v>
          </cell>
          <cell r="Y1104">
            <v>814738</v>
          </cell>
          <cell r="Z1104">
            <v>1349628</v>
          </cell>
          <cell r="AA1104">
            <v>923577</v>
          </cell>
          <cell r="AC1104">
            <v>2273205</v>
          </cell>
          <cell r="AE1104">
            <v>138891</v>
          </cell>
          <cell r="AG1104">
            <v>138891</v>
          </cell>
          <cell r="AL1104">
            <v>418946</v>
          </cell>
          <cell r="AM1104">
            <v>426347</v>
          </cell>
          <cell r="AO1104">
            <v>845293</v>
          </cell>
          <cell r="BF1104">
            <v>5198019</v>
          </cell>
          <cell r="BI1104">
            <v>5198019</v>
          </cell>
          <cell r="BJ1104">
            <v>0.36613562168903985</v>
          </cell>
          <cell r="BK1104">
            <v>236812</v>
          </cell>
          <cell r="BL1104">
            <v>230954</v>
          </cell>
          <cell r="BN1104">
            <v>467766</v>
          </cell>
          <cell r="CV1104">
            <v>442045</v>
          </cell>
          <cell r="CX1104">
            <v>442045</v>
          </cell>
          <cell r="CZ1104">
            <v>538955</v>
          </cell>
          <cell r="DB1104">
            <v>538955</v>
          </cell>
          <cell r="EB1104">
            <v>318901</v>
          </cell>
          <cell r="ED1104">
            <v>318901</v>
          </cell>
          <cell r="ER1104">
            <v>394403</v>
          </cell>
          <cell r="ET1104">
            <v>394403</v>
          </cell>
          <cell r="FK1104">
            <v>8018143</v>
          </cell>
          <cell r="FL1104">
            <v>3414073</v>
          </cell>
          <cell r="FN1104">
            <v>2764761</v>
          </cell>
          <cell r="FO1104">
            <v>14196977</v>
          </cell>
        </row>
        <row r="1105">
          <cell r="E1105" t="str">
            <v>Louisville2017</v>
          </cell>
          <cell r="F1105" t="str">
            <v>KY</v>
          </cell>
          <cell r="G1105" t="str">
            <v>NCAA Division I-FBS</v>
          </cell>
          <cell r="I1105">
            <v>1</v>
          </cell>
          <cell r="J1105" t="str">
            <v>NCAA</v>
          </cell>
          <cell r="K1105">
            <v>5635</v>
          </cell>
          <cell r="L1105">
            <v>6329</v>
          </cell>
          <cell r="M1105">
            <v>11964</v>
          </cell>
          <cell r="V1105">
            <v>434039</v>
          </cell>
          <cell r="Y1105">
            <v>434039</v>
          </cell>
          <cell r="Z1105">
            <v>43134625</v>
          </cell>
          <cell r="AA1105">
            <v>1610281</v>
          </cell>
          <cell r="AC1105">
            <v>44744906</v>
          </cell>
          <cell r="AL1105">
            <v>90180</v>
          </cell>
          <cell r="AM1105">
            <v>103811</v>
          </cell>
          <cell r="AO1105">
            <v>193991</v>
          </cell>
          <cell r="BC1105">
            <v>84564</v>
          </cell>
          <cell r="BE1105">
            <v>84564</v>
          </cell>
          <cell r="BF1105">
            <v>43649769</v>
          </cell>
          <cell r="BI1105">
            <v>43649769</v>
          </cell>
          <cell r="BJ1105">
            <v>0.31143724110036974</v>
          </cell>
          <cell r="BK1105">
            <v>219800</v>
          </cell>
          <cell r="BL1105">
            <v>127830</v>
          </cell>
          <cell r="BN1105">
            <v>347630</v>
          </cell>
          <cell r="BX1105">
            <v>2086</v>
          </cell>
          <cell r="BZ1105">
            <v>2086</v>
          </cell>
          <cell r="CJ1105">
            <v>8710</v>
          </cell>
          <cell r="CL1105">
            <v>8710</v>
          </cell>
          <cell r="CU1105">
            <v>116769</v>
          </cell>
          <cell r="CV1105">
            <v>55341</v>
          </cell>
          <cell r="CX1105">
            <v>172110</v>
          </cell>
          <cell r="CZ1105">
            <v>27775</v>
          </cell>
          <cell r="DB1105">
            <v>27775</v>
          </cell>
          <cell r="DG1105">
            <v>42603</v>
          </cell>
          <cell r="DH1105">
            <v>42603</v>
          </cell>
          <cell r="DJ1105">
            <v>85206</v>
          </cell>
          <cell r="EA1105">
            <v>42029</v>
          </cell>
          <cell r="EB1105">
            <v>4550</v>
          </cell>
          <cell r="ED1105">
            <v>46579</v>
          </cell>
          <cell r="ER1105">
            <v>203764</v>
          </cell>
          <cell r="ET1105">
            <v>203764</v>
          </cell>
          <cell r="FK1105">
            <v>87729814</v>
          </cell>
          <cell r="FL1105">
            <v>2271315</v>
          </cell>
          <cell r="FN1105">
            <v>50154778</v>
          </cell>
          <cell r="FO1105">
            <v>140155907</v>
          </cell>
        </row>
        <row r="1106">
          <cell r="E1106" t="str">
            <v>Maryland2017</v>
          </cell>
          <cell r="F1106" t="str">
            <v>MD</v>
          </cell>
          <cell r="G1106" t="str">
            <v>NCAA Division I-FBS</v>
          </cell>
          <cell r="I1106">
            <v>1</v>
          </cell>
          <cell r="J1106" t="str">
            <v>NCAA</v>
          </cell>
          <cell r="K1106">
            <v>14594</v>
          </cell>
          <cell r="L1106">
            <v>12944</v>
          </cell>
          <cell r="M1106">
            <v>27538</v>
          </cell>
          <cell r="V1106">
            <v>689772</v>
          </cell>
          <cell r="Y1106">
            <v>689772</v>
          </cell>
          <cell r="Z1106">
            <v>14157452</v>
          </cell>
          <cell r="AA1106">
            <v>960805</v>
          </cell>
          <cell r="AC1106">
            <v>15118257</v>
          </cell>
          <cell r="AM1106">
            <v>749481</v>
          </cell>
          <cell r="AO1106">
            <v>749481</v>
          </cell>
          <cell r="BC1106">
            <v>370469</v>
          </cell>
          <cell r="BE1106">
            <v>370469</v>
          </cell>
          <cell r="BF1106">
            <v>34572475</v>
          </cell>
          <cell r="BI1106">
            <v>34572475</v>
          </cell>
          <cell r="BJ1106">
            <v>0.35172313840201813</v>
          </cell>
          <cell r="BK1106">
            <v>172611</v>
          </cell>
          <cell r="BL1106">
            <v>228367</v>
          </cell>
          <cell r="BN1106">
            <v>400978</v>
          </cell>
          <cell r="BP1106">
            <v>625110</v>
          </cell>
          <cell r="BR1106">
            <v>625110</v>
          </cell>
          <cell r="BW1106">
            <v>826814</v>
          </cell>
          <cell r="BX1106">
            <v>458393</v>
          </cell>
          <cell r="BZ1106">
            <v>1285207</v>
          </cell>
          <cell r="CU1106">
            <v>533450</v>
          </cell>
          <cell r="CV1106">
            <v>668853</v>
          </cell>
          <cell r="CX1106">
            <v>1202303</v>
          </cell>
          <cell r="CZ1106">
            <v>641073</v>
          </cell>
          <cell r="DB1106">
            <v>641073</v>
          </cell>
          <cell r="EB1106">
            <v>227895</v>
          </cell>
          <cell r="ED1106">
            <v>227895</v>
          </cell>
          <cell r="EI1106">
            <v>390949</v>
          </cell>
          <cell r="EL1106">
            <v>390949</v>
          </cell>
          <cell r="ER1106">
            <v>729956</v>
          </cell>
          <cell r="ET1106">
            <v>729956</v>
          </cell>
          <cell r="FC1106">
            <v>392230</v>
          </cell>
          <cell r="FF1106">
            <v>392230</v>
          </cell>
          <cell r="FK1106">
            <v>51735753</v>
          </cell>
          <cell r="FL1106">
            <v>5660402</v>
          </cell>
          <cell r="FN1106">
            <v>40898416</v>
          </cell>
          <cell r="FO1106">
            <v>98294571</v>
          </cell>
        </row>
        <row r="1107">
          <cell r="E1107" t="str">
            <v>UMass2017</v>
          </cell>
          <cell r="F1107" t="str">
            <v>MA</v>
          </cell>
          <cell r="G1107" t="str">
            <v>NCAA Division I-FBS</v>
          </cell>
          <cell r="I1107">
            <v>1</v>
          </cell>
          <cell r="J1107" t="str">
            <v>NCAA</v>
          </cell>
          <cell r="K1107">
            <v>10958</v>
          </cell>
          <cell r="L1107">
            <v>10523</v>
          </cell>
          <cell r="M1107">
            <v>21481</v>
          </cell>
          <cell r="V1107">
            <v>472090</v>
          </cell>
          <cell r="Y1107">
            <v>472090</v>
          </cell>
          <cell r="Z1107">
            <v>4345060</v>
          </cell>
          <cell r="AA1107">
            <v>2364378</v>
          </cell>
          <cell r="AC1107">
            <v>6709438</v>
          </cell>
          <cell r="AL1107">
            <v>485908</v>
          </cell>
          <cell r="AM1107">
            <v>1047592</v>
          </cell>
          <cell r="AO1107">
            <v>1533500</v>
          </cell>
          <cell r="BC1107">
            <v>981753</v>
          </cell>
          <cell r="BE1107">
            <v>981753</v>
          </cell>
          <cell r="BF1107">
            <v>10010932</v>
          </cell>
          <cell r="BI1107">
            <v>10010932</v>
          </cell>
          <cell r="BJ1107">
            <v>0.25872285200683565</v>
          </cell>
          <cell r="BS1107">
            <v>3002097</v>
          </cell>
          <cell r="BV1107">
            <v>3002097</v>
          </cell>
          <cell r="BW1107">
            <v>1013352</v>
          </cell>
          <cell r="BX1107">
            <v>1023131</v>
          </cell>
          <cell r="BZ1107">
            <v>2036483</v>
          </cell>
          <cell r="CJ1107">
            <v>1333159</v>
          </cell>
          <cell r="CL1107">
            <v>1333159</v>
          </cell>
          <cell r="CU1107">
            <v>657281</v>
          </cell>
          <cell r="CV1107">
            <v>1179368</v>
          </cell>
          <cell r="CX1107">
            <v>1836649</v>
          </cell>
          <cell r="CZ1107">
            <v>1012173</v>
          </cell>
          <cell r="DB1107">
            <v>1012173</v>
          </cell>
          <cell r="DG1107">
            <v>436023</v>
          </cell>
          <cell r="DH1107">
            <v>871594</v>
          </cell>
          <cell r="DJ1107">
            <v>1307617</v>
          </cell>
          <cell r="EB1107">
            <v>565174</v>
          </cell>
          <cell r="ED1107">
            <v>565174</v>
          </cell>
          <cell r="FK1107">
            <v>20422743</v>
          </cell>
          <cell r="FL1107">
            <v>10378322</v>
          </cell>
          <cell r="FN1107">
            <v>7892587</v>
          </cell>
          <cell r="FO1107">
            <v>38693652</v>
          </cell>
        </row>
        <row r="1108">
          <cell r="E1108" t="str">
            <v>Memphis2017</v>
          </cell>
          <cell r="F1108" t="str">
            <v>TN</v>
          </cell>
          <cell r="G1108" t="str">
            <v>NCAA Division I-FBS</v>
          </cell>
          <cell r="I1108">
            <v>1</v>
          </cell>
          <cell r="J1108" t="str">
            <v>NCAA</v>
          </cell>
          <cell r="K1108">
            <v>5243</v>
          </cell>
          <cell r="L1108">
            <v>7127</v>
          </cell>
          <cell r="M1108">
            <v>12370</v>
          </cell>
          <cell r="V1108">
            <v>1283420</v>
          </cell>
          <cell r="Y1108">
            <v>1283420</v>
          </cell>
          <cell r="Z1108">
            <v>11859500</v>
          </cell>
          <cell r="AA1108">
            <v>2567407</v>
          </cell>
          <cell r="AC1108">
            <v>14426907</v>
          </cell>
          <cell r="AL1108">
            <v>859088</v>
          </cell>
          <cell r="AM1108">
            <v>1057351</v>
          </cell>
          <cell r="AO1108">
            <v>1916439</v>
          </cell>
          <cell r="BF1108">
            <v>17569774</v>
          </cell>
          <cell r="BI1108">
            <v>17569774</v>
          </cell>
          <cell r="BJ1108">
            <v>0.31677778221508768</v>
          </cell>
          <cell r="BK1108">
            <v>452060</v>
          </cell>
          <cell r="BL1108">
            <v>535058</v>
          </cell>
          <cell r="BN1108">
            <v>987118</v>
          </cell>
          <cell r="CC1108">
            <v>297724</v>
          </cell>
          <cell r="CD1108">
            <v>297724</v>
          </cell>
          <cell r="CU1108">
            <v>740808</v>
          </cell>
          <cell r="CV1108">
            <v>1288452</v>
          </cell>
          <cell r="CX1108">
            <v>2029260</v>
          </cell>
          <cell r="CZ1108">
            <v>1108769</v>
          </cell>
          <cell r="DB1108">
            <v>1108769</v>
          </cell>
          <cell r="EA1108">
            <v>453268</v>
          </cell>
          <cell r="EB1108">
            <v>550405</v>
          </cell>
          <cell r="ED1108">
            <v>1003673</v>
          </cell>
          <cell r="ER1108">
            <v>1001786</v>
          </cell>
          <cell r="ET1108">
            <v>1001786</v>
          </cell>
          <cell r="FK1108">
            <v>33217918</v>
          </cell>
          <cell r="FL1108">
            <v>8109228</v>
          </cell>
          <cell r="FM1108">
            <v>297724</v>
          </cell>
          <cell r="FN1108">
            <v>13839165</v>
          </cell>
          <cell r="FO1108">
            <v>55464035</v>
          </cell>
        </row>
        <row r="1109">
          <cell r="E1109" t="str">
            <v>Miami (FL)2017</v>
          </cell>
          <cell r="F1109" t="str">
            <v>FL</v>
          </cell>
          <cell r="G1109" t="str">
            <v>NCAA Division I-FBS</v>
          </cell>
          <cell r="I1109">
            <v>1</v>
          </cell>
          <cell r="J1109" t="str">
            <v>NCAA</v>
          </cell>
          <cell r="K1109">
            <v>4874</v>
          </cell>
          <cell r="L1109">
            <v>5260</v>
          </cell>
          <cell r="M1109">
            <v>10134</v>
          </cell>
          <cell r="V1109">
            <v>3725691</v>
          </cell>
          <cell r="Y1109">
            <v>3725691</v>
          </cell>
          <cell r="Z1109">
            <v>8603153</v>
          </cell>
          <cell r="AA1109">
            <v>5252552</v>
          </cell>
          <cell r="AC1109">
            <v>13855705</v>
          </cell>
          <cell r="AL1109">
            <v>1997595</v>
          </cell>
          <cell r="AM1109">
            <v>2845792</v>
          </cell>
          <cell r="AO1109">
            <v>4843387</v>
          </cell>
          <cell r="AP1109">
            <v>317548</v>
          </cell>
          <cell r="AS1109">
            <v>317548</v>
          </cell>
          <cell r="BF1109">
            <v>57144810</v>
          </cell>
          <cell r="BI1109">
            <v>57144810</v>
          </cell>
          <cell r="BJ1109">
            <v>0.60327712159054125</v>
          </cell>
          <cell r="BL1109">
            <v>880757</v>
          </cell>
          <cell r="BN1109">
            <v>880757</v>
          </cell>
          <cell r="CJ1109">
            <v>2233476</v>
          </cell>
          <cell r="CL1109">
            <v>2233476</v>
          </cell>
          <cell r="CV1109">
            <v>1727201</v>
          </cell>
          <cell r="CX1109">
            <v>1727201</v>
          </cell>
          <cell r="DH1109">
            <v>1590132</v>
          </cell>
          <cell r="DJ1109">
            <v>1590132</v>
          </cell>
          <cell r="EA1109">
            <v>796179</v>
          </cell>
          <cell r="EB1109">
            <v>1269270</v>
          </cell>
          <cell r="ED1109">
            <v>2065449</v>
          </cell>
          <cell r="ER1109">
            <v>1539414</v>
          </cell>
          <cell r="ET1109">
            <v>1539414</v>
          </cell>
          <cell r="FK1109">
            <v>72584976</v>
          </cell>
          <cell r="FL1109">
            <v>17338594</v>
          </cell>
          <cell r="FN1109">
            <v>4800410</v>
          </cell>
          <cell r="FO1109">
            <v>94723980</v>
          </cell>
        </row>
        <row r="1110">
          <cell r="E1110" t="str">
            <v>Michigan2017</v>
          </cell>
          <cell r="F1110" t="str">
            <v>MI</v>
          </cell>
          <cell r="G1110" t="str">
            <v>NCAA Division I-FBS</v>
          </cell>
          <cell r="I1110">
            <v>1</v>
          </cell>
          <cell r="J1110" t="str">
            <v>NCAA</v>
          </cell>
          <cell r="K1110">
            <v>14205</v>
          </cell>
          <cell r="L1110">
            <v>14314</v>
          </cell>
          <cell r="M1110">
            <v>28519</v>
          </cell>
          <cell r="V1110">
            <v>415708</v>
          </cell>
          <cell r="Y1110">
            <v>415708</v>
          </cell>
          <cell r="Z1110">
            <v>20027574</v>
          </cell>
          <cell r="AA1110">
            <v>438156</v>
          </cell>
          <cell r="AC1110">
            <v>20465730</v>
          </cell>
          <cell r="AL1110">
            <v>76081</v>
          </cell>
          <cell r="AM1110">
            <v>143556</v>
          </cell>
          <cell r="AO1110">
            <v>219637</v>
          </cell>
          <cell r="BC1110">
            <v>102453</v>
          </cell>
          <cell r="BE1110">
            <v>102453</v>
          </cell>
          <cell r="BF1110">
            <v>124928493</v>
          </cell>
          <cell r="BI1110">
            <v>124928493</v>
          </cell>
          <cell r="BJ1110">
            <v>0.7200247067185207</v>
          </cell>
          <cell r="BK1110">
            <v>101532</v>
          </cell>
          <cell r="BL1110">
            <v>55318</v>
          </cell>
          <cell r="BN1110">
            <v>156850</v>
          </cell>
          <cell r="BO1110">
            <v>116353</v>
          </cell>
          <cell r="BP1110">
            <v>169464</v>
          </cell>
          <cell r="BR1110">
            <v>285817</v>
          </cell>
          <cell r="BS1110">
            <v>3193793</v>
          </cell>
          <cell r="BV1110">
            <v>3193793</v>
          </cell>
          <cell r="BW1110">
            <v>84963</v>
          </cell>
          <cell r="BX1110">
            <v>57734</v>
          </cell>
          <cell r="BZ1110">
            <v>142697</v>
          </cell>
          <cell r="CJ1110">
            <v>93620</v>
          </cell>
          <cell r="CL1110">
            <v>93620</v>
          </cell>
          <cell r="CU1110">
            <v>92580</v>
          </cell>
          <cell r="CV1110">
            <v>57706</v>
          </cell>
          <cell r="CX1110">
            <v>150286</v>
          </cell>
          <cell r="CZ1110">
            <v>401250</v>
          </cell>
          <cell r="DB1110">
            <v>401250</v>
          </cell>
          <cell r="DG1110">
            <v>106991</v>
          </cell>
          <cell r="DH1110">
            <v>89176</v>
          </cell>
          <cell r="DJ1110">
            <v>196167</v>
          </cell>
          <cell r="EA1110">
            <v>112407</v>
          </cell>
          <cell r="EB1110">
            <v>78357</v>
          </cell>
          <cell r="ED1110">
            <v>190764</v>
          </cell>
          <cell r="ER1110">
            <v>180601</v>
          </cell>
          <cell r="ET1110">
            <v>180601</v>
          </cell>
          <cell r="EV1110">
            <v>52166</v>
          </cell>
          <cell r="EX1110">
            <v>52166</v>
          </cell>
          <cell r="FC1110">
            <v>279675</v>
          </cell>
          <cell r="FF1110">
            <v>279675</v>
          </cell>
          <cell r="FK1110">
            <v>149536150</v>
          </cell>
          <cell r="FL1110">
            <v>1919557</v>
          </cell>
          <cell r="FN1110">
            <v>22050135</v>
          </cell>
          <cell r="FO1110">
            <v>173505842</v>
          </cell>
        </row>
        <row r="1111">
          <cell r="E1111" t="str">
            <v>Minnesota2017</v>
          </cell>
          <cell r="F1111" t="str">
            <v>MN</v>
          </cell>
          <cell r="G1111" t="str">
            <v>NCAA Division I-FBS</v>
          </cell>
          <cell r="I1111">
            <v>1</v>
          </cell>
          <cell r="J1111" t="str">
            <v>NCAA</v>
          </cell>
          <cell r="K1111">
            <v>13884</v>
          </cell>
          <cell r="L1111">
            <v>15428</v>
          </cell>
          <cell r="M1111">
            <v>29312</v>
          </cell>
          <cell r="V1111">
            <v>463907</v>
          </cell>
          <cell r="Y1111">
            <v>463907</v>
          </cell>
          <cell r="Z1111">
            <v>17454711</v>
          </cell>
          <cell r="AA1111">
            <v>584434</v>
          </cell>
          <cell r="AC1111">
            <v>18039145</v>
          </cell>
          <cell r="AL1111">
            <v>28933</v>
          </cell>
          <cell r="AM1111">
            <v>50641</v>
          </cell>
          <cell r="AO1111">
            <v>79574</v>
          </cell>
          <cell r="BF1111">
            <v>61561973</v>
          </cell>
          <cell r="BI1111">
            <v>61561973</v>
          </cell>
          <cell r="BJ1111">
            <v>0.51038353463294794</v>
          </cell>
          <cell r="BK1111">
            <v>131413</v>
          </cell>
          <cell r="BL1111">
            <v>34460</v>
          </cell>
          <cell r="BN1111">
            <v>165873</v>
          </cell>
          <cell r="BO1111">
            <v>17710</v>
          </cell>
          <cell r="BP1111">
            <v>57201</v>
          </cell>
          <cell r="BR1111">
            <v>74911</v>
          </cell>
          <cell r="BS1111">
            <v>5209420</v>
          </cell>
          <cell r="BT1111">
            <v>184062</v>
          </cell>
          <cell r="BV1111">
            <v>5393482</v>
          </cell>
          <cell r="CJ1111">
            <v>239388</v>
          </cell>
          <cell r="CL1111">
            <v>239388</v>
          </cell>
          <cell r="CV1111">
            <v>162890</v>
          </cell>
          <cell r="CX1111">
            <v>162890</v>
          </cell>
          <cell r="CZ1111">
            <v>133338</v>
          </cell>
          <cell r="DB1111">
            <v>133338</v>
          </cell>
          <cell r="DG1111">
            <v>67926</v>
          </cell>
          <cell r="DH1111">
            <v>20254</v>
          </cell>
          <cell r="DJ1111">
            <v>88180</v>
          </cell>
          <cell r="EA1111">
            <v>24930</v>
          </cell>
          <cell r="EB1111">
            <v>26029</v>
          </cell>
          <cell r="ED1111">
            <v>50959</v>
          </cell>
          <cell r="ER1111">
            <v>492970</v>
          </cell>
          <cell r="ET1111">
            <v>492970</v>
          </cell>
          <cell r="FC1111">
            <v>126653</v>
          </cell>
          <cell r="FF1111">
            <v>126653</v>
          </cell>
          <cell r="FK1111">
            <v>85087576</v>
          </cell>
          <cell r="FL1111">
            <v>1985667</v>
          </cell>
          <cell r="FN1111">
            <v>33545799</v>
          </cell>
          <cell r="FO1111">
            <v>120619042</v>
          </cell>
        </row>
        <row r="1112">
          <cell r="E1112" t="str">
            <v>Ole Miss2017</v>
          </cell>
          <cell r="F1112" t="str">
            <v>MS</v>
          </cell>
          <cell r="G1112" t="str">
            <v>NCAA Division I-FBS</v>
          </cell>
          <cell r="I1112">
            <v>1</v>
          </cell>
          <cell r="J1112" t="str">
            <v>NCAA</v>
          </cell>
          <cell r="K1112">
            <v>7653</v>
          </cell>
          <cell r="L1112">
            <v>9708</v>
          </cell>
          <cell r="M1112">
            <v>17361</v>
          </cell>
          <cell r="V1112">
            <v>5788000</v>
          </cell>
          <cell r="Y1112">
            <v>5788000</v>
          </cell>
          <cell r="Z1112">
            <v>10572245</v>
          </cell>
          <cell r="AA1112">
            <v>368352</v>
          </cell>
          <cell r="AC1112">
            <v>10940597</v>
          </cell>
          <cell r="AL1112">
            <v>213521</v>
          </cell>
          <cell r="AM1112">
            <v>330698</v>
          </cell>
          <cell r="AO1112">
            <v>544219</v>
          </cell>
          <cell r="BF1112">
            <v>51212053</v>
          </cell>
          <cell r="BI1112">
            <v>51212053</v>
          </cell>
          <cell r="BJ1112">
            <v>0.51647162265580726</v>
          </cell>
          <cell r="BK1112">
            <v>96471</v>
          </cell>
          <cell r="BL1112">
            <v>130450</v>
          </cell>
          <cell r="BN1112">
            <v>226921</v>
          </cell>
          <cell r="CB1112">
            <v>69394</v>
          </cell>
          <cell r="CD1112">
            <v>69394</v>
          </cell>
          <cell r="CV1112">
            <v>504949</v>
          </cell>
          <cell r="CX1112">
            <v>504949</v>
          </cell>
          <cell r="CZ1112">
            <v>392732</v>
          </cell>
          <cell r="DB1112">
            <v>392732</v>
          </cell>
          <cell r="EA1112">
            <v>182726</v>
          </cell>
          <cell r="EB1112">
            <v>231832</v>
          </cell>
          <cell r="ED1112">
            <v>414558</v>
          </cell>
          <cell r="ER1112">
            <v>287386</v>
          </cell>
          <cell r="ET1112">
            <v>287386</v>
          </cell>
          <cell r="FK1112">
            <v>68065016</v>
          </cell>
          <cell r="FL1112">
            <v>2315793</v>
          </cell>
          <cell r="FN1112">
            <v>28776726</v>
          </cell>
          <cell r="FO1112">
            <v>99157535</v>
          </cell>
        </row>
        <row r="1113">
          <cell r="E1113" t="str">
            <v>Missouri2017</v>
          </cell>
          <cell r="F1113" t="str">
            <v>MO</v>
          </cell>
          <cell r="G1113" t="str">
            <v>NCAA Division I-FBS</v>
          </cell>
          <cell r="I1113">
            <v>1</v>
          </cell>
          <cell r="J1113" t="str">
            <v>NCAA</v>
          </cell>
          <cell r="K1113">
            <v>10597</v>
          </cell>
          <cell r="L1113">
            <v>11534</v>
          </cell>
          <cell r="M1113">
            <v>22131</v>
          </cell>
          <cell r="V1113">
            <v>2503557</v>
          </cell>
          <cell r="Y1113">
            <v>2503557</v>
          </cell>
          <cell r="Z1113">
            <v>13772989</v>
          </cell>
          <cell r="AA1113">
            <v>3777261</v>
          </cell>
          <cell r="AC1113">
            <v>17550250</v>
          </cell>
          <cell r="AL1113">
            <v>1420865</v>
          </cell>
          <cell r="AM1113">
            <v>1825911</v>
          </cell>
          <cell r="AO1113">
            <v>3246776</v>
          </cell>
          <cell r="BF1113">
            <v>31426691</v>
          </cell>
          <cell r="BI1113">
            <v>31426691</v>
          </cell>
          <cell r="BJ1113">
            <v>0.33523834115521151</v>
          </cell>
          <cell r="BK1113">
            <v>753304</v>
          </cell>
          <cell r="BL1113">
            <v>812362</v>
          </cell>
          <cell r="BN1113">
            <v>1565666</v>
          </cell>
          <cell r="BP1113">
            <v>1412083</v>
          </cell>
          <cell r="BR1113">
            <v>1412083</v>
          </cell>
          <cell r="CV1113">
            <v>1897648</v>
          </cell>
          <cell r="CX1113">
            <v>1897648</v>
          </cell>
          <cell r="CZ1113">
            <v>1892147</v>
          </cell>
          <cell r="DB1113">
            <v>1892147</v>
          </cell>
          <cell r="DG1113">
            <v>1252400</v>
          </cell>
          <cell r="DH1113">
            <v>1469620</v>
          </cell>
          <cell r="DJ1113">
            <v>2722020</v>
          </cell>
          <cell r="EB1113">
            <v>784770</v>
          </cell>
          <cell r="ED1113">
            <v>784770</v>
          </cell>
          <cell r="ER1113">
            <v>1725781</v>
          </cell>
          <cell r="ET1113">
            <v>1725781</v>
          </cell>
          <cell r="FC1113">
            <v>1796602</v>
          </cell>
          <cell r="FF1113">
            <v>1796602</v>
          </cell>
          <cell r="FK1113">
            <v>52926408</v>
          </cell>
          <cell r="FL1113">
            <v>15597583</v>
          </cell>
          <cell r="FN1113">
            <v>25220331</v>
          </cell>
          <cell r="FO1113">
            <v>93744322</v>
          </cell>
        </row>
        <row r="1114">
          <cell r="E1114" t="str">
            <v>Nebraska2017</v>
          </cell>
          <cell r="F1114" t="str">
            <v>NE</v>
          </cell>
          <cell r="G1114" t="str">
            <v>NCAA Division I-FBS</v>
          </cell>
          <cell r="I1114">
            <v>1</v>
          </cell>
          <cell r="J1114" t="str">
            <v>NCAA</v>
          </cell>
          <cell r="K1114">
            <v>10175</v>
          </cell>
          <cell r="L1114">
            <v>9359</v>
          </cell>
          <cell r="M1114">
            <v>19534</v>
          </cell>
          <cell r="V1114">
            <v>2194126</v>
          </cell>
          <cell r="Y1114">
            <v>2194126</v>
          </cell>
          <cell r="Z1114">
            <v>19340390</v>
          </cell>
          <cell r="AA1114">
            <v>2712745</v>
          </cell>
          <cell r="AC1114">
            <v>22053135</v>
          </cell>
          <cell r="AE1114">
            <v>16761</v>
          </cell>
          <cell r="AG1114">
            <v>16761</v>
          </cell>
          <cell r="AI1114">
            <v>238691</v>
          </cell>
          <cell r="AK1114">
            <v>238691</v>
          </cell>
          <cell r="AL1114">
            <v>967501</v>
          </cell>
          <cell r="AM1114">
            <v>957951</v>
          </cell>
          <cell r="AO1114">
            <v>1925452</v>
          </cell>
          <cell r="BF1114">
            <v>92506833</v>
          </cell>
          <cell r="BI1114">
            <v>92506833</v>
          </cell>
          <cell r="BJ1114">
            <v>0.67708938155169163</v>
          </cell>
          <cell r="BK1114">
            <v>194645</v>
          </cell>
          <cell r="BL1114">
            <v>209915</v>
          </cell>
          <cell r="BN1114">
            <v>404560</v>
          </cell>
          <cell r="BO1114">
            <v>295507</v>
          </cell>
          <cell r="BP1114">
            <v>525802</v>
          </cell>
          <cell r="BR1114">
            <v>821309</v>
          </cell>
          <cell r="CB1114">
            <v>155380</v>
          </cell>
          <cell r="CD1114">
            <v>155380</v>
          </cell>
          <cell r="CV1114">
            <v>685275</v>
          </cell>
          <cell r="CX1114">
            <v>685275</v>
          </cell>
          <cell r="CZ1114">
            <v>493786</v>
          </cell>
          <cell r="DB1114">
            <v>493786</v>
          </cell>
          <cell r="DH1114">
            <v>554211</v>
          </cell>
          <cell r="DJ1114">
            <v>554211</v>
          </cell>
          <cell r="EA1114">
            <v>211789</v>
          </cell>
          <cell r="EB1114">
            <v>300467</v>
          </cell>
          <cell r="ED1114">
            <v>512256</v>
          </cell>
          <cell r="ER1114">
            <v>4128629</v>
          </cell>
          <cell r="ET1114">
            <v>4128629</v>
          </cell>
          <cell r="FC1114">
            <v>489251</v>
          </cell>
          <cell r="FF1114">
            <v>489251</v>
          </cell>
          <cell r="FK1114">
            <v>116200042</v>
          </cell>
          <cell r="FL1114">
            <v>10979613</v>
          </cell>
          <cell r="FN1114">
            <v>9444601</v>
          </cell>
          <cell r="FO1114">
            <v>136624256</v>
          </cell>
        </row>
        <row r="1115">
          <cell r="E1115" t="str">
            <v>UNLV2017</v>
          </cell>
          <cell r="F1115" t="str">
            <v>NV</v>
          </cell>
          <cell r="G1115" t="str">
            <v>NCAA Division I-FBS</v>
          </cell>
          <cell r="I1115">
            <v>1</v>
          </cell>
          <cell r="J1115" t="str">
            <v>NCAA</v>
          </cell>
          <cell r="K1115">
            <v>8031</v>
          </cell>
          <cell r="L1115">
            <v>10831</v>
          </cell>
          <cell r="M1115">
            <v>18862</v>
          </cell>
          <cell r="V1115">
            <v>1315263</v>
          </cell>
          <cell r="Y1115">
            <v>1315263</v>
          </cell>
          <cell r="Z1115">
            <v>5763010</v>
          </cell>
          <cell r="AA1115">
            <v>1593982</v>
          </cell>
          <cell r="AC1115">
            <v>7356992</v>
          </cell>
          <cell r="BF1115">
            <v>9982684</v>
          </cell>
          <cell r="BI1115">
            <v>9982684</v>
          </cell>
          <cell r="BJ1115">
            <v>0.23848175838694366</v>
          </cell>
          <cell r="BK1115">
            <v>1258626</v>
          </cell>
          <cell r="BL1115">
            <v>645052</v>
          </cell>
          <cell r="BN1115">
            <v>1903678</v>
          </cell>
          <cell r="CU1115">
            <v>748108</v>
          </cell>
          <cell r="CV1115">
            <v>822904</v>
          </cell>
          <cell r="CX1115">
            <v>1571012</v>
          </cell>
          <cell r="CZ1115">
            <v>973959</v>
          </cell>
          <cell r="DB1115">
            <v>973959</v>
          </cell>
          <cell r="DG1115">
            <v>611373</v>
          </cell>
          <cell r="DH1115">
            <v>586303</v>
          </cell>
          <cell r="DJ1115">
            <v>1197676</v>
          </cell>
          <cell r="EA1115">
            <v>409915</v>
          </cell>
          <cell r="EB1115">
            <v>550441</v>
          </cell>
          <cell r="ED1115">
            <v>960356</v>
          </cell>
          <cell r="EF1115">
            <v>477567</v>
          </cell>
          <cell r="EH1115">
            <v>477567</v>
          </cell>
          <cell r="EJ1115">
            <v>477567</v>
          </cell>
          <cell r="EL1115">
            <v>477567</v>
          </cell>
          <cell r="EN1115">
            <v>229274</v>
          </cell>
          <cell r="EP1115">
            <v>229274</v>
          </cell>
          <cell r="ER1115">
            <v>1014489</v>
          </cell>
          <cell r="ET1115">
            <v>1014489</v>
          </cell>
          <cell r="FK1115">
            <v>20088979</v>
          </cell>
          <cell r="FL1115">
            <v>7371538</v>
          </cell>
          <cell r="FN1115">
            <v>14398802</v>
          </cell>
          <cell r="FO1115">
            <v>41859319</v>
          </cell>
        </row>
        <row r="1116">
          <cell r="E1116" t="str">
            <v>Nevada2017</v>
          </cell>
          <cell r="F1116" t="str">
            <v>NV</v>
          </cell>
          <cell r="G1116" t="str">
            <v>NCAA Division I-FBS</v>
          </cell>
          <cell r="I1116">
            <v>1</v>
          </cell>
          <cell r="J1116" t="str">
            <v>NCAA</v>
          </cell>
          <cell r="K1116">
            <v>7308</v>
          </cell>
          <cell r="L1116">
            <v>8235</v>
          </cell>
          <cell r="M1116">
            <v>15543</v>
          </cell>
          <cell r="V1116">
            <v>1591251</v>
          </cell>
          <cell r="Y1116">
            <v>1591251</v>
          </cell>
          <cell r="Z1116">
            <v>4746053</v>
          </cell>
          <cell r="AA1116">
            <v>1945748</v>
          </cell>
          <cell r="AC1116">
            <v>6691801</v>
          </cell>
          <cell r="AM1116">
            <v>1452114</v>
          </cell>
          <cell r="AO1116">
            <v>1452114</v>
          </cell>
          <cell r="BF1116">
            <v>10037079</v>
          </cell>
          <cell r="BI1116">
            <v>10037079</v>
          </cell>
          <cell r="BJ1116">
            <v>0.2425521348866343</v>
          </cell>
          <cell r="BK1116">
            <v>418505</v>
          </cell>
          <cell r="BL1116">
            <v>455277</v>
          </cell>
          <cell r="BN1116">
            <v>873782</v>
          </cell>
          <cell r="CC1116">
            <v>244060</v>
          </cell>
          <cell r="CD1116">
            <v>244060</v>
          </cell>
          <cell r="CV1116">
            <v>940959</v>
          </cell>
          <cell r="CX1116">
            <v>940959</v>
          </cell>
          <cell r="CZ1116">
            <v>1062619</v>
          </cell>
          <cell r="DB1116">
            <v>1062619</v>
          </cell>
          <cell r="DH1116">
            <v>1084718</v>
          </cell>
          <cell r="DJ1116">
            <v>1084718</v>
          </cell>
          <cell r="EA1116">
            <v>434510</v>
          </cell>
          <cell r="EB1116">
            <v>557731</v>
          </cell>
          <cell r="ED1116">
            <v>992241</v>
          </cell>
          <cell r="ER1116">
            <v>1031214</v>
          </cell>
          <cell r="ET1116">
            <v>1031214</v>
          </cell>
          <cell r="FK1116">
            <v>17227398</v>
          </cell>
          <cell r="FL1116">
            <v>8530380</v>
          </cell>
          <cell r="FM1116">
            <v>244060</v>
          </cell>
          <cell r="FN1116">
            <v>15379282</v>
          </cell>
          <cell r="FO1116">
            <v>41381120</v>
          </cell>
        </row>
        <row r="1117">
          <cell r="E1117" t="str">
            <v>New Mexico2017</v>
          </cell>
          <cell r="F1117" t="str">
            <v>NM</v>
          </cell>
          <cell r="G1117" t="str">
            <v>NCAA Division I-FBS</v>
          </cell>
          <cell r="I1117">
            <v>1</v>
          </cell>
          <cell r="J1117" t="str">
            <v>NCAA</v>
          </cell>
          <cell r="K1117">
            <v>6629</v>
          </cell>
          <cell r="L1117">
            <v>8273</v>
          </cell>
          <cell r="M1117">
            <v>14902</v>
          </cell>
          <cell r="V1117">
            <v>1313025</v>
          </cell>
          <cell r="Y1117">
            <v>1313025</v>
          </cell>
          <cell r="Z1117">
            <v>4423352</v>
          </cell>
          <cell r="AA1117">
            <v>2108089</v>
          </cell>
          <cell r="AC1117">
            <v>6531441</v>
          </cell>
          <cell r="AE1117">
            <v>265644</v>
          </cell>
          <cell r="AG1117">
            <v>265644</v>
          </cell>
          <cell r="AL1117">
            <v>813437</v>
          </cell>
          <cell r="AM1117">
            <v>882014</v>
          </cell>
          <cell r="AO1117">
            <v>1695451</v>
          </cell>
          <cell r="BF1117">
            <v>9719807</v>
          </cell>
          <cell r="BI1117">
            <v>9719807</v>
          </cell>
          <cell r="BJ1117">
            <v>0.23885163065304782</v>
          </cell>
          <cell r="BK1117">
            <v>538456</v>
          </cell>
          <cell r="BL1117">
            <v>427897</v>
          </cell>
          <cell r="BN1117">
            <v>966353</v>
          </cell>
          <cell r="CQ1117">
            <v>413119</v>
          </cell>
          <cell r="CR1117">
            <v>368445</v>
          </cell>
          <cell r="CT1117">
            <v>781564</v>
          </cell>
          <cell r="CU1117">
            <v>885915</v>
          </cell>
          <cell r="CV1117">
            <v>763878</v>
          </cell>
          <cell r="CX1117">
            <v>1649793</v>
          </cell>
          <cell r="CZ1117">
            <v>790613</v>
          </cell>
          <cell r="DB1117">
            <v>790613</v>
          </cell>
          <cell r="DH1117">
            <v>631252</v>
          </cell>
          <cell r="DJ1117">
            <v>631252</v>
          </cell>
          <cell r="EA1117">
            <v>377414</v>
          </cell>
          <cell r="EB1117">
            <v>475304</v>
          </cell>
          <cell r="ED1117">
            <v>852718</v>
          </cell>
          <cell r="ER1117">
            <v>723222</v>
          </cell>
          <cell r="ET1117">
            <v>723222</v>
          </cell>
          <cell r="FK1117">
            <v>18484525</v>
          </cell>
          <cell r="FL1117">
            <v>7436358</v>
          </cell>
          <cell r="FN1117">
            <v>14773028</v>
          </cell>
          <cell r="FO1117">
            <v>40693911</v>
          </cell>
        </row>
        <row r="1118">
          <cell r="E1118" t="str">
            <v>North Carolina2017</v>
          </cell>
          <cell r="F1118" t="str">
            <v>NC</v>
          </cell>
          <cell r="G1118" t="str">
            <v>NCAA Division I-FBS</v>
          </cell>
          <cell r="I1118">
            <v>1</v>
          </cell>
          <cell r="J1118" t="str">
            <v>NCAA</v>
          </cell>
          <cell r="K1118">
            <v>7464</v>
          </cell>
          <cell r="L1118">
            <v>10811</v>
          </cell>
          <cell r="M1118">
            <v>18275</v>
          </cell>
          <cell r="V1118">
            <v>1128696</v>
          </cell>
          <cell r="Y1118">
            <v>1128696</v>
          </cell>
          <cell r="Z1118">
            <v>24660258</v>
          </cell>
          <cell r="AA1118">
            <v>694589</v>
          </cell>
          <cell r="AC1118">
            <v>25354847</v>
          </cell>
          <cell r="AL1118">
            <v>552781</v>
          </cell>
          <cell r="AM1118">
            <v>876182</v>
          </cell>
          <cell r="AO1118">
            <v>1428963</v>
          </cell>
          <cell r="AX1118">
            <v>62337</v>
          </cell>
          <cell r="AY1118">
            <v>123488</v>
          </cell>
          <cell r="BA1118">
            <v>185825</v>
          </cell>
          <cell r="BC1118">
            <v>715476</v>
          </cell>
          <cell r="BE1118">
            <v>715476</v>
          </cell>
          <cell r="BF1118">
            <v>43122492</v>
          </cell>
          <cell r="BI1118">
            <v>43122492</v>
          </cell>
          <cell r="BJ1118">
            <v>0.43624430774290213</v>
          </cell>
          <cell r="BK1118">
            <v>282332</v>
          </cell>
          <cell r="BL1118">
            <v>435951</v>
          </cell>
          <cell r="BN1118">
            <v>718283</v>
          </cell>
          <cell r="BP1118">
            <v>659978</v>
          </cell>
          <cell r="BR1118">
            <v>659978</v>
          </cell>
          <cell r="BW1118">
            <v>926152</v>
          </cell>
          <cell r="BX1118">
            <v>701362</v>
          </cell>
          <cell r="BZ1118">
            <v>1627514</v>
          </cell>
          <cell r="CJ1118">
            <v>422065</v>
          </cell>
          <cell r="CL1118">
            <v>422065</v>
          </cell>
          <cell r="CU1118">
            <v>628812</v>
          </cell>
          <cell r="CV1118">
            <v>920505</v>
          </cell>
          <cell r="CX1118">
            <v>1549317</v>
          </cell>
          <cell r="CZ1118">
            <v>670654</v>
          </cell>
          <cell r="DB1118">
            <v>670654</v>
          </cell>
          <cell r="DG1118">
            <v>649888</v>
          </cell>
          <cell r="DH1118">
            <v>848108</v>
          </cell>
          <cell r="DJ1118">
            <v>1497996</v>
          </cell>
          <cell r="EA1118">
            <v>280976</v>
          </cell>
          <cell r="EB1118">
            <v>490890</v>
          </cell>
          <cell r="ED1118">
            <v>771866</v>
          </cell>
          <cell r="ER1118">
            <v>697791</v>
          </cell>
          <cell r="ET1118">
            <v>697791</v>
          </cell>
          <cell r="FC1118">
            <v>641958</v>
          </cell>
          <cell r="FF1118">
            <v>641958</v>
          </cell>
          <cell r="FK1118">
            <v>72936682</v>
          </cell>
          <cell r="FL1118">
            <v>8257039</v>
          </cell>
          <cell r="FN1118">
            <v>17655688</v>
          </cell>
          <cell r="FO1118">
            <v>98849409</v>
          </cell>
        </row>
        <row r="1119">
          <cell r="E1119" t="str">
            <v>Charlotte2017</v>
          </cell>
          <cell r="F1119" t="str">
            <v>NC</v>
          </cell>
          <cell r="G1119" t="str">
            <v>NCAA Division I-FBS</v>
          </cell>
          <cell r="I1119">
            <v>1</v>
          </cell>
          <cell r="J1119" t="str">
            <v>NCAA</v>
          </cell>
          <cell r="K1119">
            <v>11060</v>
          </cell>
          <cell r="L1119">
            <v>9532</v>
          </cell>
          <cell r="M1119">
            <v>20592</v>
          </cell>
          <cell r="V1119">
            <v>1145059</v>
          </cell>
          <cell r="Y1119">
            <v>1145059</v>
          </cell>
          <cell r="Z1119">
            <v>2718767</v>
          </cell>
          <cell r="AA1119">
            <v>1934069</v>
          </cell>
          <cell r="AC1119">
            <v>4652836</v>
          </cell>
          <cell r="AL1119">
            <v>659509</v>
          </cell>
          <cell r="AM1119">
            <v>816078</v>
          </cell>
          <cell r="AO1119">
            <v>1475587</v>
          </cell>
          <cell r="BF1119">
            <v>9071759</v>
          </cell>
          <cell r="BI1119">
            <v>9071759</v>
          </cell>
          <cell r="BJ1119">
            <v>0.27538529770147951</v>
          </cell>
          <cell r="BK1119">
            <v>473040</v>
          </cell>
          <cell r="BL1119">
            <v>492056</v>
          </cell>
          <cell r="BN1119">
            <v>965096</v>
          </cell>
          <cell r="CU1119">
            <v>831256</v>
          </cell>
          <cell r="CV1119">
            <v>771089</v>
          </cell>
          <cell r="CX1119">
            <v>1602345</v>
          </cell>
          <cell r="CZ1119">
            <v>798591</v>
          </cell>
          <cell r="DB1119">
            <v>798591</v>
          </cell>
          <cell r="EA1119">
            <v>461844</v>
          </cell>
          <cell r="EB1119">
            <v>451894</v>
          </cell>
          <cell r="ED1119">
            <v>913738</v>
          </cell>
          <cell r="ER1119">
            <v>878185</v>
          </cell>
          <cell r="ET1119">
            <v>878185</v>
          </cell>
          <cell r="FK1119">
            <v>15361234</v>
          </cell>
          <cell r="FL1119">
            <v>6141962</v>
          </cell>
          <cell r="FN1119">
            <v>11438864</v>
          </cell>
          <cell r="FO1119">
            <v>32942060</v>
          </cell>
        </row>
        <row r="1120">
          <cell r="E1120" t="str">
            <v>North Texas2017</v>
          </cell>
          <cell r="F1120" t="str">
            <v>TX</v>
          </cell>
          <cell r="G1120" t="str">
            <v>NCAA Division I-FBS</v>
          </cell>
          <cell r="I1120">
            <v>1</v>
          </cell>
          <cell r="J1120" t="str">
            <v>NCAA</v>
          </cell>
          <cell r="K1120">
            <v>12055</v>
          </cell>
          <cell r="L1120">
            <v>13537</v>
          </cell>
          <cell r="M1120">
            <v>25592</v>
          </cell>
          <cell r="Z1120">
            <v>3276255</v>
          </cell>
          <cell r="AA1120">
            <v>1740546</v>
          </cell>
          <cell r="AC1120">
            <v>5016801</v>
          </cell>
          <cell r="AL1120">
            <v>558728</v>
          </cell>
          <cell r="AM1120">
            <v>749872</v>
          </cell>
          <cell r="AO1120">
            <v>1308600</v>
          </cell>
          <cell r="BF1120">
            <v>13663161</v>
          </cell>
          <cell r="BI1120">
            <v>13663161</v>
          </cell>
          <cell r="BJ1120">
            <v>0.3575979000721024</v>
          </cell>
          <cell r="BK1120">
            <v>360816</v>
          </cell>
          <cell r="BL1120">
            <v>417185</v>
          </cell>
          <cell r="BN1120">
            <v>778001</v>
          </cell>
          <cell r="CV1120">
            <v>1076571</v>
          </cell>
          <cell r="CX1120">
            <v>1076571</v>
          </cell>
          <cell r="CZ1120">
            <v>764825</v>
          </cell>
          <cell r="DB1120">
            <v>764825</v>
          </cell>
          <cell r="DH1120">
            <v>782695</v>
          </cell>
          <cell r="DJ1120">
            <v>782695</v>
          </cell>
          <cell r="EB1120">
            <v>581050</v>
          </cell>
          <cell r="ED1120">
            <v>581050</v>
          </cell>
          <cell r="ER1120">
            <v>802327</v>
          </cell>
          <cell r="ET1120">
            <v>802327</v>
          </cell>
          <cell r="FK1120">
            <v>17858960</v>
          </cell>
          <cell r="FL1120">
            <v>6915071</v>
          </cell>
          <cell r="FN1120">
            <v>13434138</v>
          </cell>
          <cell r="FO1120">
            <v>38208169</v>
          </cell>
        </row>
        <row r="1121">
          <cell r="E1121" t="str">
            <v>Notre Dame2017</v>
          </cell>
          <cell r="F1121" t="str">
            <v>IN</v>
          </cell>
          <cell r="G1121" t="str">
            <v>NCAA Division I-FBS</v>
          </cell>
          <cell r="I1121">
            <v>1</v>
          </cell>
          <cell r="J1121" t="str">
            <v>NCAA</v>
          </cell>
          <cell r="K1121">
            <v>4467</v>
          </cell>
          <cell r="L1121">
            <v>4042</v>
          </cell>
          <cell r="M1121">
            <v>8509</v>
          </cell>
          <cell r="V1121">
            <v>469235</v>
          </cell>
          <cell r="Y1121">
            <v>469235</v>
          </cell>
          <cell r="Z1121">
            <v>3577881</v>
          </cell>
          <cell r="AA1121">
            <v>1736921</v>
          </cell>
          <cell r="AC1121">
            <v>5314802</v>
          </cell>
          <cell r="AL1121">
            <v>218260</v>
          </cell>
          <cell r="AM1121">
            <v>179608</v>
          </cell>
          <cell r="AO1121">
            <v>397868</v>
          </cell>
          <cell r="AX1121">
            <v>113331</v>
          </cell>
          <cell r="AY1121">
            <v>143402</v>
          </cell>
          <cell r="BA1121">
            <v>256733</v>
          </cell>
          <cell r="BF1121">
            <v>107434072</v>
          </cell>
          <cell r="BI1121">
            <v>107434072</v>
          </cell>
          <cell r="BJ1121">
            <v>0.71858155517949374</v>
          </cell>
          <cell r="BK1121">
            <v>287387</v>
          </cell>
          <cell r="BL1121">
            <v>273714</v>
          </cell>
          <cell r="BN1121">
            <v>561101</v>
          </cell>
          <cell r="BS1121">
            <v>2314448</v>
          </cell>
          <cell r="BV1121">
            <v>2314448</v>
          </cell>
          <cell r="BW1121">
            <v>349049</v>
          </cell>
          <cell r="BX1121">
            <v>283147</v>
          </cell>
          <cell r="BZ1121">
            <v>632196</v>
          </cell>
          <cell r="CJ1121">
            <v>72658</v>
          </cell>
          <cell r="CL1121">
            <v>72658</v>
          </cell>
          <cell r="CU1121">
            <v>196148</v>
          </cell>
          <cell r="CV1121">
            <v>144235</v>
          </cell>
          <cell r="CX1121">
            <v>340383</v>
          </cell>
          <cell r="CZ1121">
            <v>131905</v>
          </cell>
          <cell r="DB1121">
            <v>131905</v>
          </cell>
          <cell r="DG1121">
            <v>475101</v>
          </cell>
          <cell r="DH1121">
            <v>283951</v>
          </cell>
          <cell r="DJ1121">
            <v>759052</v>
          </cell>
          <cell r="EA1121">
            <v>292174</v>
          </cell>
          <cell r="EB1121">
            <v>51936</v>
          </cell>
          <cell r="ED1121">
            <v>344110</v>
          </cell>
          <cell r="ER1121">
            <v>49579</v>
          </cell>
          <cell r="ET1121">
            <v>49579</v>
          </cell>
          <cell r="FK1121">
            <v>115727086</v>
          </cell>
          <cell r="FL1121">
            <v>3351056</v>
          </cell>
          <cell r="FN1121">
            <v>30430388</v>
          </cell>
          <cell r="FO1121">
            <v>149508530</v>
          </cell>
        </row>
        <row r="1122">
          <cell r="E1122" t="str">
            <v>Oklahoma2017</v>
          </cell>
          <cell r="F1122" t="str">
            <v>OK</v>
          </cell>
          <cell r="G1122" t="str">
            <v>NCAA Division I-FBS</v>
          </cell>
          <cell r="I1122">
            <v>1</v>
          </cell>
          <cell r="J1122" t="str">
            <v>NCAA</v>
          </cell>
          <cell r="K1122">
            <v>9455</v>
          </cell>
          <cell r="L1122">
            <v>9397</v>
          </cell>
          <cell r="M1122">
            <v>18852</v>
          </cell>
          <cell r="V1122">
            <v>2260585</v>
          </cell>
          <cell r="Y1122">
            <v>2260585</v>
          </cell>
          <cell r="Z1122">
            <v>13473566</v>
          </cell>
          <cell r="AA1122">
            <v>3251438</v>
          </cell>
          <cell r="AC1122">
            <v>16725004</v>
          </cell>
          <cell r="AL1122">
            <v>547606</v>
          </cell>
          <cell r="AM1122">
            <v>706916</v>
          </cell>
          <cell r="AO1122">
            <v>1254522</v>
          </cell>
          <cell r="BF1122">
            <v>102321307</v>
          </cell>
          <cell r="BI1122">
            <v>102321307</v>
          </cell>
          <cell r="BJ1122">
            <v>0.58360767258613266</v>
          </cell>
          <cell r="BK1122">
            <v>768963</v>
          </cell>
          <cell r="BL1122">
            <v>531760</v>
          </cell>
          <cell r="BN1122">
            <v>1300723</v>
          </cell>
          <cell r="BO1122">
            <v>188147</v>
          </cell>
          <cell r="BP1122">
            <v>292869</v>
          </cell>
          <cell r="BR1122">
            <v>481016</v>
          </cell>
          <cell r="CJ1122">
            <v>605829</v>
          </cell>
          <cell r="CL1122">
            <v>605829</v>
          </cell>
          <cell r="CV1122">
            <v>304124</v>
          </cell>
          <cell r="CX1122">
            <v>304124</v>
          </cell>
          <cell r="CZ1122">
            <v>1059487</v>
          </cell>
          <cell r="DB1122">
            <v>1059487</v>
          </cell>
          <cell r="EA1122">
            <v>165649</v>
          </cell>
          <cell r="EB1122">
            <v>110486</v>
          </cell>
          <cell r="ED1122">
            <v>276135</v>
          </cell>
          <cell r="ER1122">
            <v>182366</v>
          </cell>
          <cell r="ET1122">
            <v>182366</v>
          </cell>
          <cell r="FC1122">
            <v>488051</v>
          </cell>
          <cell r="FF1122">
            <v>488051</v>
          </cell>
          <cell r="FK1122">
            <v>120213874</v>
          </cell>
          <cell r="FL1122">
            <v>7045275</v>
          </cell>
          <cell r="FN1122">
            <v>48066351</v>
          </cell>
          <cell r="FO1122">
            <v>175325500</v>
          </cell>
        </row>
        <row r="1123">
          <cell r="E1123" t="str">
            <v>Oregon2017</v>
          </cell>
          <cell r="F1123" t="str">
            <v>OR</v>
          </cell>
          <cell r="G1123" t="str">
            <v>NCAA Division I-FBS</v>
          </cell>
          <cell r="I1123">
            <v>1</v>
          </cell>
          <cell r="J1123" t="str">
            <v>NCAA</v>
          </cell>
          <cell r="K1123">
            <v>8221</v>
          </cell>
          <cell r="L1123">
            <v>9567</v>
          </cell>
          <cell r="M1123">
            <v>17788</v>
          </cell>
          <cell r="V1123">
            <v>1024988</v>
          </cell>
          <cell r="Y1123">
            <v>1024988</v>
          </cell>
          <cell r="Z1123">
            <v>11384188</v>
          </cell>
          <cell r="AA1123">
            <v>1254031</v>
          </cell>
          <cell r="AC1123">
            <v>12638219</v>
          </cell>
          <cell r="AE1123">
            <v>15000</v>
          </cell>
          <cell r="AG1123">
            <v>15000</v>
          </cell>
          <cell r="AL1123">
            <v>371760</v>
          </cell>
          <cell r="AM1123">
            <v>365905</v>
          </cell>
          <cell r="AO1123">
            <v>737665</v>
          </cell>
          <cell r="BF1123">
            <v>70542278</v>
          </cell>
          <cell r="BI1123">
            <v>70542278</v>
          </cell>
          <cell r="BJ1123">
            <v>0.68185325402748742</v>
          </cell>
          <cell r="BK1123">
            <v>213114</v>
          </cell>
          <cell r="BL1123">
            <v>78875</v>
          </cell>
          <cell r="BN1123">
            <v>291989</v>
          </cell>
          <cell r="BP1123">
            <v>129082</v>
          </cell>
          <cell r="BR1123">
            <v>129082</v>
          </cell>
          <cell r="BX1123">
            <v>148699</v>
          </cell>
          <cell r="BZ1123">
            <v>148699</v>
          </cell>
          <cell r="CV1123">
            <v>263477</v>
          </cell>
          <cell r="CX1123">
            <v>263477</v>
          </cell>
          <cell r="CZ1123">
            <v>832816</v>
          </cell>
          <cell r="DB1123">
            <v>832816</v>
          </cell>
          <cell r="EA1123">
            <v>76190</v>
          </cell>
          <cell r="EB1123">
            <v>66555</v>
          </cell>
          <cell r="ED1123">
            <v>142745</v>
          </cell>
          <cell r="ER1123">
            <v>471565</v>
          </cell>
          <cell r="ET1123">
            <v>471565</v>
          </cell>
          <cell r="FK1123">
            <v>83612518</v>
          </cell>
          <cell r="FL1123">
            <v>3626005</v>
          </cell>
          <cell r="FN1123">
            <v>16218163</v>
          </cell>
          <cell r="FO1123">
            <v>103456686</v>
          </cell>
        </row>
        <row r="1124">
          <cell r="E1124" t="str">
            <v>Pittsburgh2017</v>
          </cell>
          <cell r="F1124" t="str">
            <v>PA</v>
          </cell>
          <cell r="G1124" t="str">
            <v>NCAA Division I-FBS</v>
          </cell>
          <cell r="I1124">
            <v>1</v>
          </cell>
          <cell r="J1124" t="str">
            <v>NCAA</v>
          </cell>
          <cell r="K1124">
            <v>8877</v>
          </cell>
          <cell r="L1124">
            <v>9475</v>
          </cell>
          <cell r="M1124">
            <v>18352</v>
          </cell>
          <cell r="V1124">
            <v>1814921</v>
          </cell>
          <cell r="Y1124">
            <v>1814921</v>
          </cell>
          <cell r="Z1124">
            <v>12102078</v>
          </cell>
          <cell r="AA1124">
            <v>4848904</v>
          </cell>
          <cell r="AC1124">
            <v>16950982</v>
          </cell>
          <cell r="AL1124">
            <v>1196501</v>
          </cell>
          <cell r="AM1124">
            <v>1476473</v>
          </cell>
          <cell r="AO1124">
            <v>2672974</v>
          </cell>
          <cell r="BF1124">
            <v>36453643</v>
          </cell>
          <cell r="BI1124">
            <v>36453643</v>
          </cell>
          <cell r="BJ1124">
            <v>0.40537257700942286</v>
          </cell>
          <cell r="BP1124">
            <v>1359419</v>
          </cell>
          <cell r="BR1124">
            <v>1359419</v>
          </cell>
          <cell r="CU1124">
            <v>1395019</v>
          </cell>
          <cell r="CV1124">
            <v>1576575</v>
          </cell>
          <cell r="CX1124">
            <v>2971594</v>
          </cell>
          <cell r="CZ1124">
            <v>1250025</v>
          </cell>
          <cell r="DB1124">
            <v>1250025</v>
          </cell>
          <cell r="DK1124">
            <v>1127768</v>
          </cell>
          <cell r="DL1124">
            <v>1261473</v>
          </cell>
          <cell r="DN1124">
            <v>2389241</v>
          </cell>
          <cell r="EB1124">
            <v>929200</v>
          </cell>
          <cell r="ED1124">
            <v>929200</v>
          </cell>
          <cell r="ER1124">
            <v>1792893</v>
          </cell>
          <cell r="ET1124">
            <v>1792893</v>
          </cell>
          <cell r="FC1124">
            <v>1441836</v>
          </cell>
          <cell r="FF1124">
            <v>1441836</v>
          </cell>
          <cell r="FK1124">
            <v>55531766</v>
          </cell>
          <cell r="FL1124">
            <v>14494962</v>
          </cell>
          <cell r="FN1124">
            <v>19899540</v>
          </cell>
          <cell r="FO1124">
            <v>89926268</v>
          </cell>
        </row>
        <row r="1125">
          <cell r="E1125" t="str">
            <v>South Alabama2017</v>
          </cell>
          <cell r="F1125" t="str">
            <v>AL</v>
          </cell>
          <cell r="G1125" t="str">
            <v>NCAA Division I-FBS</v>
          </cell>
          <cell r="I1125">
            <v>1</v>
          </cell>
          <cell r="J1125" t="str">
            <v>NCAA</v>
          </cell>
          <cell r="K1125">
            <v>3989</v>
          </cell>
          <cell r="L1125">
            <v>5087</v>
          </cell>
          <cell r="M1125">
            <v>9076</v>
          </cell>
          <cell r="V1125">
            <v>1520578</v>
          </cell>
          <cell r="Y1125">
            <v>1520578</v>
          </cell>
          <cell r="Z1125">
            <v>2154353</v>
          </cell>
          <cell r="AA1125">
            <v>1405858</v>
          </cell>
          <cell r="AC1125">
            <v>3560211</v>
          </cell>
          <cell r="BF1125">
            <v>10637547</v>
          </cell>
          <cell r="BI1125">
            <v>10637547</v>
          </cell>
          <cell r="BJ1125">
            <v>0.41881418803518411</v>
          </cell>
          <cell r="BK1125">
            <v>329645</v>
          </cell>
          <cell r="BL1125">
            <v>352070</v>
          </cell>
          <cell r="BN1125">
            <v>681715</v>
          </cell>
          <cell r="CV1125">
            <v>791507</v>
          </cell>
          <cell r="CX1125">
            <v>791507</v>
          </cell>
          <cell r="CZ1125">
            <v>1037845</v>
          </cell>
          <cell r="DB1125">
            <v>1037845</v>
          </cell>
          <cell r="EA1125">
            <v>333988</v>
          </cell>
          <cell r="EB1125">
            <v>453319</v>
          </cell>
          <cell r="ED1125">
            <v>787307</v>
          </cell>
          <cell r="EE1125">
            <v>255540</v>
          </cell>
          <cell r="EF1125">
            <v>286514</v>
          </cell>
          <cell r="EH1125">
            <v>542054</v>
          </cell>
          <cell r="EI1125">
            <v>271027</v>
          </cell>
          <cell r="EJ1125">
            <v>294258</v>
          </cell>
          <cell r="EL1125">
            <v>565285</v>
          </cell>
          <cell r="EM1125">
            <v>69693</v>
          </cell>
          <cell r="EN1125">
            <v>69693</v>
          </cell>
          <cell r="EP1125">
            <v>139386</v>
          </cell>
          <cell r="ER1125">
            <v>750735</v>
          </cell>
          <cell r="ET1125">
            <v>750735</v>
          </cell>
          <cell r="FK1125">
            <v>15572371</v>
          </cell>
          <cell r="FL1125">
            <v>5441799</v>
          </cell>
          <cell r="FN1125">
            <v>4385034</v>
          </cell>
          <cell r="FO1125">
            <v>25399204</v>
          </cell>
        </row>
        <row r="1126">
          <cell r="E1126" t="str">
            <v>South Carolina2017</v>
          </cell>
          <cell r="F1126" t="str">
            <v>SC</v>
          </cell>
          <cell r="G1126" t="str">
            <v>NCAA Division I-FBS</v>
          </cell>
          <cell r="I1126">
            <v>1</v>
          </cell>
          <cell r="J1126" t="str">
            <v>NCAA</v>
          </cell>
          <cell r="K1126">
            <v>11221</v>
          </cell>
          <cell r="L1126">
            <v>13357</v>
          </cell>
          <cell r="M1126">
            <v>24578</v>
          </cell>
          <cell r="V1126">
            <v>3642272</v>
          </cell>
          <cell r="Y1126">
            <v>3642272</v>
          </cell>
          <cell r="Z1126">
            <v>11112728</v>
          </cell>
          <cell r="AA1126">
            <v>2598370</v>
          </cell>
          <cell r="AC1126">
            <v>13711098</v>
          </cell>
          <cell r="AE1126">
            <v>86015</v>
          </cell>
          <cell r="AG1126">
            <v>86015</v>
          </cell>
          <cell r="AL1126">
            <v>233217</v>
          </cell>
          <cell r="AM1126">
            <v>312096</v>
          </cell>
          <cell r="AO1126">
            <v>545313</v>
          </cell>
          <cell r="AU1126">
            <v>344115</v>
          </cell>
          <cell r="AW1126">
            <v>344115</v>
          </cell>
          <cell r="BF1126">
            <v>64415927</v>
          </cell>
          <cell r="BI1126">
            <v>64415927</v>
          </cell>
          <cell r="BJ1126">
            <v>0.45983736918130996</v>
          </cell>
          <cell r="BK1126">
            <v>32149</v>
          </cell>
          <cell r="BL1126">
            <v>113513</v>
          </cell>
          <cell r="BN1126">
            <v>145662</v>
          </cell>
          <cell r="CU1126">
            <v>173670</v>
          </cell>
          <cell r="CV1126">
            <v>199866</v>
          </cell>
          <cell r="CX1126">
            <v>373536</v>
          </cell>
          <cell r="CZ1126">
            <v>252521</v>
          </cell>
          <cell r="DB1126">
            <v>252521</v>
          </cell>
          <cell r="DG1126">
            <v>170218</v>
          </cell>
          <cell r="DH1126">
            <v>195961</v>
          </cell>
          <cell r="DJ1126">
            <v>366179</v>
          </cell>
          <cell r="EA1126">
            <v>37764</v>
          </cell>
          <cell r="EB1126">
            <v>134457</v>
          </cell>
          <cell r="ED1126">
            <v>172221</v>
          </cell>
          <cell r="ER1126">
            <v>171897</v>
          </cell>
          <cell r="ET1126">
            <v>171897</v>
          </cell>
          <cell r="FK1126">
            <v>79817945</v>
          </cell>
          <cell r="FL1126">
            <v>4408811</v>
          </cell>
          <cell r="FN1126">
            <v>55857394</v>
          </cell>
          <cell r="FO1126">
            <v>140084150</v>
          </cell>
        </row>
        <row r="1127">
          <cell r="E1127" t="str">
            <v>South Florida2017</v>
          </cell>
          <cell r="F1127" t="str">
            <v>FL</v>
          </cell>
          <cell r="G1127" t="str">
            <v>NCAA Division I-FBS</v>
          </cell>
          <cell r="I1127">
            <v>1</v>
          </cell>
          <cell r="J1127" t="str">
            <v>NCAA</v>
          </cell>
          <cell r="K1127">
            <v>10999</v>
          </cell>
          <cell r="L1127">
            <v>13343</v>
          </cell>
          <cell r="M1127">
            <v>24342</v>
          </cell>
          <cell r="V1127">
            <v>1576252</v>
          </cell>
          <cell r="Y1127">
            <v>1576252</v>
          </cell>
          <cell r="Z1127">
            <v>4732996</v>
          </cell>
          <cell r="AA1127">
            <v>1218398</v>
          </cell>
          <cell r="AC1127">
            <v>5951394</v>
          </cell>
          <cell r="AL1127">
            <v>1209983</v>
          </cell>
          <cell r="AM1127">
            <v>2705153</v>
          </cell>
          <cell r="AO1127">
            <v>3915136</v>
          </cell>
          <cell r="BF1127">
            <v>13336920</v>
          </cell>
          <cell r="BI1127">
            <v>13336920</v>
          </cell>
          <cell r="BJ1127">
            <v>0.25791645533679958</v>
          </cell>
          <cell r="BK1127">
            <v>408491</v>
          </cell>
          <cell r="BL1127">
            <v>571122</v>
          </cell>
          <cell r="BN1127">
            <v>979613</v>
          </cell>
          <cell r="CN1127">
            <v>1257164</v>
          </cell>
          <cell r="CP1127">
            <v>1257164</v>
          </cell>
          <cell r="CU1127">
            <v>1190331</v>
          </cell>
          <cell r="CV1127">
            <v>1306298</v>
          </cell>
          <cell r="CX1127">
            <v>2496629</v>
          </cell>
          <cell r="CZ1127">
            <v>1176938</v>
          </cell>
          <cell r="DB1127">
            <v>1176938</v>
          </cell>
          <cell r="EA1127">
            <v>372813</v>
          </cell>
          <cell r="EB1127">
            <v>529199</v>
          </cell>
          <cell r="ED1127">
            <v>902012</v>
          </cell>
          <cell r="ER1127">
            <v>826492</v>
          </cell>
          <cell r="ET1127">
            <v>826492</v>
          </cell>
          <cell r="FK1127">
            <v>22827786</v>
          </cell>
          <cell r="FL1127">
            <v>9590764</v>
          </cell>
          <cell r="FN1127">
            <v>19291683</v>
          </cell>
          <cell r="FO1127">
            <v>51710233</v>
          </cell>
        </row>
        <row r="1128">
          <cell r="E1128" t="str">
            <v>USC2017</v>
          </cell>
          <cell r="F1128" t="str">
            <v>CA</v>
          </cell>
          <cell r="G1128" t="str">
            <v>NCAA Division I-FBS</v>
          </cell>
          <cell r="I1128">
            <v>1</v>
          </cell>
          <cell r="J1128" t="str">
            <v>NCAA</v>
          </cell>
          <cell r="K1128">
            <v>8903</v>
          </cell>
          <cell r="L1128">
            <v>9562</v>
          </cell>
          <cell r="M1128">
            <v>18465</v>
          </cell>
          <cell r="V1128">
            <v>2188147</v>
          </cell>
          <cell r="Y1128">
            <v>2188147</v>
          </cell>
          <cell r="Z1128">
            <v>5961525</v>
          </cell>
          <cell r="AA1128">
            <v>3000920</v>
          </cell>
          <cell r="AC1128">
            <v>8962445</v>
          </cell>
          <cell r="AE1128">
            <v>720290</v>
          </cell>
          <cell r="AG1128">
            <v>720290</v>
          </cell>
          <cell r="BF1128">
            <v>60171935</v>
          </cell>
          <cell r="BI1128">
            <v>60171935</v>
          </cell>
          <cell r="BJ1128">
            <v>0.51451776741938504</v>
          </cell>
          <cell r="BK1128">
            <v>721278</v>
          </cell>
          <cell r="BL1128">
            <v>893502</v>
          </cell>
          <cell r="BN1128">
            <v>1614780</v>
          </cell>
          <cell r="BX1128">
            <v>1676833</v>
          </cell>
          <cell r="BZ1128">
            <v>1676833</v>
          </cell>
          <cell r="CJ1128">
            <v>1984385</v>
          </cell>
          <cell r="CL1128">
            <v>1984385</v>
          </cell>
          <cell r="CV1128">
            <v>2012424</v>
          </cell>
          <cell r="CX1128">
            <v>2012424</v>
          </cell>
          <cell r="DG1128">
            <v>1235383</v>
          </cell>
          <cell r="DH1128">
            <v>1494317</v>
          </cell>
          <cell r="DJ1128">
            <v>2729700</v>
          </cell>
          <cell r="EA1128">
            <v>1123037</v>
          </cell>
          <cell r="EB1128">
            <v>969580</v>
          </cell>
          <cell r="ED1128">
            <v>2092617</v>
          </cell>
          <cell r="EE1128">
            <v>659007</v>
          </cell>
          <cell r="EF1128">
            <v>1190486</v>
          </cell>
          <cell r="EH1128">
            <v>1849493</v>
          </cell>
          <cell r="EI1128">
            <v>947800</v>
          </cell>
          <cell r="EJ1128">
            <v>952854</v>
          </cell>
          <cell r="EL1128">
            <v>1900654</v>
          </cell>
          <cell r="EN1128">
            <v>374419</v>
          </cell>
          <cell r="EP1128">
            <v>374419</v>
          </cell>
          <cell r="EQ1128">
            <v>848674</v>
          </cell>
          <cell r="ER1128">
            <v>2138197</v>
          </cell>
          <cell r="ET1128">
            <v>2986871</v>
          </cell>
          <cell r="EU1128">
            <v>825471</v>
          </cell>
          <cell r="EV1128">
            <v>993207</v>
          </cell>
          <cell r="EX1128">
            <v>1818678</v>
          </cell>
          <cell r="FK1128">
            <v>74682257</v>
          </cell>
          <cell r="FL1128">
            <v>18401414</v>
          </cell>
          <cell r="FN1128">
            <v>23864545</v>
          </cell>
          <cell r="FO1128">
            <v>116948216</v>
          </cell>
        </row>
        <row r="1129">
          <cell r="E1129" t="str">
            <v>Southern Mississippi2017</v>
          </cell>
          <cell r="F1129" t="str">
            <v>MS</v>
          </cell>
          <cell r="G1129" t="str">
            <v>NCAA Division I-FBS</v>
          </cell>
          <cell r="I1129">
            <v>1</v>
          </cell>
          <cell r="J1129" t="str">
            <v>NCAA</v>
          </cell>
          <cell r="K1129">
            <v>3766</v>
          </cell>
          <cell r="L1129">
            <v>6618</v>
          </cell>
          <cell r="M1129">
            <v>10384</v>
          </cell>
          <cell r="V1129">
            <v>1353192</v>
          </cell>
          <cell r="Y1129">
            <v>1353192</v>
          </cell>
          <cell r="Z1129">
            <v>1781086</v>
          </cell>
          <cell r="AA1129">
            <v>1390228</v>
          </cell>
          <cell r="AC1129">
            <v>3171314</v>
          </cell>
          <cell r="AM1129">
            <v>772456</v>
          </cell>
          <cell r="AO1129">
            <v>772456</v>
          </cell>
          <cell r="BF1129">
            <v>6880893</v>
          </cell>
          <cell r="BI1129">
            <v>6880893</v>
          </cell>
          <cell r="BJ1129">
            <v>0.31214817855915583</v>
          </cell>
          <cell r="BK1129">
            <v>293906</v>
          </cell>
          <cell r="BL1129">
            <v>328397</v>
          </cell>
          <cell r="BN1129">
            <v>622303</v>
          </cell>
          <cell r="CV1129">
            <v>600599</v>
          </cell>
          <cell r="CX1129">
            <v>600599</v>
          </cell>
          <cell r="CZ1129">
            <v>723905</v>
          </cell>
          <cell r="DB1129">
            <v>723905</v>
          </cell>
          <cell r="EA1129">
            <v>244140</v>
          </cell>
          <cell r="EB1129">
            <v>300953</v>
          </cell>
          <cell r="ED1129">
            <v>545093</v>
          </cell>
          <cell r="EE1129">
            <v>127701</v>
          </cell>
          <cell r="EH1129">
            <v>127701</v>
          </cell>
          <cell r="EI1129">
            <v>284240</v>
          </cell>
          <cell r="EL1129">
            <v>284240</v>
          </cell>
          <cell r="ER1129">
            <v>643234</v>
          </cell>
          <cell r="ET1129">
            <v>643234</v>
          </cell>
          <cell r="FK1129">
            <v>10965158</v>
          </cell>
          <cell r="FL1129">
            <v>4759772</v>
          </cell>
          <cell r="FN1129">
            <v>6318745</v>
          </cell>
          <cell r="FO1129">
            <v>22043675</v>
          </cell>
        </row>
        <row r="1130">
          <cell r="E1130" t="str">
            <v>Toledo2017</v>
          </cell>
          <cell r="F1130" t="str">
            <v>OH</v>
          </cell>
          <cell r="G1130" t="str">
            <v>NCAA Division I-FBS</v>
          </cell>
          <cell r="I1130">
            <v>1</v>
          </cell>
          <cell r="J1130" t="str">
            <v>NCAA</v>
          </cell>
          <cell r="K1130">
            <v>6595</v>
          </cell>
          <cell r="L1130">
            <v>6326</v>
          </cell>
          <cell r="M1130">
            <v>12921</v>
          </cell>
          <cell r="V1130">
            <v>941529</v>
          </cell>
          <cell r="Y1130">
            <v>941529</v>
          </cell>
          <cell r="Z1130">
            <v>2544042</v>
          </cell>
          <cell r="AA1130">
            <v>2234377</v>
          </cell>
          <cell r="AC1130">
            <v>4778419</v>
          </cell>
          <cell r="AM1130">
            <v>912833</v>
          </cell>
          <cell r="AO1130">
            <v>912833</v>
          </cell>
          <cell r="BF1130">
            <v>10691139</v>
          </cell>
          <cell r="BI1130">
            <v>10691139</v>
          </cell>
          <cell r="BJ1130">
            <v>0.36541157006297226</v>
          </cell>
          <cell r="BK1130">
            <v>343860</v>
          </cell>
          <cell r="BL1130">
            <v>502204</v>
          </cell>
          <cell r="BN1130">
            <v>846064</v>
          </cell>
          <cell r="CV1130">
            <v>887561</v>
          </cell>
          <cell r="CX1130">
            <v>887561</v>
          </cell>
          <cell r="CZ1130">
            <v>928225</v>
          </cell>
          <cell r="DB1130">
            <v>928225</v>
          </cell>
          <cell r="DH1130">
            <v>830177</v>
          </cell>
          <cell r="DJ1130">
            <v>830177</v>
          </cell>
          <cell r="EA1130">
            <v>388003</v>
          </cell>
          <cell r="EB1130">
            <v>411090</v>
          </cell>
          <cell r="ED1130">
            <v>799093</v>
          </cell>
          <cell r="EM1130">
            <v>273592</v>
          </cell>
          <cell r="EP1130">
            <v>273592</v>
          </cell>
          <cell r="ER1130">
            <v>804512</v>
          </cell>
          <cell r="ET1130">
            <v>804512</v>
          </cell>
          <cell r="FK1130">
            <v>15182165</v>
          </cell>
          <cell r="FL1130">
            <v>7510979</v>
          </cell>
          <cell r="FN1130">
            <v>6564657</v>
          </cell>
          <cell r="FO1130">
            <v>29257801</v>
          </cell>
        </row>
        <row r="1131">
          <cell r="E1131" t="str">
            <v>Tulsa2017</v>
          </cell>
          <cell r="F1131" t="str">
            <v>OK</v>
          </cell>
          <cell r="G1131" t="str">
            <v>NCAA Division I-FBS</v>
          </cell>
          <cell r="I1131">
            <v>1</v>
          </cell>
          <cell r="J1131" t="str">
            <v>NCAA</v>
          </cell>
          <cell r="K1131">
            <v>1784</v>
          </cell>
          <cell r="L1131">
            <v>1412</v>
          </cell>
          <cell r="M1131">
            <v>3196</v>
          </cell>
          <cell r="Z1131">
            <v>5959541</v>
          </cell>
          <cell r="AA1131">
            <v>2251104</v>
          </cell>
          <cell r="AC1131">
            <v>8210645</v>
          </cell>
          <cell r="BF1131">
            <v>13882659</v>
          </cell>
          <cell r="BI1131">
            <v>13882659</v>
          </cell>
          <cell r="BJ1131">
            <v>0.34029336101568408</v>
          </cell>
          <cell r="BL1131">
            <v>697519</v>
          </cell>
          <cell r="BN1131">
            <v>697519</v>
          </cell>
          <cell r="CJ1131">
            <v>1767946</v>
          </cell>
          <cell r="CL1131">
            <v>1767946</v>
          </cell>
          <cell r="CU1131">
            <v>1211889</v>
          </cell>
          <cell r="CV1131">
            <v>1339300</v>
          </cell>
          <cell r="CX1131">
            <v>2551189</v>
          </cell>
          <cell r="CZ1131">
            <v>1187130</v>
          </cell>
          <cell r="DB1131">
            <v>1187130</v>
          </cell>
          <cell r="EA1131">
            <v>876522</v>
          </cell>
          <cell r="EB1131">
            <v>850531</v>
          </cell>
          <cell r="ED1131">
            <v>1727053</v>
          </cell>
          <cell r="EE1131">
            <v>354564</v>
          </cell>
          <cell r="EF1131">
            <v>409593</v>
          </cell>
          <cell r="EH1131">
            <v>764157</v>
          </cell>
          <cell r="EI1131">
            <v>354564</v>
          </cell>
          <cell r="EJ1131">
            <v>409593</v>
          </cell>
          <cell r="EL1131">
            <v>764157</v>
          </cell>
          <cell r="EM1131">
            <v>303912</v>
          </cell>
          <cell r="EN1131">
            <v>351079</v>
          </cell>
          <cell r="EP1131">
            <v>654991</v>
          </cell>
          <cell r="ER1131">
            <v>1237288</v>
          </cell>
          <cell r="ET1131">
            <v>1237288</v>
          </cell>
          <cell r="FK1131">
            <v>22943651</v>
          </cell>
          <cell r="FL1131">
            <v>10501083</v>
          </cell>
          <cell r="FN1131">
            <v>7351416</v>
          </cell>
          <cell r="FO1131">
            <v>40796150</v>
          </cell>
        </row>
        <row r="1132">
          <cell r="E1132" t="str">
            <v>Utah2017</v>
          </cell>
          <cell r="F1132" t="str">
            <v>UT</v>
          </cell>
          <cell r="G1132" t="str">
            <v>NCAA Division I-FBS</v>
          </cell>
          <cell r="I1132">
            <v>1</v>
          </cell>
          <cell r="J1132" t="str">
            <v>NCAA</v>
          </cell>
          <cell r="K1132">
            <v>9488</v>
          </cell>
          <cell r="L1132">
            <v>8352</v>
          </cell>
          <cell r="M1132">
            <v>17840</v>
          </cell>
          <cell r="V1132">
            <v>281205</v>
          </cell>
          <cell r="Y1132">
            <v>281205</v>
          </cell>
          <cell r="Z1132">
            <v>9754858</v>
          </cell>
          <cell r="AA1132">
            <v>284709</v>
          </cell>
          <cell r="AC1132">
            <v>10039567</v>
          </cell>
          <cell r="AE1132">
            <v>2000</v>
          </cell>
          <cell r="AG1132">
            <v>2000</v>
          </cell>
          <cell r="BF1132">
            <v>55835312</v>
          </cell>
          <cell r="BI1132">
            <v>55835312</v>
          </cell>
          <cell r="BJ1132">
            <v>0.67705741179525758</v>
          </cell>
          <cell r="BK1132">
            <v>153352</v>
          </cell>
          <cell r="BN1132">
            <v>153352</v>
          </cell>
          <cell r="BP1132">
            <v>831947</v>
          </cell>
          <cell r="BR1132">
            <v>831947</v>
          </cell>
          <cell r="CQ1132">
            <v>56956</v>
          </cell>
          <cell r="CR1132">
            <v>27099</v>
          </cell>
          <cell r="CT1132">
            <v>84055</v>
          </cell>
          <cell r="CV1132">
            <v>172326</v>
          </cell>
          <cell r="CX1132">
            <v>172326</v>
          </cell>
          <cell r="CZ1132">
            <v>164282</v>
          </cell>
          <cell r="DB1132">
            <v>164282</v>
          </cell>
          <cell r="DG1132">
            <v>125364</v>
          </cell>
          <cell r="DH1132">
            <v>175752</v>
          </cell>
          <cell r="DJ1132">
            <v>301116</v>
          </cell>
          <cell r="EA1132">
            <v>24441</v>
          </cell>
          <cell r="EB1132">
            <v>117019</v>
          </cell>
          <cell r="ED1132">
            <v>141460</v>
          </cell>
          <cell r="EF1132">
            <v>47287</v>
          </cell>
          <cell r="EH1132">
            <v>47287</v>
          </cell>
          <cell r="EJ1132">
            <v>52016</v>
          </cell>
          <cell r="EL1132">
            <v>52016</v>
          </cell>
          <cell r="EN1132">
            <v>31919</v>
          </cell>
          <cell r="EP1132">
            <v>31919</v>
          </cell>
          <cell r="ER1132">
            <v>231447</v>
          </cell>
          <cell r="ET1132">
            <v>231447</v>
          </cell>
          <cell r="FK1132">
            <v>66231488</v>
          </cell>
          <cell r="FL1132">
            <v>2137803</v>
          </cell>
          <cell r="FN1132">
            <v>14098327</v>
          </cell>
          <cell r="FO1132">
            <v>82467618</v>
          </cell>
        </row>
        <row r="1133">
          <cell r="E1133" t="str">
            <v>Virginia2017</v>
          </cell>
          <cell r="F1133" t="str">
            <v>VA</v>
          </cell>
          <cell r="G1133" t="str">
            <v>NCAA Division I-FBS</v>
          </cell>
          <cell r="I1133">
            <v>1</v>
          </cell>
          <cell r="J1133" t="str">
            <v>NCAA</v>
          </cell>
          <cell r="K1133">
            <v>7211</v>
          </cell>
          <cell r="L1133">
            <v>8486</v>
          </cell>
          <cell r="M1133">
            <v>15697</v>
          </cell>
          <cell r="V1133">
            <v>3648381</v>
          </cell>
          <cell r="Y1133">
            <v>3648381</v>
          </cell>
          <cell r="Z1133">
            <v>13468010</v>
          </cell>
          <cell r="AA1133">
            <v>4742916</v>
          </cell>
          <cell r="AC1133">
            <v>18210926</v>
          </cell>
          <cell r="AL1133">
            <v>1774265</v>
          </cell>
          <cell r="AM1133">
            <v>1827493</v>
          </cell>
          <cell r="AO1133">
            <v>3601758</v>
          </cell>
          <cell r="BC1133">
            <v>1422035</v>
          </cell>
          <cell r="BE1133">
            <v>1422035</v>
          </cell>
          <cell r="BF1133">
            <v>32549903</v>
          </cell>
          <cell r="BI1133">
            <v>32549903</v>
          </cell>
          <cell r="BJ1133">
            <v>0.30857024022373808</v>
          </cell>
          <cell r="BK1133">
            <v>690454</v>
          </cell>
          <cell r="BL1133">
            <v>806470</v>
          </cell>
          <cell r="BN1133">
            <v>1496924</v>
          </cell>
          <cell r="BW1133">
            <v>1779906</v>
          </cell>
          <cell r="BX1133">
            <v>1387291</v>
          </cell>
          <cell r="BZ1133">
            <v>3167197</v>
          </cell>
          <cell r="CJ1133">
            <v>2307228</v>
          </cell>
          <cell r="CL1133">
            <v>2307228</v>
          </cell>
          <cell r="CU1133">
            <v>1562175</v>
          </cell>
          <cell r="CV1133">
            <v>1927136</v>
          </cell>
          <cell r="CX1133">
            <v>3489311</v>
          </cell>
          <cell r="CZ1133">
            <v>1342049</v>
          </cell>
          <cell r="DB1133">
            <v>1342049</v>
          </cell>
          <cell r="DC1133">
            <v>292694</v>
          </cell>
          <cell r="DD1133">
            <v>274400</v>
          </cell>
          <cell r="DF1133">
            <v>567094</v>
          </cell>
          <cell r="DG1133">
            <v>1210746</v>
          </cell>
          <cell r="DH1133">
            <v>1452895</v>
          </cell>
          <cell r="DJ1133">
            <v>2663641</v>
          </cell>
          <cell r="EA1133">
            <v>1277405</v>
          </cell>
          <cell r="EB1133">
            <v>1335400</v>
          </cell>
          <cell r="ED1133">
            <v>2612805</v>
          </cell>
          <cell r="ER1133">
            <v>1479946</v>
          </cell>
          <cell r="ET1133">
            <v>1479946</v>
          </cell>
          <cell r="FC1133">
            <v>1234042</v>
          </cell>
          <cell r="FF1133">
            <v>1234042</v>
          </cell>
          <cell r="FK1133">
            <v>59487981</v>
          </cell>
          <cell r="FL1133">
            <v>20305259</v>
          </cell>
          <cell r="FN1133">
            <v>25692963</v>
          </cell>
          <cell r="FO1133">
            <v>105486203</v>
          </cell>
        </row>
        <row r="1134">
          <cell r="E1134" t="str">
            <v>Washington2017</v>
          </cell>
          <cell r="F1134" t="str">
            <v>WA</v>
          </cell>
          <cell r="G1134" t="str">
            <v>NCAA Division I-FBS</v>
          </cell>
          <cell r="I1134">
            <v>1</v>
          </cell>
          <cell r="J1134" t="str">
            <v>NCAA</v>
          </cell>
          <cell r="K1134">
            <v>13404</v>
          </cell>
          <cell r="L1134">
            <v>15133</v>
          </cell>
          <cell r="M1134">
            <v>28537</v>
          </cell>
          <cell r="V1134">
            <v>594236</v>
          </cell>
          <cell r="Y1134">
            <v>594236</v>
          </cell>
          <cell r="Z1134">
            <v>10226399</v>
          </cell>
          <cell r="AA1134">
            <v>1024996</v>
          </cell>
          <cell r="AC1134">
            <v>11251395</v>
          </cell>
          <cell r="AE1134">
            <v>176142</v>
          </cell>
          <cell r="AG1134">
            <v>176142</v>
          </cell>
          <cell r="AL1134">
            <v>267607</v>
          </cell>
          <cell r="AM1134">
            <v>920558</v>
          </cell>
          <cell r="AO1134">
            <v>1188165</v>
          </cell>
          <cell r="BF1134">
            <v>81131079</v>
          </cell>
          <cell r="BI1134">
            <v>81131079</v>
          </cell>
          <cell r="BJ1134">
            <v>0.61970282295438861</v>
          </cell>
          <cell r="BK1134">
            <v>408182</v>
          </cell>
          <cell r="BL1134">
            <v>445588</v>
          </cell>
          <cell r="BN1134">
            <v>853770</v>
          </cell>
          <cell r="BP1134">
            <v>566550</v>
          </cell>
          <cell r="BR1134">
            <v>566550</v>
          </cell>
          <cell r="CI1134">
            <v>624353</v>
          </cell>
          <cell r="CJ1134">
            <v>1421771</v>
          </cell>
          <cell r="CL1134">
            <v>2046124</v>
          </cell>
          <cell r="CU1134">
            <v>328869</v>
          </cell>
          <cell r="CV1134">
            <v>706914</v>
          </cell>
          <cell r="CX1134">
            <v>1035783</v>
          </cell>
          <cell r="CZ1134">
            <v>1045156</v>
          </cell>
          <cell r="DB1134">
            <v>1045156</v>
          </cell>
          <cell r="EA1134">
            <v>340645</v>
          </cell>
          <cell r="EB1134">
            <v>606305</v>
          </cell>
          <cell r="ED1134">
            <v>946950</v>
          </cell>
          <cell r="ER1134">
            <v>745389</v>
          </cell>
          <cell r="ET1134">
            <v>745389</v>
          </cell>
          <cell r="FK1134">
            <v>93921370</v>
          </cell>
          <cell r="FL1134">
            <v>7659369</v>
          </cell>
          <cell r="FN1134">
            <v>29338592</v>
          </cell>
          <cell r="FO1134">
            <v>130919331</v>
          </cell>
        </row>
        <row r="1135">
          <cell r="E1135" t="str">
            <v>Wisconsin2017</v>
          </cell>
          <cell r="F1135" t="str">
            <v>WI</v>
          </cell>
          <cell r="G1135" t="str">
            <v>NCAA Division I-FBS</v>
          </cell>
          <cell r="I1135">
            <v>1</v>
          </cell>
          <cell r="J1135" t="str">
            <v>NCAA</v>
          </cell>
          <cell r="K1135">
            <v>13812</v>
          </cell>
          <cell r="L1135">
            <v>14747</v>
          </cell>
          <cell r="M1135">
            <v>28559</v>
          </cell>
          <cell r="Z1135">
            <v>22438795</v>
          </cell>
          <cell r="AA1135">
            <v>2010049</v>
          </cell>
          <cell r="AC1135">
            <v>24448844</v>
          </cell>
          <cell r="AL1135">
            <v>693447</v>
          </cell>
          <cell r="AM1135">
            <v>858559</v>
          </cell>
          <cell r="AO1135">
            <v>1552006</v>
          </cell>
          <cell r="BF1135">
            <v>82423665</v>
          </cell>
          <cell r="BI1135">
            <v>82423665</v>
          </cell>
          <cell r="BJ1135">
            <v>0.56305815901257683</v>
          </cell>
          <cell r="BK1135">
            <v>75070</v>
          </cell>
          <cell r="BL1135">
            <v>224463</v>
          </cell>
          <cell r="BN1135">
            <v>299533</v>
          </cell>
          <cell r="BS1135">
            <v>6271407</v>
          </cell>
          <cell r="BT1135">
            <v>792021</v>
          </cell>
          <cell r="BV1135">
            <v>7063428</v>
          </cell>
          <cell r="CI1135">
            <v>226491</v>
          </cell>
          <cell r="CJ1135">
            <v>634626</v>
          </cell>
          <cell r="CL1135">
            <v>861117</v>
          </cell>
          <cell r="CU1135">
            <v>1020325</v>
          </cell>
          <cell r="CV1135">
            <v>936159</v>
          </cell>
          <cell r="CX1135">
            <v>1956484</v>
          </cell>
          <cell r="CZ1135">
            <v>515132</v>
          </cell>
          <cell r="DB1135">
            <v>515132</v>
          </cell>
          <cell r="DG1135">
            <v>384576</v>
          </cell>
          <cell r="DH1135">
            <v>314143</v>
          </cell>
          <cell r="DJ1135">
            <v>698719</v>
          </cell>
          <cell r="EA1135">
            <v>317786</v>
          </cell>
          <cell r="EB1135">
            <v>277691</v>
          </cell>
          <cell r="ED1135">
            <v>595477</v>
          </cell>
          <cell r="ER1135">
            <v>1860027</v>
          </cell>
          <cell r="ET1135">
            <v>1860027</v>
          </cell>
          <cell r="FC1135">
            <v>288347</v>
          </cell>
          <cell r="FF1135">
            <v>288347</v>
          </cell>
          <cell r="FK1135">
            <v>114139909</v>
          </cell>
          <cell r="FL1135">
            <v>8422870</v>
          </cell>
          <cell r="FN1135">
            <v>23822925</v>
          </cell>
          <cell r="FO1135">
            <v>146385704</v>
          </cell>
        </row>
        <row r="1136">
          <cell r="E1136" t="str">
            <v>Wyoming2017</v>
          </cell>
          <cell r="F1136" t="str">
            <v>WY</v>
          </cell>
          <cell r="G1136" t="str">
            <v>NCAA Division I-FBS</v>
          </cell>
          <cell r="I1136">
            <v>1</v>
          </cell>
          <cell r="J1136" t="str">
            <v>NCAA</v>
          </cell>
          <cell r="K1136">
            <v>4235</v>
          </cell>
          <cell r="L1136">
            <v>4044</v>
          </cell>
          <cell r="M1136">
            <v>8279</v>
          </cell>
          <cell r="Z1136">
            <v>3272527</v>
          </cell>
          <cell r="AA1136">
            <v>1735093</v>
          </cell>
          <cell r="AC1136">
            <v>5007620</v>
          </cell>
          <cell r="BF1136">
            <v>13481960</v>
          </cell>
          <cell r="BI1136">
            <v>13481960</v>
          </cell>
          <cell r="BJ1136">
            <v>0.34961916370962021</v>
          </cell>
          <cell r="BK1136">
            <v>344329</v>
          </cell>
          <cell r="BL1136">
            <v>262643</v>
          </cell>
          <cell r="BN1136">
            <v>606972</v>
          </cell>
          <cell r="CV1136">
            <v>89081</v>
          </cell>
          <cell r="CX1136">
            <v>89081</v>
          </cell>
          <cell r="DG1136">
            <v>428741</v>
          </cell>
          <cell r="DH1136">
            <v>570579</v>
          </cell>
          <cell r="DJ1136">
            <v>999320</v>
          </cell>
          <cell r="EB1136">
            <v>518551</v>
          </cell>
          <cell r="ED1136">
            <v>518551</v>
          </cell>
          <cell r="EE1136">
            <v>187877</v>
          </cell>
          <cell r="EF1136">
            <v>264516</v>
          </cell>
          <cell r="EH1136">
            <v>452393</v>
          </cell>
          <cell r="EI1136">
            <v>180121</v>
          </cell>
          <cell r="EJ1136">
            <v>256760</v>
          </cell>
          <cell r="EL1136">
            <v>436881</v>
          </cell>
          <cell r="EM1136">
            <v>179922</v>
          </cell>
          <cell r="EN1136">
            <v>256495</v>
          </cell>
          <cell r="EP1136">
            <v>436417</v>
          </cell>
          <cell r="ER1136">
            <v>665508</v>
          </cell>
          <cell r="ET1136">
            <v>665508</v>
          </cell>
          <cell r="FC1136">
            <v>733836</v>
          </cell>
          <cell r="FF1136">
            <v>733836</v>
          </cell>
          <cell r="FK1136">
            <v>18809313</v>
          </cell>
          <cell r="FL1136">
            <v>4619226</v>
          </cell>
          <cell r="FN1136">
            <v>15133306</v>
          </cell>
          <cell r="FO1136">
            <v>38561845</v>
          </cell>
        </row>
        <row r="1137">
          <cell r="E1137" t="str">
            <v>Utah State2017</v>
          </cell>
          <cell r="F1137" t="str">
            <v>UT</v>
          </cell>
          <cell r="G1137" t="str">
            <v>NCAA Division I-FBS</v>
          </cell>
          <cell r="I1137">
            <v>1</v>
          </cell>
          <cell r="J1137" t="str">
            <v>NCAA</v>
          </cell>
          <cell r="K1137">
            <v>8281</v>
          </cell>
          <cell r="L1137">
            <v>8761</v>
          </cell>
          <cell r="M1137">
            <v>17042</v>
          </cell>
          <cell r="V1137">
            <v>184693</v>
          </cell>
          <cell r="Y1137">
            <v>184693</v>
          </cell>
          <cell r="Z1137">
            <v>3451734</v>
          </cell>
          <cell r="AA1137">
            <v>1725384</v>
          </cell>
          <cell r="AC1137">
            <v>5177118</v>
          </cell>
          <cell r="AL1137">
            <v>948054</v>
          </cell>
          <cell r="AM1137">
            <v>1212924</v>
          </cell>
          <cell r="AO1137">
            <v>2160978</v>
          </cell>
          <cell r="BF1137">
            <v>10370950</v>
          </cell>
          <cell r="BI1137">
            <v>10370950</v>
          </cell>
          <cell r="BJ1137">
            <v>0.30639591784484604</v>
          </cell>
          <cell r="BK1137">
            <v>284220</v>
          </cell>
          <cell r="BN1137">
            <v>284220</v>
          </cell>
          <cell r="BP1137">
            <v>868639</v>
          </cell>
          <cell r="BR1137">
            <v>868639</v>
          </cell>
          <cell r="CU1137">
            <v>231213</v>
          </cell>
          <cell r="CV1137">
            <v>1062013</v>
          </cell>
          <cell r="CX1137">
            <v>1293226</v>
          </cell>
          <cell r="CZ1137">
            <v>1159807</v>
          </cell>
          <cell r="DB1137">
            <v>1159807</v>
          </cell>
          <cell r="EA1137">
            <v>497251</v>
          </cell>
          <cell r="EB1137">
            <v>589956</v>
          </cell>
          <cell r="ED1137">
            <v>1087207</v>
          </cell>
          <cell r="ER1137">
            <v>943769</v>
          </cell>
          <cell r="ET1137">
            <v>943769</v>
          </cell>
          <cell r="FK1137">
            <v>15968115</v>
          </cell>
          <cell r="FL1137">
            <v>7562492</v>
          </cell>
          <cell r="FN1137">
            <v>10317592</v>
          </cell>
          <cell r="FO1137">
            <v>33848199</v>
          </cell>
        </row>
        <row r="1138">
          <cell r="E1138" t="str">
            <v>Vanderbilt2017</v>
          </cell>
          <cell r="F1138" t="str">
            <v>TN</v>
          </cell>
          <cell r="G1138" t="str">
            <v>NCAA Division I-FBS</v>
          </cell>
          <cell r="I1138">
            <v>1</v>
          </cell>
          <cell r="J1138" t="str">
            <v>NCAA</v>
          </cell>
          <cell r="K1138">
            <v>3315</v>
          </cell>
          <cell r="L1138">
            <v>3476</v>
          </cell>
          <cell r="M1138">
            <v>6791</v>
          </cell>
          <cell r="V1138">
            <v>6144070</v>
          </cell>
          <cell r="Y1138">
            <v>6144070</v>
          </cell>
          <cell r="Z1138">
            <v>9739474</v>
          </cell>
          <cell r="AA1138">
            <v>5511406</v>
          </cell>
          <cell r="AC1138">
            <v>15250880</v>
          </cell>
          <cell r="AI1138">
            <v>970050</v>
          </cell>
          <cell r="AK1138">
            <v>970050</v>
          </cell>
          <cell r="AM1138">
            <v>2344287</v>
          </cell>
          <cell r="AO1138">
            <v>2344287</v>
          </cell>
          <cell r="BF1138">
            <v>30331584</v>
          </cell>
          <cell r="BI1138">
            <v>30331584</v>
          </cell>
          <cell r="BJ1138">
            <v>0.378701997955116</v>
          </cell>
          <cell r="BK1138">
            <v>1262198</v>
          </cell>
          <cell r="BL1138">
            <v>1068194</v>
          </cell>
          <cell r="BN1138">
            <v>2330392</v>
          </cell>
          <cell r="BX1138">
            <v>2103282</v>
          </cell>
          <cell r="BZ1138">
            <v>2103282</v>
          </cell>
          <cell r="CV1138">
            <v>2647142</v>
          </cell>
          <cell r="CX1138">
            <v>2647142</v>
          </cell>
          <cell r="DL1138">
            <v>1505480</v>
          </cell>
          <cell r="DN1138">
            <v>1505480</v>
          </cell>
          <cell r="EA1138">
            <v>1228693</v>
          </cell>
          <cell r="EB1138">
            <v>1607583</v>
          </cell>
          <cell r="ED1138">
            <v>2836276</v>
          </cell>
          <cell r="EM1138">
            <v>167460</v>
          </cell>
          <cell r="EP1138">
            <v>167460</v>
          </cell>
          <cell r="FK1138">
            <v>48873479</v>
          </cell>
          <cell r="FL1138">
            <v>17757424</v>
          </cell>
          <cell r="FN1138">
            <v>13462638</v>
          </cell>
          <cell r="FO1138">
            <v>80093541</v>
          </cell>
        </row>
        <row r="1139">
          <cell r="E1139" t="str">
            <v>Virginia Tech2017</v>
          </cell>
          <cell r="F1139" t="str">
            <v>VA</v>
          </cell>
          <cell r="G1139" t="str">
            <v>NCAA Division I-FBS</v>
          </cell>
          <cell r="I1139">
            <v>1</v>
          </cell>
          <cell r="J1139" t="str">
            <v>NCAA</v>
          </cell>
          <cell r="K1139">
            <v>15074</v>
          </cell>
          <cell r="L1139">
            <v>11481</v>
          </cell>
          <cell r="M1139">
            <v>26555</v>
          </cell>
          <cell r="V1139">
            <v>138652</v>
          </cell>
          <cell r="Y1139">
            <v>138652</v>
          </cell>
          <cell r="Z1139">
            <v>13410392</v>
          </cell>
          <cell r="AA1139">
            <v>719068</v>
          </cell>
          <cell r="AC1139">
            <v>14129460</v>
          </cell>
          <cell r="AL1139">
            <v>138378</v>
          </cell>
          <cell r="AM1139">
            <v>129980</v>
          </cell>
          <cell r="AO1139">
            <v>268358</v>
          </cell>
          <cell r="BF1139">
            <v>55348135</v>
          </cell>
          <cell r="BI1139">
            <v>55348135</v>
          </cell>
          <cell r="BJ1139">
            <v>0.64108592054677449</v>
          </cell>
          <cell r="BK1139">
            <v>40575</v>
          </cell>
          <cell r="BL1139">
            <v>45626</v>
          </cell>
          <cell r="BN1139">
            <v>86201</v>
          </cell>
          <cell r="BX1139">
            <v>138792</v>
          </cell>
          <cell r="BZ1139">
            <v>138792</v>
          </cell>
          <cell r="CU1139">
            <v>109726</v>
          </cell>
          <cell r="CV1139">
            <v>56361</v>
          </cell>
          <cell r="CX1139">
            <v>166087</v>
          </cell>
          <cell r="CZ1139">
            <v>137063</v>
          </cell>
          <cell r="DB1139">
            <v>137063</v>
          </cell>
          <cell r="DG1139">
            <v>98778</v>
          </cell>
          <cell r="DH1139">
            <v>85524</v>
          </cell>
          <cell r="DJ1139">
            <v>184302</v>
          </cell>
          <cell r="EA1139">
            <v>86178</v>
          </cell>
          <cell r="EB1139">
            <v>84691</v>
          </cell>
          <cell r="ED1139">
            <v>170869</v>
          </cell>
          <cell r="ER1139">
            <v>73628</v>
          </cell>
          <cell r="ET1139">
            <v>73628</v>
          </cell>
          <cell r="FC1139">
            <v>135023</v>
          </cell>
          <cell r="FF1139">
            <v>135023</v>
          </cell>
          <cell r="FK1139">
            <v>69505837</v>
          </cell>
          <cell r="FL1139">
            <v>1470733</v>
          </cell>
          <cell r="FN1139">
            <v>15358402</v>
          </cell>
          <cell r="FO1139">
            <v>86334972</v>
          </cell>
        </row>
        <row r="1140">
          <cell r="E1140" t="str">
            <v>Wake Forest2017</v>
          </cell>
          <cell r="F1140" t="str">
            <v>NC</v>
          </cell>
          <cell r="G1140" t="str">
            <v>NCAA Division I-FBS</v>
          </cell>
          <cell r="I1140">
            <v>1</v>
          </cell>
          <cell r="J1140" t="str">
            <v>NCAA</v>
          </cell>
          <cell r="K1140">
            <v>2346</v>
          </cell>
          <cell r="L1140">
            <v>2700</v>
          </cell>
          <cell r="M1140">
            <v>5046</v>
          </cell>
          <cell r="V1140">
            <v>2466918</v>
          </cell>
          <cell r="Y1140">
            <v>2466918</v>
          </cell>
          <cell r="Z1140">
            <v>8656761</v>
          </cell>
          <cell r="AA1140">
            <v>3081408</v>
          </cell>
          <cell r="AC1140">
            <v>11738169</v>
          </cell>
          <cell r="AL1140">
            <v>1198535</v>
          </cell>
          <cell r="AM1140">
            <v>1412423</v>
          </cell>
          <cell r="AO1140">
            <v>2610958</v>
          </cell>
          <cell r="BC1140">
            <v>1388075</v>
          </cell>
          <cell r="BE1140">
            <v>1388075</v>
          </cell>
          <cell r="BF1140">
            <v>25793812</v>
          </cell>
          <cell r="BI1140">
            <v>25793812</v>
          </cell>
          <cell r="BJ1140">
            <v>0.36403076589052308</v>
          </cell>
          <cell r="BK1140">
            <v>763510</v>
          </cell>
          <cell r="BL1140">
            <v>852844</v>
          </cell>
          <cell r="BN1140">
            <v>1616354</v>
          </cell>
          <cell r="CU1140">
            <v>1751385</v>
          </cell>
          <cell r="CV1140">
            <v>1772861</v>
          </cell>
          <cell r="CX1140">
            <v>3524246</v>
          </cell>
          <cell r="EA1140">
            <v>1813073</v>
          </cell>
          <cell r="EB1140">
            <v>922868</v>
          </cell>
          <cell r="ED1140">
            <v>2735941</v>
          </cell>
          <cell r="ER1140">
            <v>1423500</v>
          </cell>
          <cell r="ET1140">
            <v>1423500</v>
          </cell>
          <cell r="FK1140">
            <v>42443994</v>
          </cell>
          <cell r="FL1140">
            <v>10853979</v>
          </cell>
          <cell r="FN1140">
            <v>17558159</v>
          </cell>
          <cell r="FO1140">
            <v>70856132</v>
          </cell>
        </row>
        <row r="1141">
          <cell r="E1141" t="str">
            <v>Washington State2017</v>
          </cell>
          <cell r="F1141" t="str">
            <v>WA</v>
          </cell>
          <cell r="G1141" t="str">
            <v>NCAA Division I-FBS</v>
          </cell>
          <cell r="I1141">
            <v>1</v>
          </cell>
          <cell r="J1141" t="str">
            <v>NCAA</v>
          </cell>
          <cell r="K1141">
            <v>10620</v>
          </cell>
          <cell r="L1141">
            <v>11478</v>
          </cell>
          <cell r="M1141">
            <v>22098</v>
          </cell>
          <cell r="V1141">
            <v>747732</v>
          </cell>
          <cell r="Y1141">
            <v>747732</v>
          </cell>
          <cell r="Z1141">
            <v>5756568</v>
          </cell>
          <cell r="AA1141">
            <v>1263833</v>
          </cell>
          <cell r="AC1141">
            <v>7020401</v>
          </cell>
          <cell r="AL1141">
            <v>632960</v>
          </cell>
          <cell r="AM1141">
            <v>1237117</v>
          </cell>
          <cell r="AO1141">
            <v>1870077</v>
          </cell>
          <cell r="BF1141">
            <v>41709437</v>
          </cell>
          <cell r="BI1141">
            <v>41709437</v>
          </cell>
          <cell r="BJ1141">
            <v>0.56773707170986243</v>
          </cell>
          <cell r="BK1141">
            <v>288885</v>
          </cell>
          <cell r="BL1141">
            <v>458146</v>
          </cell>
          <cell r="BN1141">
            <v>747031</v>
          </cell>
          <cell r="CJ1141">
            <v>1464989</v>
          </cell>
          <cell r="CL1141">
            <v>1464989</v>
          </cell>
          <cell r="CV1141">
            <v>1063495</v>
          </cell>
          <cell r="CX1141">
            <v>1063495</v>
          </cell>
          <cell r="DL1141">
            <v>952004</v>
          </cell>
          <cell r="DN1141">
            <v>952004</v>
          </cell>
          <cell r="EB1141">
            <v>642976</v>
          </cell>
          <cell r="ED1141">
            <v>642976</v>
          </cell>
          <cell r="ER1141">
            <v>994569</v>
          </cell>
          <cell r="ET1141">
            <v>994569</v>
          </cell>
          <cell r="FK1141">
            <v>49135582</v>
          </cell>
          <cell r="FL1141">
            <v>8077129</v>
          </cell>
          <cell r="FN1141">
            <v>16253404</v>
          </cell>
          <cell r="FO1141">
            <v>73466115</v>
          </cell>
        </row>
        <row r="1142">
          <cell r="E1142" t="str">
            <v>West Virginia2017</v>
          </cell>
          <cell r="F1142" t="str">
            <v>WV</v>
          </cell>
          <cell r="G1142" t="str">
            <v>NCAA Division I-FBS</v>
          </cell>
          <cell r="I1142">
            <v>1</v>
          </cell>
          <cell r="J1142" t="str">
            <v>NCAA</v>
          </cell>
          <cell r="K1142">
            <v>11063</v>
          </cell>
          <cell r="L1142">
            <v>9649</v>
          </cell>
          <cell r="M1142">
            <v>20712</v>
          </cell>
          <cell r="V1142">
            <v>2904802</v>
          </cell>
          <cell r="Y1142">
            <v>2904802</v>
          </cell>
          <cell r="Z1142">
            <v>7282004</v>
          </cell>
          <cell r="AA1142">
            <v>3117037</v>
          </cell>
          <cell r="AC1142">
            <v>10399041</v>
          </cell>
          <cell r="AM1142">
            <v>2908244</v>
          </cell>
          <cell r="AO1142">
            <v>2908244</v>
          </cell>
          <cell r="BF1142">
            <v>20543010</v>
          </cell>
          <cell r="BI1142">
            <v>20543010</v>
          </cell>
          <cell r="BJ1142">
            <v>0.20781743814970927</v>
          </cell>
          <cell r="BK1142">
            <v>2515354</v>
          </cell>
          <cell r="BN1142">
            <v>2515354</v>
          </cell>
          <cell r="BP1142">
            <v>2790604</v>
          </cell>
          <cell r="BR1142">
            <v>2790604</v>
          </cell>
          <cell r="CC1142">
            <v>2638705</v>
          </cell>
          <cell r="CD1142">
            <v>2638705</v>
          </cell>
          <cell r="CJ1142">
            <v>2820885</v>
          </cell>
          <cell r="CL1142">
            <v>2820885</v>
          </cell>
          <cell r="CU1142">
            <v>2739109</v>
          </cell>
          <cell r="CV1142">
            <v>3098093</v>
          </cell>
          <cell r="CX1142">
            <v>5837202</v>
          </cell>
          <cell r="DG1142">
            <v>2671825</v>
          </cell>
          <cell r="DH1142">
            <v>2760967</v>
          </cell>
          <cell r="DJ1142">
            <v>5432792</v>
          </cell>
          <cell r="EB1142">
            <v>2579255</v>
          </cell>
          <cell r="ED1142">
            <v>2579255</v>
          </cell>
          <cell r="ER1142">
            <v>2785707</v>
          </cell>
          <cell r="ET1142">
            <v>2785707</v>
          </cell>
          <cell r="FC1142">
            <v>2670024</v>
          </cell>
          <cell r="FF1142">
            <v>2670024</v>
          </cell>
          <cell r="FK1142">
            <v>41326128</v>
          </cell>
          <cell r="FL1142">
            <v>22860792</v>
          </cell>
          <cell r="FM1142">
            <v>2638705</v>
          </cell>
          <cell r="FN1142">
            <v>32025608</v>
          </cell>
          <cell r="FO1142">
            <v>98851233</v>
          </cell>
        </row>
        <row r="1143">
          <cell r="E1143" t="str">
            <v>Western Kentucky2017</v>
          </cell>
          <cell r="F1143" t="str">
            <v>KY</v>
          </cell>
          <cell r="G1143" t="str">
            <v>NCAA Division I-FBS</v>
          </cell>
          <cell r="I1143">
            <v>1</v>
          </cell>
          <cell r="J1143" t="str">
            <v>NCAA</v>
          </cell>
          <cell r="K1143">
            <v>5456</v>
          </cell>
          <cell r="L1143">
            <v>7232</v>
          </cell>
          <cell r="M1143">
            <v>12688</v>
          </cell>
          <cell r="V1143">
            <v>1117823</v>
          </cell>
          <cell r="Y1143">
            <v>1117823</v>
          </cell>
          <cell r="Z1143">
            <v>2976173</v>
          </cell>
          <cell r="AA1143">
            <v>1731954</v>
          </cell>
          <cell r="AC1143">
            <v>4708127</v>
          </cell>
          <cell r="AL1143">
            <v>529904</v>
          </cell>
          <cell r="AM1143">
            <v>499495</v>
          </cell>
          <cell r="AO1143">
            <v>1029399</v>
          </cell>
          <cell r="BF1143">
            <v>7770653</v>
          </cell>
          <cell r="BI1143">
            <v>7770653</v>
          </cell>
          <cell r="BJ1143">
            <v>0.29273298504425904</v>
          </cell>
          <cell r="BK1143">
            <v>218148</v>
          </cell>
          <cell r="BL1143">
            <v>301195</v>
          </cell>
          <cell r="BN1143">
            <v>519343</v>
          </cell>
          <cell r="CV1143">
            <v>799932</v>
          </cell>
          <cell r="CX1143">
            <v>799932</v>
          </cell>
          <cell r="CZ1143">
            <v>529491</v>
          </cell>
          <cell r="DB1143">
            <v>529491</v>
          </cell>
          <cell r="EB1143">
            <v>394832</v>
          </cell>
          <cell r="ED1143">
            <v>394832</v>
          </cell>
          <cell r="ER1143">
            <v>763676</v>
          </cell>
          <cell r="ET1143">
            <v>763676</v>
          </cell>
          <cell r="FK1143">
            <v>12612701</v>
          </cell>
          <cell r="FL1143">
            <v>5020575</v>
          </cell>
          <cell r="FN1143">
            <v>8911915</v>
          </cell>
          <cell r="FO1143">
            <v>26545191</v>
          </cell>
        </row>
        <row r="1144">
          <cell r="E1144" t="str">
            <v>Western Michigan2017</v>
          </cell>
          <cell r="F1144" t="str">
            <v>MI</v>
          </cell>
          <cell r="G1144" t="str">
            <v>NCAA Division I-FBS</v>
          </cell>
          <cell r="I1144">
            <v>1</v>
          </cell>
          <cell r="J1144" t="str">
            <v>NCAA</v>
          </cell>
          <cell r="K1144">
            <v>7654</v>
          </cell>
          <cell r="L1144">
            <v>7361</v>
          </cell>
          <cell r="M1144">
            <v>15015</v>
          </cell>
          <cell r="V1144">
            <v>840616</v>
          </cell>
          <cell r="Y1144">
            <v>840616</v>
          </cell>
          <cell r="Z1144">
            <v>2344233</v>
          </cell>
          <cell r="AA1144">
            <v>1686830</v>
          </cell>
          <cell r="AC1144">
            <v>4031063</v>
          </cell>
          <cell r="AM1144">
            <v>1078440</v>
          </cell>
          <cell r="AO1144">
            <v>1078440</v>
          </cell>
          <cell r="BF1144">
            <v>9197073</v>
          </cell>
          <cell r="BI1144">
            <v>9197073</v>
          </cell>
          <cell r="BJ1144">
            <v>0.28303516911024784</v>
          </cell>
          <cell r="BL1144">
            <v>367218</v>
          </cell>
          <cell r="BN1144">
            <v>367218</v>
          </cell>
          <cell r="BP1144">
            <v>654519</v>
          </cell>
          <cell r="BR1144">
            <v>654519</v>
          </cell>
          <cell r="BS1144">
            <v>2509132</v>
          </cell>
          <cell r="BV1144">
            <v>2509132</v>
          </cell>
          <cell r="CU1144">
            <v>576106</v>
          </cell>
          <cell r="CV1144">
            <v>781847</v>
          </cell>
          <cell r="CX1144">
            <v>1357953</v>
          </cell>
          <cell r="CZ1144">
            <v>713397</v>
          </cell>
          <cell r="DB1144">
            <v>713397</v>
          </cell>
          <cell r="EA1144">
            <v>380181</v>
          </cell>
          <cell r="EB1144">
            <v>552126</v>
          </cell>
          <cell r="ED1144">
            <v>932307</v>
          </cell>
          <cell r="ER1144">
            <v>1043977</v>
          </cell>
          <cell r="ET1144">
            <v>1043977</v>
          </cell>
          <cell r="FK1144">
            <v>15847341</v>
          </cell>
          <cell r="FL1144">
            <v>6878354</v>
          </cell>
          <cell r="FN1144">
            <v>9768758</v>
          </cell>
          <cell r="FO1144">
            <v>32494453</v>
          </cell>
        </row>
        <row r="1145">
          <cell r="E1145" t="str">
            <v>Appalachian State2009</v>
          </cell>
          <cell r="F1145" t="str">
            <v>NC</v>
          </cell>
          <cell r="G1145" t="str">
            <v>NCAA Division I-AA</v>
          </cell>
          <cell r="I1145">
            <v>1</v>
          </cell>
          <cell r="J1145" t="str">
            <v>NCAA</v>
          </cell>
          <cell r="K1145">
            <v>6848</v>
          </cell>
          <cell r="L1145">
            <v>7199</v>
          </cell>
          <cell r="M1145">
            <v>14047</v>
          </cell>
          <cell r="V1145">
            <v>416708</v>
          </cell>
          <cell r="Y1145">
            <v>416708</v>
          </cell>
          <cell r="Z1145">
            <v>1127000</v>
          </cell>
          <cell r="AA1145">
            <v>759736</v>
          </cell>
          <cell r="AC1145">
            <v>1886736</v>
          </cell>
          <cell r="AL1145">
            <v>343459</v>
          </cell>
          <cell r="AM1145">
            <v>430671</v>
          </cell>
          <cell r="AO1145">
            <v>774130</v>
          </cell>
          <cell r="BC1145">
            <v>283412</v>
          </cell>
          <cell r="BE1145">
            <v>283412</v>
          </cell>
          <cell r="BF1145">
            <v>3039481</v>
          </cell>
          <cell r="BI1145">
            <v>3039481</v>
          </cell>
          <cell r="BJ1145">
            <v>0.20779371803429675</v>
          </cell>
          <cell r="BK1145">
            <v>141326</v>
          </cell>
          <cell r="BL1145">
            <v>135689</v>
          </cell>
          <cell r="BN1145">
            <v>277015</v>
          </cell>
          <cell r="CU1145">
            <v>302933</v>
          </cell>
          <cell r="CV1145">
            <v>363861</v>
          </cell>
          <cell r="CX1145">
            <v>666794</v>
          </cell>
          <cell r="CZ1145">
            <v>305102</v>
          </cell>
          <cell r="DB1145">
            <v>305102</v>
          </cell>
          <cell r="EA1145">
            <v>149141</v>
          </cell>
          <cell r="EB1145">
            <v>168409</v>
          </cell>
          <cell r="ED1145">
            <v>317550</v>
          </cell>
          <cell r="ER1145">
            <v>348648</v>
          </cell>
          <cell r="ET1145">
            <v>348648</v>
          </cell>
          <cell r="FC1145">
            <v>321977</v>
          </cell>
          <cell r="FF1145">
            <v>321977</v>
          </cell>
          <cell r="FK1145">
            <v>5842025</v>
          </cell>
          <cell r="FL1145">
            <v>2795528</v>
          </cell>
          <cell r="FN1145">
            <v>5989843</v>
          </cell>
          <cell r="FO1145">
            <v>14627396</v>
          </cell>
        </row>
        <row r="1146">
          <cell r="E1146" t="str">
            <v>Arizona State2009</v>
          </cell>
          <cell r="F1146" t="str">
            <v>AZ</v>
          </cell>
          <cell r="G1146" t="str">
            <v>NCAA Division I-A</v>
          </cell>
          <cell r="I1146">
            <v>1</v>
          </cell>
          <cell r="J1146" t="str">
            <v>NCAA</v>
          </cell>
          <cell r="K1146">
            <v>22187</v>
          </cell>
          <cell r="L1146">
            <v>23303</v>
          </cell>
          <cell r="M1146">
            <v>45490</v>
          </cell>
          <cell r="V1146">
            <v>1245394</v>
          </cell>
          <cell r="Y1146">
            <v>1245394</v>
          </cell>
          <cell r="Z1146">
            <v>8591421</v>
          </cell>
          <cell r="AA1146">
            <v>1435907</v>
          </cell>
          <cell r="AC1146">
            <v>10027328</v>
          </cell>
          <cell r="AL1146">
            <v>61974</v>
          </cell>
          <cell r="AM1146">
            <v>66879</v>
          </cell>
          <cell r="AO1146">
            <v>128853</v>
          </cell>
          <cell r="BF1146">
            <v>29587236</v>
          </cell>
          <cell r="BI1146">
            <v>29587236</v>
          </cell>
          <cell r="BJ1146">
            <v>0.51852911426533066</v>
          </cell>
          <cell r="BK1146">
            <v>140209</v>
          </cell>
          <cell r="BL1146">
            <v>170760</v>
          </cell>
          <cell r="BN1146">
            <v>310969</v>
          </cell>
          <cell r="BP1146">
            <v>53142</v>
          </cell>
          <cell r="BR1146">
            <v>53142</v>
          </cell>
          <cell r="CV1146">
            <v>57064</v>
          </cell>
          <cell r="CX1146">
            <v>57064</v>
          </cell>
          <cell r="CZ1146">
            <v>532996</v>
          </cell>
          <cell r="DB1146">
            <v>532996</v>
          </cell>
          <cell r="DG1146">
            <v>66537</v>
          </cell>
          <cell r="DH1146">
            <v>24130</v>
          </cell>
          <cell r="DJ1146">
            <v>90667</v>
          </cell>
          <cell r="EB1146">
            <v>45280</v>
          </cell>
          <cell r="ED1146">
            <v>45280</v>
          </cell>
          <cell r="ER1146">
            <v>88947</v>
          </cell>
          <cell r="ET1146">
            <v>88947</v>
          </cell>
          <cell r="EV1146">
            <v>30005</v>
          </cell>
          <cell r="EX1146">
            <v>30005</v>
          </cell>
          <cell r="FC1146">
            <v>928053</v>
          </cell>
          <cell r="FF1146">
            <v>928053</v>
          </cell>
          <cell r="FK1146">
            <v>40620824</v>
          </cell>
          <cell r="FL1146">
            <v>2505110</v>
          </cell>
          <cell r="FN1146">
            <v>13933998</v>
          </cell>
          <cell r="FO1146">
            <v>57059932</v>
          </cell>
        </row>
        <row r="1147">
          <cell r="E1147" t="str">
            <v>Arkansas State2009</v>
          </cell>
          <cell r="F1147" t="str">
            <v>AR</v>
          </cell>
          <cell r="G1147" t="str">
            <v>NCAA Division I-A</v>
          </cell>
          <cell r="I1147">
            <v>1</v>
          </cell>
          <cell r="J1147" t="str">
            <v>NCAA</v>
          </cell>
          <cell r="K1147">
            <v>3234</v>
          </cell>
          <cell r="L1147">
            <v>4409</v>
          </cell>
          <cell r="M1147">
            <v>7643</v>
          </cell>
          <cell r="V1147">
            <v>631167</v>
          </cell>
          <cell r="Y1147">
            <v>631167</v>
          </cell>
          <cell r="Z1147">
            <v>1016677</v>
          </cell>
          <cell r="AA1147">
            <v>789691</v>
          </cell>
          <cell r="AC1147">
            <v>1806368</v>
          </cell>
          <cell r="AI1147">
            <v>182622</v>
          </cell>
          <cell r="AK1147">
            <v>182622</v>
          </cell>
          <cell r="AL1147">
            <v>324430</v>
          </cell>
          <cell r="AM1147">
            <v>408638</v>
          </cell>
          <cell r="AO1147">
            <v>733068</v>
          </cell>
          <cell r="BF1147">
            <v>3760642</v>
          </cell>
          <cell r="BI1147">
            <v>3760642</v>
          </cell>
          <cell r="BJ1147">
            <v>0.32892339273789412</v>
          </cell>
          <cell r="BK1147">
            <v>205717</v>
          </cell>
          <cell r="BL1147">
            <v>185232</v>
          </cell>
          <cell r="BN1147">
            <v>390949</v>
          </cell>
          <cell r="CV1147">
            <v>460702</v>
          </cell>
          <cell r="CX1147">
            <v>460702</v>
          </cell>
          <cell r="EB1147">
            <v>233502</v>
          </cell>
          <cell r="ED1147">
            <v>233502</v>
          </cell>
          <cell r="ER1147">
            <v>384925</v>
          </cell>
          <cell r="ET1147">
            <v>384925</v>
          </cell>
          <cell r="FK1147">
            <v>5938633</v>
          </cell>
          <cell r="FL1147">
            <v>2645312</v>
          </cell>
          <cell r="FN1147">
            <v>2849240</v>
          </cell>
          <cell r="FO1147">
            <v>11433185</v>
          </cell>
        </row>
        <row r="1148">
          <cell r="E1148" t="str">
            <v>Auburn2009</v>
          </cell>
          <cell r="F1148" t="str">
            <v>AL</v>
          </cell>
          <cell r="G1148" t="str">
            <v>NCAA Division I-A</v>
          </cell>
          <cell r="I1148">
            <v>1</v>
          </cell>
          <cell r="J1148" t="str">
            <v>NCAA</v>
          </cell>
          <cell r="K1148">
            <v>9372</v>
          </cell>
          <cell r="L1148">
            <v>9013</v>
          </cell>
          <cell r="M1148">
            <v>18385</v>
          </cell>
          <cell r="V1148">
            <v>408412</v>
          </cell>
          <cell r="Y1148">
            <v>408412</v>
          </cell>
          <cell r="Z1148">
            <v>9588191</v>
          </cell>
          <cell r="AA1148">
            <v>64225</v>
          </cell>
          <cell r="AC1148">
            <v>9652416</v>
          </cell>
          <cell r="AL1148">
            <v>14301</v>
          </cell>
          <cell r="AM1148">
            <v>1836</v>
          </cell>
          <cell r="AO1148">
            <v>16137</v>
          </cell>
          <cell r="AU1148">
            <v>166242</v>
          </cell>
          <cell r="AW1148">
            <v>166242</v>
          </cell>
          <cell r="BF1148">
            <v>66162720</v>
          </cell>
          <cell r="BI1148">
            <v>66162720</v>
          </cell>
          <cell r="BJ1148">
            <v>0.71454440816226295</v>
          </cell>
          <cell r="BK1148">
            <v>23624</v>
          </cell>
          <cell r="BL1148">
            <v>115998</v>
          </cell>
          <cell r="BN1148">
            <v>139622</v>
          </cell>
          <cell r="BP1148">
            <v>27138</v>
          </cell>
          <cell r="BR1148">
            <v>27138</v>
          </cell>
          <cell r="CV1148">
            <v>15619</v>
          </cell>
          <cell r="CX1148">
            <v>15619</v>
          </cell>
          <cell r="CZ1148">
            <v>3287</v>
          </cell>
          <cell r="DB1148">
            <v>3287</v>
          </cell>
          <cell r="DG1148">
            <v>15994</v>
          </cell>
          <cell r="DH1148">
            <v>13235</v>
          </cell>
          <cell r="DJ1148">
            <v>29229</v>
          </cell>
          <cell r="EA1148">
            <v>34637</v>
          </cell>
          <cell r="EB1148">
            <v>31718</v>
          </cell>
          <cell r="ED1148">
            <v>66355</v>
          </cell>
          <cell r="ER1148">
            <v>40253</v>
          </cell>
          <cell r="ET1148">
            <v>40253</v>
          </cell>
          <cell r="FK1148">
            <v>76247879</v>
          </cell>
          <cell r="FL1148">
            <v>479551</v>
          </cell>
          <cell r="FN1148">
            <v>15866843</v>
          </cell>
          <cell r="FO1148">
            <v>92594273</v>
          </cell>
        </row>
        <row r="1149">
          <cell r="E1149" t="str">
            <v>Ball State2009</v>
          </cell>
          <cell r="F1149" t="str">
            <v>IN</v>
          </cell>
          <cell r="G1149" t="str">
            <v>NCAA Division I-A</v>
          </cell>
          <cell r="I1149">
            <v>1</v>
          </cell>
          <cell r="J1149" t="str">
            <v>NCAA</v>
          </cell>
          <cell r="K1149">
            <v>7908</v>
          </cell>
          <cell r="L1149">
            <v>8492</v>
          </cell>
          <cell r="M1149">
            <v>16400</v>
          </cell>
          <cell r="V1149">
            <v>601997</v>
          </cell>
          <cell r="Y1149">
            <v>601997</v>
          </cell>
          <cell r="Z1149">
            <v>1398573</v>
          </cell>
          <cell r="AA1149">
            <v>1056810</v>
          </cell>
          <cell r="AC1149">
            <v>2455383</v>
          </cell>
          <cell r="AM1149">
            <v>616869</v>
          </cell>
          <cell r="AO1149">
            <v>616869</v>
          </cell>
          <cell r="BC1149">
            <v>531119</v>
          </cell>
          <cell r="BE1149">
            <v>531119</v>
          </cell>
          <cell r="BF1149">
            <v>5252502</v>
          </cell>
          <cell r="BI1149">
            <v>5252502</v>
          </cell>
          <cell r="BJ1149">
            <v>0.27979033497748601</v>
          </cell>
          <cell r="BK1149">
            <v>207811</v>
          </cell>
          <cell r="BL1149">
            <v>236397</v>
          </cell>
          <cell r="BN1149">
            <v>444208</v>
          </cell>
          <cell r="BP1149">
            <v>414231</v>
          </cell>
          <cell r="BR1149">
            <v>414231</v>
          </cell>
          <cell r="CV1149">
            <v>426211</v>
          </cell>
          <cell r="CX1149">
            <v>426211</v>
          </cell>
          <cell r="CZ1149">
            <v>596210</v>
          </cell>
          <cell r="DB1149">
            <v>596210</v>
          </cell>
          <cell r="DG1149">
            <v>108496</v>
          </cell>
          <cell r="DH1149">
            <v>411206</v>
          </cell>
          <cell r="DJ1149">
            <v>519702</v>
          </cell>
          <cell r="EA1149">
            <v>301519</v>
          </cell>
          <cell r="EB1149">
            <v>293595</v>
          </cell>
          <cell r="ED1149">
            <v>595114</v>
          </cell>
          <cell r="EQ1149">
            <v>336869</v>
          </cell>
          <cell r="ER1149">
            <v>614721</v>
          </cell>
          <cell r="ET1149">
            <v>951590</v>
          </cell>
          <cell r="FK1149">
            <v>8207767</v>
          </cell>
          <cell r="FL1149">
            <v>5197369</v>
          </cell>
          <cell r="FN1149">
            <v>5367857</v>
          </cell>
          <cell r="FO1149">
            <v>18772993</v>
          </cell>
        </row>
        <row r="1150">
          <cell r="E1150" t="str">
            <v>Baylor2009</v>
          </cell>
          <cell r="F1150" t="str">
            <v>TX</v>
          </cell>
          <cell r="G1150" t="str">
            <v>NCAA Division I-A</v>
          </cell>
          <cell r="I1150">
            <v>1</v>
          </cell>
          <cell r="J1150" t="str">
            <v>NCAA</v>
          </cell>
          <cell r="K1150">
            <v>4912</v>
          </cell>
          <cell r="L1150">
            <v>6968</v>
          </cell>
          <cell r="M1150">
            <v>11880</v>
          </cell>
          <cell r="V1150">
            <v>1896785</v>
          </cell>
          <cell r="Y1150">
            <v>1896785</v>
          </cell>
          <cell r="Z1150">
            <v>5737350</v>
          </cell>
          <cell r="AA1150">
            <v>4148836</v>
          </cell>
          <cell r="AC1150">
            <v>9886186</v>
          </cell>
          <cell r="AL1150">
            <v>1219418</v>
          </cell>
          <cell r="AM1150">
            <v>1422655</v>
          </cell>
          <cell r="AO1150">
            <v>2642073</v>
          </cell>
          <cell r="AU1150">
            <v>1111521</v>
          </cell>
          <cell r="AW1150">
            <v>1111521</v>
          </cell>
          <cell r="BF1150">
            <v>14355322</v>
          </cell>
          <cell r="BI1150">
            <v>14355322</v>
          </cell>
          <cell r="BJ1150">
            <v>0.2651424430354562</v>
          </cell>
          <cell r="BK1150">
            <v>665072</v>
          </cell>
          <cell r="BL1150">
            <v>576250</v>
          </cell>
          <cell r="BN1150">
            <v>1241322</v>
          </cell>
          <cell r="CV1150">
            <v>965662</v>
          </cell>
          <cell r="CX1150">
            <v>965662</v>
          </cell>
          <cell r="CZ1150">
            <v>1084975</v>
          </cell>
          <cell r="DB1150">
            <v>1084975</v>
          </cell>
          <cell r="EA1150">
            <v>831373</v>
          </cell>
          <cell r="EB1150">
            <v>821768</v>
          </cell>
          <cell r="ED1150">
            <v>1653141</v>
          </cell>
          <cell r="ER1150">
            <v>1158807</v>
          </cell>
          <cell r="ET1150">
            <v>1158807</v>
          </cell>
          <cell r="FK1150">
            <v>24705320</v>
          </cell>
          <cell r="FL1150">
            <v>11290474</v>
          </cell>
          <cell r="FN1150">
            <v>18146130</v>
          </cell>
          <cell r="FO1150">
            <v>54141924</v>
          </cell>
        </row>
        <row r="1151">
          <cell r="E1151" t="str">
            <v>Boise State2009</v>
          </cell>
          <cell r="F1151" t="str">
            <v>ID</v>
          </cell>
          <cell r="G1151" t="str">
            <v>NCAA Division I-A</v>
          </cell>
          <cell r="I1151">
            <v>1</v>
          </cell>
          <cell r="J1151" t="str">
            <v>NCAA</v>
          </cell>
          <cell r="K1151">
            <v>5594</v>
          </cell>
          <cell r="L1151">
            <v>6544</v>
          </cell>
          <cell r="M1151">
            <v>12138</v>
          </cell>
          <cell r="Z1151">
            <v>1577277</v>
          </cell>
          <cell r="AA1151">
            <v>167328</v>
          </cell>
          <cell r="AC1151">
            <v>1744605</v>
          </cell>
          <cell r="AL1151">
            <v>17043</v>
          </cell>
          <cell r="AM1151">
            <v>283460</v>
          </cell>
          <cell r="AO1151">
            <v>300503</v>
          </cell>
          <cell r="BF1151">
            <v>14515613</v>
          </cell>
          <cell r="BI1151">
            <v>14515613</v>
          </cell>
          <cell r="BJ1151">
            <v>0.5783307446007645</v>
          </cell>
          <cell r="BK1151">
            <v>21064</v>
          </cell>
          <cell r="BL1151">
            <v>90525</v>
          </cell>
          <cell r="BN1151">
            <v>111589</v>
          </cell>
          <cell r="BP1151">
            <v>188383</v>
          </cell>
          <cell r="BR1151">
            <v>188383</v>
          </cell>
          <cell r="CV1151">
            <v>148424</v>
          </cell>
          <cell r="CX1151">
            <v>148424</v>
          </cell>
          <cell r="CZ1151">
            <v>89303</v>
          </cell>
          <cell r="DB1151">
            <v>89303</v>
          </cell>
          <cell r="DH1151">
            <v>89630</v>
          </cell>
          <cell r="DJ1151">
            <v>89630</v>
          </cell>
          <cell r="EA1151">
            <v>33609</v>
          </cell>
          <cell r="EB1151">
            <v>140807</v>
          </cell>
          <cell r="ED1151">
            <v>174416</v>
          </cell>
          <cell r="ER1151">
            <v>103929</v>
          </cell>
          <cell r="ET1151">
            <v>103929</v>
          </cell>
          <cell r="FC1151">
            <v>32412</v>
          </cell>
          <cell r="FF1151">
            <v>32412</v>
          </cell>
          <cell r="FK1151">
            <v>16197018</v>
          </cell>
          <cell r="FL1151">
            <v>1301789</v>
          </cell>
          <cell r="FN1151">
            <v>7600348</v>
          </cell>
          <cell r="FO1151">
            <v>25099155</v>
          </cell>
        </row>
        <row r="1152">
          <cell r="E1152" t="str">
            <v>Boston College2009</v>
          </cell>
          <cell r="F1152" t="str">
            <v>MA</v>
          </cell>
          <cell r="G1152" t="str">
            <v>NCAA Division I-A</v>
          </cell>
          <cell r="I1152">
            <v>1</v>
          </cell>
          <cell r="J1152" t="str">
            <v>NCAA</v>
          </cell>
          <cell r="K1152">
            <v>4587</v>
          </cell>
          <cell r="L1152">
            <v>4914</v>
          </cell>
          <cell r="M1152">
            <v>9501</v>
          </cell>
          <cell r="V1152">
            <v>1232548</v>
          </cell>
          <cell r="Y1152">
            <v>1232548</v>
          </cell>
          <cell r="Z1152">
            <v>8026369</v>
          </cell>
          <cell r="AA1152">
            <v>2553151</v>
          </cell>
          <cell r="AC1152">
            <v>10579520</v>
          </cell>
          <cell r="AL1152">
            <v>183300</v>
          </cell>
          <cell r="AM1152">
            <v>1230119</v>
          </cell>
          <cell r="AO1152">
            <v>1413419</v>
          </cell>
          <cell r="AX1152">
            <v>14342</v>
          </cell>
          <cell r="AY1152">
            <v>14342</v>
          </cell>
          <cell r="BA1152">
            <v>28684</v>
          </cell>
          <cell r="BC1152">
            <v>945475</v>
          </cell>
          <cell r="BE1152">
            <v>945475</v>
          </cell>
          <cell r="BF1152">
            <v>19184902</v>
          </cell>
          <cell r="BI1152">
            <v>19184902</v>
          </cell>
          <cell r="BJ1152">
            <v>0.29742929700517323</v>
          </cell>
          <cell r="BK1152">
            <v>227552</v>
          </cell>
          <cell r="BL1152">
            <v>379663</v>
          </cell>
          <cell r="BN1152">
            <v>607215</v>
          </cell>
          <cell r="BS1152">
            <v>3552882</v>
          </cell>
          <cell r="BT1152">
            <v>977537</v>
          </cell>
          <cell r="BV1152">
            <v>4530419</v>
          </cell>
          <cell r="BX1152">
            <v>815048</v>
          </cell>
          <cell r="BZ1152">
            <v>815048</v>
          </cell>
          <cell r="CJ1152">
            <v>556172</v>
          </cell>
          <cell r="CL1152">
            <v>556172</v>
          </cell>
          <cell r="CM1152">
            <v>121417</v>
          </cell>
          <cell r="CN1152">
            <v>121417</v>
          </cell>
          <cell r="CP1152">
            <v>242834</v>
          </cell>
          <cell r="CQ1152">
            <v>60710</v>
          </cell>
          <cell r="CR1152">
            <v>60710</v>
          </cell>
          <cell r="CT1152">
            <v>121420</v>
          </cell>
          <cell r="CU1152">
            <v>825232</v>
          </cell>
          <cell r="CV1152">
            <v>1203488</v>
          </cell>
          <cell r="CX1152">
            <v>2028720</v>
          </cell>
          <cell r="CZ1152">
            <v>935675</v>
          </cell>
          <cell r="DB1152">
            <v>935675</v>
          </cell>
          <cell r="DG1152">
            <v>152943</v>
          </cell>
          <cell r="DH1152">
            <v>517457</v>
          </cell>
          <cell r="DJ1152">
            <v>670400</v>
          </cell>
          <cell r="EA1152">
            <v>107481</v>
          </cell>
          <cell r="EB1152">
            <v>418963</v>
          </cell>
          <cell r="ED1152">
            <v>526444</v>
          </cell>
          <cell r="ER1152">
            <v>1230614</v>
          </cell>
          <cell r="ET1152">
            <v>1230614</v>
          </cell>
          <cell r="FK1152">
            <v>33689678</v>
          </cell>
          <cell r="FL1152">
            <v>11959831</v>
          </cell>
          <cell r="FN1152">
            <v>18852886</v>
          </cell>
          <cell r="FO1152">
            <v>64502395</v>
          </cell>
        </row>
        <row r="1153">
          <cell r="E1153" t="str">
            <v>Bowling Green2009</v>
          </cell>
          <cell r="F1153" t="str">
            <v>OH</v>
          </cell>
          <cell r="G1153" t="str">
            <v>NCAA Division I-A</v>
          </cell>
          <cell r="I1153">
            <v>1</v>
          </cell>
          <cell r="J1153" t="str">
            <v>NCAA</v>
          </cell>
          <cell r="K1153">
            <v>6038</v>
          </cell>
          <cell r="L1153">
            <v>7054</v>
          </cell>
          <cell r="M1153">
            <v>13092</v>
          </cell>
          <cell r="V1153">
            <v>638175</v>
          </cell>
          <cell r="Y1153">
            <v>638175</v>
          </cell>
          <cell r="Z1153">
            <v>1122039</v>
          </cell>
          <cell r="AA1153">
            <v>1189356</v>
          </cell>
          <cell r="AC1153">
            <v>2311395</v>
          </cell>
          <cell r="AM1153">
            <v>571938</v>
          </cell>
          <cell r="AO1153">
            <v>571938</v>
          </cell>
          <cell r="BF1153">
            <v>4154484</v>
          </cell>
          <cell r="BI1153">
            <v>4154484</v>
          </cell>
          <cell r="BJ1153">
            <v>0.24379577129926189</v>
          </cell>
          <cell r="BK1153">
            <v>209786</v>
          </cell>
          <cell r="BL1153">
            <v>243166</v>
          </cell>
          <cell r="BN1153">
            <v>452952</v>
          </cell>
          <cell r="BP1153">
            <v>507252</v>
          </cell>
          <cell r="BR1153">
            <v>507252</v>
          </cell>
          <cell r="BS1153">
            <v>1187896</v>
          </cell>
          <cell r="BV1153">
            <v>1187896</v>
          </cell>
          <cell r="CU1153">
            <v>387970</v>
          </cell>
          <cell r="CV1153">
            <v>504895</v>
          </cell>
          <cell r="CX1153">
            <v>892865</v>
          </cell>
          <cell r="CZ1153">
            <v>463035</v>
          </cell>
          <cell r="DB1153">
            <v>463035</v>
          </cell>
          <cell r="DL1153">
            <v>457697</v>
          </cell>
          <cell r="DN1153">
            <v>457697</v>
          </cell>
          <cell r="EB1153">
            <v>257769</v>
          </cell>
          <cell r="ED1153">
            <v>257769</v>
          </cell>
          <cell r="EM1153">
            <v>77421</v>
          </cell>
          <cell r="EP1153">
            <v>77421</v>
          </cell>
          <cell r="ER1153">
            <v>527367</v>
          </cell>
          <cell r="ET1153">
            <v>527367</v>
          </cell>
          <cell r="FK1153">
            <v>7777771</v>
          </cell>
          <cell r="FL1153">
            <v>4722475</v>
          </cell>
          <cell r="FN1153">
            <v>4540591</v>
          </cell>
          <cell r="FO1153">
            <v>17040837</v>
          </cell>
        </row>
        <row r="1154">
          <cell r="E1154" t="str">
            <v>Brigham Young2009</v>
          </cell>
          <cell r="F1154" t="str">
            <v>UT</v>
          </cell>
          <cell r="G1154" t="str">
            <v>NCAA Division I-A</v>
          </cell>
          <cell r="I1154">
            <v>1</v>
          </cell>
          <cell r="J1154" t="str">
            <v>NCAA</v>
          </cell>
          <cell r="K1154">
            <v>14218</v>
          </cell>
          <cell r="L1154">
            <v>13830</v>
          </cell>
          <cell r="M1154">
            <v>28048</v>
          </cell>
          <cell r="V1154">
            <v>593286</v>
          </cell>
          <cell r="Y1154">
            <v>593286</v>
          </cell>
          <cell r="Z1154">
            <v>3882784</v>
          </cell>
          <cell r="AA1154">
            <v>736803</v>
          </cell>
          <cell r="AC1154">
            <v>4619587</v>
          </cell>
          <cell r="AL1154">
            <v>556645</v>
          </cell>
          <cell r="AM1154">
            <v>682687</v>
          </cell>
          <cell r="AO1154">
            <v>1239332</v>
          </cell>
          <cell r="BF1154">
            <v>15763650</v>
          </cell>
          <cell r="BI1154">
            <v>15763650</v>
          </cell>
          <cell r="BJ1154">
            <v>0.38447946522118948</v>
          </cell>
          <cell r="BK1154">
            <v>441485</v>
          </cell>
          <cell r="BL1154">
            <v>190856</v>
          </cell>
          <cell r="BN1154">
            <v>632341</v>
          </cell>
          <cell r="BP1154">
            <v>327521</v>
          </cell>
          <cell r="BR1154">
            <v>327521</v>
          </cell>
          <cell r="CV1154">
            <v>647119</v>
          </cell>
          <cell r="CX1154">
            <v>647119</v>
          </cell>
          <cell r="CZ1154">
            <v>360548</v>
          </cell>
          <cell r="DB1154">
            <v>360548</v>
          </cell>
          <cell r="DG1154">
            <v>251141</v>
          </cell>
          <cell r="DH1154">
            <v>313823</v>
          </cell>
          <cell r="DJ1154">
            <v>564964</v>
          </cell>
          <cell r="EA1154">
            <v>301216</v>
          </cell>
          <cell r="EB1154">
            <v>256216</v>
          </cell>
          <cell r="ED1154">
            <v>557432</v>
          </cell>
          <cell r="EQ1154">
            <v>358983</v>
          </cell>
          <cell r="ER1154">
            <v>424406</v>
          </cell>
          <cell r="ET1154">
            <v>783389</v>
          </cell>
          <cell r="FK1154">
            <v>22149190</v>
          </cell>
          <cell r="FL1154">
            <v>3939979</v>
          </cell>
          <cell r="FN1154">
            <v>14910810</v>
          </cell>
          <cell r="FO1154">
            <v>40999979</v>
          </cell>
        </row>
        <row r="1155">
          <cell r="E1155" t="str">
            <v>Fresno State2009</v>
          </cell>
          <cell r="F1155" t="str">
            <v>CA</v>
          </cell>
          <cell r="G1155" t="str">
            <v>NCAA Division I-A</v>
          </cell>
          <cell r="I1155">
            <v>1</v>
          </cell>
          <cell r="J1155" t="str">
            <v>NCAA</v>
          </cell>
          <cell r="K1155">
            <v>6561</v>
          </cell>
          <cell r="L1155">
            <v>8902</v>
          </cell>
          <cell r="M1155">
            <v>15463</v>
          </cell>
          <cell r="V1155">
            <v>475701</v>
          </cell>
          <cell r="Y1155">
            <v>475701</v>
          </cell>
          <cell r="Z1155">
            <v>2652779</v>
          </cell>
          <cell r="AA1155">
            <v>464459</v>
          </cell>
          <cell r="AC1155">
            <v>3117238</v>
          </cell>
          <cell r="AL1155">
            <v>139490</v>
          </cell>
          <cell r="AM1155">
            <v>245968</v>
          </cell>
          <cell r="AO1155">
            <v>385458</v>
          </cell>
          <cell r="AU1155">
            <v>246940</v>
          </cell>
          <cell r="AW1155">
            <v>246940</v>
          </cell>
          <cell r="BF1155">
            <v>9051902</v>
          </cell>
          <cell r="BI1155">
            <v>9051902</v>
          </cell>
          <cell r="BJ1155">
            <v>0.34740542675257996</v>
          </cell>
          <cell r="BK1155">
            <v>75856</v>
          </cell>
          <cell r="BL1155">
            <v>142588</v>
          </cell>
          <cell r="BN1155">
            <v>218444</v>
          </cell>
          <cell r="BX1155">
            <v>157372</v>
          </cell>
          <cell r="BZ1155">
            <v>157372</v>
          </cell>
          <cell r="CV1155">
            <v>250182</v>
          </cell>
          <cell r="CX1155">
            <v>250182</v>
          </cell>
          <cell r="CZ1155">
            <v>358744</v>
          </cell>
          <cell r="DB1155">
            <v>358744</v>
          </cell>
          <cell r="DH1155">
            <v>194623</v>
          </cell>
          <cell r="DJ1155">
            <v>194623</v>
          </cell>
          <cell r="EA1155">
            <v>142482</v>
          </cell>
          <cell r="EB1155">
            <v>251416</v>
          </cell>
          <cell r="ED1155">
            <v>393898</v>
          </cell>
          <cell r="ER1155">
            <v>218506</v>
          </cell>
          <cell r="ET1155">
            <v>218506</v>
          </cell>
          <cell r="FK1155">
            <v>12538210</v>
          </cell>
          <cell r="FL1155">
            <v>2530798</v>
          </cell>
          <cell r="FN1155">
            <v>10986722</v>
          </cell>
          <cell r="FO1155">
            <v>26055730</v>
          </cell>
        </row>
        <row r="1156">
          <cell r="E1156" t="str">
            <v>Central Michigan2009</v>
          </cell>
          <cell r="F1156" t="str">
            <v>MI</v>
          </cell>
          <cell r="G1156" t="str">
            <v>NCAA Division I-A</v>
          </cell>
          <cell r="I1156">
            <v>1</v>
          </cell>
          <cell r="J1156" t="str">
            <v>NCAA</v>
          </cell>
          <cell r="K1156">
            <v>8131</v>
          </cell>
          <cell r="L1156">
            <v>9906</v>
          </cell>
          <cell r="M1156">
            <v>18037</v>
          </cell>
          <cell r="V1156">
            <v>719764</v>
          </cell>
          <cell r="Y1156">
            <v>719764</v>
          </cell>
          <cell r="Z1156">
            <v>1222549</v>
          </cell>
          <cell r="AA1156">
            <v>1039761</v>
          </cell>
          <cell r="AC1156">
            <v>2262310</v>
          </cell>
          <cell r="AL1156">
            <v>450734</v>
          </cell>
          <cell r="AM1156">
            <v>549516</v>
          </cell>
          <cell r="AO1156">
            <v>1000250</v>
          </cell>
          <cell r="BC1156">
            <v>628320</v>
          </cell>
          <cell r="BE1156">
            <v>628320</v>
          </cell>
          <cell r="BF1156">
            <v>7035878</v>
          </cell>
          <cell r="BI1156">
            <v>7035878</v>
          </cell>
          <cell r="BJ1156">
            <v>0.28705771955288228</v>
          </cell>
          <cell r="BP1156">
            <v>562607</v>
          </cell>
          <cell r="BR1156">
            <v>562607</v>
          </cell>
          <cell r="CV1156">
            <v>594367</v>
          </cell>
          <cell r="CX1156">
            <v>594367</v>
          </cell>
          <cell r="CZ1156">
            <v>540351</v>
          </cell>
          <cell r="DB1156">
            <v>540351</v>
          </cell>
          <cell r="ER1156">
            <v>564663</v>
          </cell>
          <cell r="ET1156">
            <v>564663</v>
          </cell>
          <cell r="FC1156">
            <v>692648</v>
          </cell>
          <cell r="FF1156">
            <v>692648</v>
          </cell>
          <cell r="FK1156">
            <v>10121573</v>
          </cell>
          <cell r="FL1156">
            <v>4479585</v>
          </cell>
          <cell r="FN1156">
            <v>9909167</v>
          </cell>
          <cell r="FO1156">
            <v>24510325</v>
          </cell>
        </row>
        <row r="1157">
          <cell r="E1157" t="str">
            <v>Clemson2009</v>
          </cell>
          <cell r="F1157" t="str">
            <v>SC</v>
          </cell>
          <cell r="G1157" t="str">
            <v>NCAA Division I-A</v>
          </cell>
          <cell r="I1157">
            <v>1</v>
          </cell>
          <cell r="J1157" t="str">
            <v>NCAA</v>
          </cell>
          <cell r="K1157">
            <v>7738</v>
          </cell>
          <cell r="L1157">
            <v>6588</v>
          </cell>
          <cell r="M1157">
            <v>14326</v>
          </cell>
          <cell r="V1157">
            <v>872615</v>
          </cell>
          <cell r="Y1157">
            <v>872615</v>
          </cell>
          <cell r="Z1157">
            <v>7054691</v>
          </cell>
          <cell r="AA1157">
            <v>431685</v>
          </cell>
          <cell r="AC1157">
            <v>7486376</v>
          </cell>
          <cell r="AL1157">
            <v>236426</v>
          </cell>
          <cell r="AM1157">
            <v>446771</v>
          </cell>
          <cell r="AO1157">
            <v>683197</v>
          </cell>
          <cell r="BF1157">
            <v>30994503</v>
          </cell>
          <cell r="BI1157">
            <v>30994503</v>
          </cell>
          <cell r="BJ1157">
            <v>0.53844489582622335</v>
          </cell>
          <cell r="BK1157">
            <v>88849</v>
          </cell>
          <cell r="BN1157">
            <v>88849</v>
          </cell>
          <cell r="CJ1157">
            <v>424884</v>
          </cell>
          <cell r="CL1157">
            <v>424884</v>
          </cell>
          <cell r="CU1157">
            <v>275550</v>
          </cell>
          <cell r="CV1157">
            <v>311153</v>
          </cell>
          <cell r="CX1157">
            <v>586703</v>
          </cell>
          <cell r="DG1157">
            <v>195382</v>
          </cell>
          <cell r="DH1157">
            <v>230729</v>
          </cell>
          <cell r="DJ1157">
            <v>426111</v>
          </cell>
          <cell r="EA1157">
            <v>105324</v>
          </cell>
          <cell r="EB1157">
            <v>174434</v>
          </cell>
          <cell r="ED1157">
            <v>279758</v>
          </cell>
          <cell r="ER1157">
            <v>299693</v>
          </cell>
          <cell r="ET1157">
            <v>299693</v>
          </cell>
          <cell r="FK1157">
            <v>39823340</v>
          </cell>
          <cell r="FL1157">
            <v>2319349</v>
          </cell>
          <cell r="FN1157">
            <v>15420310</v>
          </cell>
          <cell r="FO1157">
            <v>57562999</v>
          </cell>
        </row>
        <row r="1158">
          <cell r="E1158" t="str">
            <v>Coastal Carolina2009</v>
          </cell>
          <cell r="F1158" t="str">
            <v>SC</v>
          </cell>
          <cell r="G1158" t="str">
            <v>NCAA Division I-AA</v>
          </cell>
          <cell r="I1158">
            <v>1</v>
          </cell>
          <cell r="J1158" t="str">
            <v>NCAA</v>
          </cell>
          <cell r="K1158">
            <v>3330</v>
          </cell>
          <cell r="L1158">
            <v>3766</v>
          </cell>
          <cell r="M1158">
            <v>7096</v>
          </cell>
          <cell r="V1158">
            <v>1233426</v>
          </cell>
          <cell r="Y1158">
            <v>1233426</v>
          </cell>
          <cell r="Z1158">
            <v>1230894</v>
          </cell>
          <cell r="AA1158">
            <v>786977</v>
          </cell>
          <cell r="AC1158">
            <v>2017871</v>
          </cell>
          <cell r="AL1158">
            <v>566356</v>
          </cell>
          <cell r="AM1158">
            <v>691363</v>
          </cell>
          <cell r="AO1158">
            <v>1257719</v>
          </cell>
          <cell r="BF1158">
            <v>3967396</v>
          </cell>
          <cell r="BI1158">
            <v>3967396</v>
          </cell>
          <cell r="BJ1158">
            <v>0.25351652776195366</v>
          </cell>
          <cell r="BK1158">
            <v>568607</v>
          </cell>
          <cell r="BL1158">
            <v>446897</v>
          </cell>
          <cell r="BN1158">
            <v>1015504</v>
          </cell>
          <cell r="CU1158">
            <v>475897</v>
          </cell>
          <cell r="CV1158">
            <v>572819</v>
          </cell>
          <cell r="CX1158">
            <v>1048716</v>
          </cell>
          <cell r="CZ1158">
            <v>595267</v>
          </cell>
          <cell r="DB1158">
            <v>595267</v>
          </cell>
          <cell r="EA1158">
            <v>254734</v>
          </cell>
          <cell r="EB1158">
            <v>328022</v>
          </cell>
          <cell r="ED1158">
            <v>582756</v>
          </cell>
          <cell r="ER1158">
            <v>560844</v>
          </cell>
          <cell r="ET1158">
            <v>560844</v>
          </cell>
          <cell r="FK1158">
            <v>8297310</v>
          </cell>
          <cell r="FL1158">
            <v>3982189</v>
          </cell>
          <cell r="FN1158">
            <v>3369958</v>
          </cell>
          <cell r="FO1158">
            <v>15649457</v>
          </cell>
        </row>
        <row r="1159">
          <cell r="E1159" t="str">
            <v>Colorado State2009</v>
          </cell>
          <cell r="F1159" t="str">
            <v>CO</v>
          </cell>
          <cell r="G1159" t="str">
            <v>NCAA Division I-A</v>
          </cell>
          <cell r="I1159">
            <v>1</v>
          </cell>
          <cell r="J1159" t="str">
            <v>NCAA</v>
          </cell>
          <cell r="K1159">
            <v>9519</v>
          </cell>
          <cell r="L1159">
            <v>10324</v>
          </cell>
          <cell r="M1159">
            <v>19843</v>
          </cell>
          <cell r="Z1159">
            <v>1969756</v>
          </cell>
          <cell r="AA1159">
            <v>1041024</v>
          </cell>
          <cell r="AC1159">
            <v>3010780</v>
          </cell>
          <cell r="AL1159">
            <v>497532</v>
          </cell>
          <cell r="AM1159">
            <v>589531</v>
          </cell>
          <cell r="AO1159">
            <v>1087063</v>
          </cell>
          <cell r="BF1159">
            <v>7288328</v>
          </cell>
          <cell r="BI1159">
            <v>7288328</v>
          </cell>
          <cell r="BJ1159">
            <v>0.32398096724147735</v>
          </cell>
          <cell r="BK1159">
            <v>361300</v>
          </cell>
          <cell r="BL1159">
            <v>338737</v>
          </cell>
          <cell r="BN1159">
            <v>700037</v>
          </cell>
          <cell r="CZ1159">
            <v>685912</v>
          </cell>
          <cell r="DB1159">
            <v>685912</v>
          </cell>
          <cell r="DL1159">
            <v>598998</v>
          </cell>
          <cell r="DN1159">
            <v>598998</v>
          </cell>
          <cell r="EB1159">
            <v>373082</v>
          </cell>
          <cell r="ED1159">
            <v>373082</v>
          </cell>
          <cell r="ER1159">
            <v>919363</v>
          </cell>
          <cell r="ET1159">
            <v>919363</v>
          </cell>
          <cell r="EV1159">
            <v>385894</v>
          </cell>
          <cell r="EX1159">
            <v>385894</v>
          </cell>
          <cell r="FK1159">
            <v>10116916</v>
          </cell>
          <cell r="FL1159">
            <v>4932541</v>
          </cell>
          <cell r="FN1159">
            <v>7446704</v>
          </cell>
          <cell r="FO1159">
            <v>22496161</v>
          </cell>
        </row>
        <row r="1160">
          <cell r="E1160" t="str">
            <v>Duke2009</v>
          </cell>
          <cell r="F1160" t="str">
            <v>NC</v>
          </cell>
          <cell r="G1160" t="str">
            <v>NCAA Division I-A</v>
          </cell>
          <cell r="I1160">
            <v>1</v>
          </cell>
          <cell r="J1160" t="str">
            <v>NCAA</v>
          </cell>
          <cell r="K1160">
            <v>3287</v>
          </cell>
          <cell r="L1160">
            <v>3113</v>
          </cell>
          <cell r="M1160">
            <v>6400</v>
          </cell>
          <cell r="V1160">
            <v>1155096</v>
          </cell>
          <cell r="Y1160">
            <v>1155096</v>
          </cell>
          <cell r="Z1160">
            <v>26667056</v>
          </cell>
          <cell r="AA1160">
            <v>2484655</v>
          </cell>
          <cell r="AC1160">
            <v>29151711</v>
          </cell>
          <cell r="AL1160">
            <v>736443</v>
          </cell>
          <cell r="AM1160">
            <v>1446221</v>
          </cell>
          <cell r="AO1160">
            <v>2182664</v>
          </cell>
          <cell r="AX1160">
            <v>29551</v>
          </cell>
          <cell r="AY1160">
            <v>121139</v>
          </cell>
          <cell r="BA1160">
            <v>150690</v>
          </cell>
          <cell r="BC1160">
            <v>1082094</v>
          </cell>
          <cell r="BE1160">
            <v>1082094</v>
          </cell>
          <cell r="BF1160">
            <v>16109324</v>
          </cell>
          <cell r="BI1160">
            <v>16109324</v>
          </cell>
          <cell r="BJ1160">
            <v>0.23504809255137815</v>
          </cell>
          <cell r="BK1160">
            <v>438175</v>
          </cell>
          <cell r="BL1160">
            <v>545337</v>
          </cell>
          <cell r="BN1160">
            <v>983512</v>
          </cell>
          <cell r="BW1160">
            <v>1188405</v>
          </cell>
          <cell r="BX1160">
            <v>1112812</v>
          </cell>
          <cell r="BZ1160">
            <v>2301217</v>
          </cell>
          <cell r="CJ1160">
            <v>1146597</v>
          </cell>
          <cell r="CL1160">
            <v>1146597</v>
          </cell>
          <cell r="CU1160">
            <v>990621</v>
          </cell>
          <cell r="CV1160">
            <v>1294307</v>
          </cell>
          <cell r="CX1160">
            <v>2284928</v>
          </cell>
          <cell r="DG1160">
            <v>64743</v>
          </cell>
          <cell r="DH1160">
            <v>274800</v>
          </cell>
          <cell r="DJ1160">
            <v>339543</v>
          </cell>
          <cell r="EA1160">
            <v>431047</v>
          </cell>
          <cell r="EB1160">
            <v>599212</v>
          </cell>
          <cell r="ED1160">
            <v>1030259</v>
          </cell>
          <cell r="ER1160">
            <v>1139671</v>
          </cell>
          <cell r="ET1160">
            <v>1139671</v>
          </cell>
          <cell r="FC1160">
            <v>59469</v>
          </cell>
          <cell r="FF1160">
            <v>59469</v>
          </cell>
          <cell r="FK1160">
            <v>47869930</v>
          </cell>
          <cell r="FL1160">
            <v>11246845</v>
          </cell>
          <cell r="FN1160">
            <v>9419514</v>
          </cell>
          <cell r="FO1160">
            <v>68536289</v>
          </cell>
        </row>
        <row r="1161">
          <cell r="E1161" t="str">
            <v>East Carolina2009</v>
          </cell>
          <cell r="F1161" t="str">
            <v>NC</v>
          </cell>
          <cell r="G1161" t="str">
            <v>NCAA Division I-A</v>
          </cell>
          <cell r="I1161">
            <v>1</v>
          </cell>
          <cell r="J1161" t="str">
            <v>NCAA</v>
          </cell>
          <cell r="K1161">
            <v>7671</v>
          </cell>
          <cell r="L1161">
            <v>10595</v>
          </cell>
          <cell r="M1161">
            <v>18266</v>
          </cell>
          <cell r="V1161">
            <v>1493521</v>
          </cell>
          <cell r="Y1161">
            <v>1493521</v>
          </cell>
          <cell r="Z1161">
            <v>2313729</v>
          </cell>
          <cell r="AA1161">
            <v>1830178</v>
          </cell>
          <cell r="AC1161">
            <v>4143907</v>
          </cell>
          <cell r="AL1161">
            <v>724535</v>
          </cell>
          <cell r="AM1161">
            <v>1133748</v>
          </cell>
          <cell r="AO1161">
            <v>1858283</v>
          </cell>
          <cell r="BF1161">
            <v>9627578</v>
          </cell>
          <cell r="BI1161">
            <v>9627578</v>
          </cell>
          <cell r="BJ1161">
            <v>0.31196560425214664</v>
          </cell>
          <cell r="BK1161">
            <v>274340</v>
          </cell>
          <cell r="BL1161">
            <v>426635</v>
          </cell>
          <cell r="BN1161">
            <v>700975</v>
          </cell>
          <cell r="CV1161">
            <v>898953</v>
          </cell>
          <cell r="CX1161">
            <v>898953</v>
          </cell>
          <cell r="CZ1161">
            <v>1067263</v>
          </cell>
          <cell r="DB1161">
            <v>1067263</v>
          </cell>
          <cell r="DG1161">
            <v>614333</v>
          </cell>
          <cell r="DH1161">
            <v>893359</v>
          </cell>
          <cell r="DJ1161">
            <v>1507692</v>
          </cell>
          <cell r="EA1161">
            <v>296098</v>
          </cell>
          <cell r="EB1161">
            <v>448905</v>
          </cell>
          <cell r="ED1161">
            <v>745003</v>
          </cell>
          <cell r="ER1161">
            <v>1008792</v>
          </cell>
          <cell r="ET1161">
            <v>1008792</v>
          </cell>
          <cell r="FK1161">
            <v>15344134</v>
          </cell>
          <cell r="FL1161">
            <v>7707833</v>
          </cell>
          <cell r="FN1161">
            <v>7809057</v>
          </cell>
          <cell r="FO1161">
            <v>30861024</v>
          </cell>
        </row>
        <row r="1162">
          <cell r="E1162" t="str">
            <v>Eastern Michigan2009</v>
          </cell>
          <cell r="F1162" t="str">
            <v>MI</v>
          </cell>
          <cell r="G1162" t="str">
            <v>NCAA Division I-A</v>
          </cell>
          <cell r="I1162">
            <v>1</v>
          </cell>
          <cell r="J1162" t="str">
            <v>NCAA</v>
          </cell>
          <cell r="K1162">
            <v>5544</v>
          </cell>
          <cell r="L1162">
            <v>7218</v>
          </cell>
          <cell r="M1162">
            <v>12762</v>
          </cell>
          <cell r="V1162">
            <v>611543</v>
          </cell>
          <cell r="Y1162">
            <v>611543</v>
          </cell>
          <cell r="Z1162">
            <v>1195170</v>
          </cell>
          <cell r="AA1162">
            <v>1182828</v>
          </cell>
          <cell r="AC1162">
            <v>2377998</v>
          </cell>
          <cell r="AL1162">
            <v>567001</v>
          </cell>
          <cell r="AM1162">
            <v>650624</v>
          </cell>
          <cell r="AO1162">
            <v>1217625</v>
          </cell>
          <cell r="BF1162">
            <v>6076907</v>
          </cell>
          <cell r="BI1162">
            <v>6076907</v>
          </cell>
          <cell r="BJ1162">
            <v>0.31150355589544493</v>
          </cell>
          <cell r="BK1162">
            <v>251181</v>
          </cell>
          <cell r="BL1162">
            <v>324174</v>
          </cell>
          <cell r="BN1162">
            <v>575355</v>
          </cell>
          <cell r="BP1162">
            <v>544220</v>
          </cell>
          <cell r="BR1162">
            <v>544220</v>
          </cell>
          <cell r="CJ1162">
            <v>580421</v>
          </cell>
          <cell r="CL1162">
            <v>580421</v>
          </cell>
          <cell r="CV1162">
            <v>529417</v>
          </cell>
          <cell r="CX1162">
            <v>529417</v>
          </cell>
          <cell r="CZ1162">
            <v>524298</v>
          </cell>
          <cell r="DB1162">
            <v>524298</v>
          </cell>
          <cell r="DG1162">
            <v>552240</v>
          </cell>
          <cell r="DH1162">
            <v>503345</v>
          </cell>
          <cell r="DJ1162">
            <v>1055585</v>
          </cell>
          <cell r="EB1162">
            <v>357015</v>
          </cell>
          <cell r="ED1162">
            <v>357015</v>
          </cell>
          <cell r="ER1162">
            <v>576230</v>
          </cell>
          <cell r="ET1162">
            <v>576230</v>
          </cell>
          <cell r="FC1162">
            <v>467674</v>
          </cell>
          <cell r="FF1162">
            <v>467674</v>
          </cell>
          <cell r="FK1162">
            <v>9721716</v>
          </cell>
          <cell r="FL1162">
            <v>5772572</v>
          </cell>
          <cell r="FN1162">
            <v>4014019</v>
          </cell>
          <cell r="FO1162">
            <v>19508307</v>
          </cell>
        </row>
        <row r="1163">
          <cell r="E1163" t="str">
            <v>Florida Atlantic2009</v>
          </cell>
          <cell r="F1163" t="str">
            <v>FL</v>
          </cell>
          <cell r="G1163" t="str">
            <v>NCAA Division I-A</v>
          </cell>
          <cell r="I1163">
            <v>1</v>
          </cell>
          <cell r="J1163" t="str">
            <v>NCAA</v>
          </cell>
          <cell r="K1163">
            <v>5771</v>
          </cell>
          <cell r="L1163">
            <v>7244</v>
          </cell>
          <cell r="M1163">
            <v>13015</v>
          </cell>
          <cell r="V1163">
            <v>132886</v>
          </cell>
          <cell r="Y1163">
            <v>132886</v>
          </cell>
          <cell r="Z1163">
            <v>379745</v>
          </cell>
          <cell r="AA1163">
            <v>121177</v>
          </cell>
          <cell r="AC1163">
            <v>500922</v>
          </cell>
          <cell r="AL1163">
            <v>11583</v>
          </cell>
          <cell r="AM1163">
            <v>30787</v>
          </cell>
          <cell r="AO1163">
            <v>42370</v>
          </cell>
          <cell r="BF1163">
            <v>2280834</v>
          </cell>
          <cell r="BI1163">
            <v>2280834</v>
          </cell>
          <cell r="BJ1163">
            <v>0.1473273639769424</v>
          </cell>
          <cell r="BK1163">
            <v>56838</v>
          </cell>
          <cell r="BL1163">
            <v>28841</v>
          </cell>
          <cell r="BN1163">
            <v>85679</v>
          </cell>
          <cell r="CU1163">
            <v>89501</v>
          </cell>
          <cell r="CV1163">
            <v>137421</v>
          </cell>
          <cell r="CX1163">
            <v>226922</v>
          </cell>
          <cell r="CZ1163">
            <v>54281</v>
          </cell>
          <cell r="DB1163">
            <v>54281</v>
          </cell>
          <cell r="DG1163">
            <v>26697</v>
          </cell>
          <cell r="DH1163">
            <v>43640</v>
          </cell>
          <cell r="DJ1163">
            <v>70337</v>
          </cell>
          <cell r="EA1163">
            <v>23184</v>
          </cell>
          <cell r="EB1163">
            <v>46463</v>
          </cell>
          <cell r="ED1163">
            <v>69647</v>
          </cell>
          <cell r="ER1163">
            <v>91078</v>
          </cell>
          <cell r="ET1163">
            <v>91078</v>
          </cell>
          <cell r="FK1163">
            <v>3001268</v>
          </cell>
          <cell r="FL1163">
            <v>553688</v>
          </cell>
          <cell r="FN1163">
            <v>11926445</v>
          </cell>
          <cell r="FO1163">
            <v>15481401</v>
          </cell>
        </row>
        <row r="1164">
          <cell r="E1164" t="str">
            <v>FIU2009</v>
          </cell>
          <cell r="F1164" t="str">
            <v>FL</v>
          </cell>
          <cell r="G1164" t="str">
            <v>NCAA Division I-A</v>
          </cell>
          <cell r="I1164">
            <v>1</v>
          </cell>
          <cell r="J1164" t="str">
            <v>NCAA</v>
          </cell>
          <cell r="K1164">
            <v>8438</v>
          </cell>
          <cell r="L1164">
            <v>10753</v>
          </cell>
          <cell r="M1164">
            <v>19191</v>
          </cell>
          <cell r="V1164">
            <v>709170</v>
          </cell>
          <cell r="Y1164">
            <v>709170</v>
          </cell>
          <cell r="Z1164">
            <v>1384541</v>
          </cell>
          <cell r="AA1164">
            <v>1154532</v>
          </cell>
          <cell r="AC1164">
            <v>2539073</v>
          </cell>
          <cell r="AL1164">
            <v>271170</v>
          </cell>
          <cell r="AM1164">
            <v>651542</v>
          </cell>
          <cell r="AO1164">
            <v>922712</v>
          </cell>
          <cell r="BF1164">
            <v>6915199</v>
          </cell>
          <cell r="BI1164">
            <v>6915199</v>
          </cell>
          <cell r="BJ1164">
            <v>0.31426407447848775</v>
          </cell>
          <cell r="BL1164">
            <v>329804</v>
          </cell>
          <cell r="BN1164">
            <v>329804</v>
          </cell>
          <cell r="CU1164">
            <v>371146</v>
          </cell>
          <cell r="CV1164">
            <v>658268</v>
          </cell>
          <cell r="CX1164">
            <v>1029414</v>
          </cell>
          <cell r="CZ1164">
            <v>519121</v>
          </cell>
          <cell r="DB1164">
            <v>519121</v>
          </cell>
          <cell r="DH1164">
            <v>503397</v>
          </cell>
          <cell r="DJ1164">
            <v>503397</v>
          </cell>
          <cell r="EB1164">
            <v>385168</v>
          </cell>
          <cell r="ED1164">
            <v>385168</v>
          </cell>
          <cell r="ER1164">
            <v>669476</v>
          </cell>
          <cell r="ET1164">
            <v>669476</v>
          </cell>
          <cell r="FK1164">
            <v>9651226</v>
          </cell>
          <cell r="FL1164">
            <v>4871308</v>
          </cell>
          <cell r="FN1164">
            <v>7481887</v>
          </cell>
          <cell r="FO1164">
            <v>22004421</v>
          </cell>
        </row>
        <row r="1165">
          <cell r="E1165" t="str">
            <v>Florida State2009</v>
          </cell>
          <cell r="F1165" t="str">
            <v>FL</v>
          </cell>
          <cell r="G1165" t="str">
            <v>NCAA Division I-A</v>
          </cell>
          <cell r="I1165">
            <v>1</v>
          </cell>
          <cell r="J1165" t="str">
            <v>NCAA</v>
          </cell>
          <cell r="K1165">
            <v>12260</v>
          </cell>
          <cell r="L1165">
            <v>15253</v>
          </cell>
          <cell r="M1165">
            <v>27513</v>
          </cell>
          <cell r="V1165">
            <v>1947559</v>
          </cell>
          <cell r="Y1165">
            <v>1947559</v>
          </cell>
          <cell r="Z1165">
            <v>5756857</v>
          </cell>
          <cell r="AA1165">
            <v>2641028</v>
          </cell>
          <cell r="AC1165">
            <v>8397885</v>
          </cell>
          <cell r="AL1165">
            <v>1443969</v>
          </cell>
          <cell r="AM1165">
            <v>1567618</v>
          </cell>
          <cell r="AO1165">
            <v>3011587</v>
          </cell>
          <cell r="BF1165">
            <v>18958861</v>
          </cell>
          <cell r="BI1165">
            <v>18958861</v>
          </cell>
          <cell r="BJ1165">
            <v>0.25208174390522198</v>
          </cell>
          <cell r="BK1165">
            <v>485905</v>
          </cell>
          <cell r="BL1165">
            <v>449777</v>
          </cell>
          <cell r="BN1165">
            <v>935682</v>
          </cell>
          <cell r="CV1165">
            <v>1206680</v>
          </cell>
          <cell r="CX1165">
            <v>1206680</v>
          </cell>
          <cell r="CZ1165">
            <v>1054544</v>
          </cell>
          <cell r="DB1165">
            <v>1054544</v>
          </cell>
          <cell r="DK1165">
            <v>765372</v>
          </cell>
          <cell r="DL1165">
            <v>881212</v>
          </cell>
          <cell r="DN1165">
            <v>1646584</v>
          </cell>
          <cell r="EA1165">
            <v>598706</v>
          </cell>
          <cell r="EB1165">
            <v>639618</v>
          </cell>
          <cell r="ED1165">
            <v>1238324</v>
          </cell>
          <cell r="ER1165">
            <v>955709</v>
          </cell>
          <cell r="ET1165">
            <v>955709</v>
          </cell>
          <cell r="FK1165">
            <v>29957229</v>
          </cell>
          <cell r="FL1165">
            <v>9396186</v>
          </cell>
          <cell r="FN1165">
            <v>35855764</v>
          </cell>
          <cell r="FO1165">
            <v>75209179</v>
          </cell>
        </row>
        <row r="1166">
          <cell r="E1166" t="str">
            <v>Georgia Tech2009</v>
          </cell>
          <cell r="F1166" t="str">
            <v>GA</v>
          </cell>
          <cell r="G1166" t="str">
            <v>NCAA Division I-A</v>
          </cell>
          <cell r="I1166">
            <v>1</v>
          </cell>
          <cell r="J1166" t="str">
            <v>NCAA</v>
          </cell>
          <cell r="K1166">
            <v>8572</v>
          </cell>
          <cell r="L1166">
            <v>3779</v>
          </cell>
          <cell r="M1166">
            <v>12351</v>
          </cell>
          <cell r="V1166">
            <v>437665</v>
          </cell>
          <cell r="Y1166">
            <v>437665</v>
          </cell>
          <cell r="Z1166">
            <v>9143914</v>
          </cell>
          <cell r="AA1166">
            <v>329454</v>
          </cell>
          <cell r="AC1166">
            <v>9473368</v>
          </cell>
          <cell r="AL1166">
            <v>62188</v>
          </cell>
          <cell r="AM1166">
            <v>151720</v>
          </cell>
          <cell r="AO1166">
            <v>213908</v>
          </cell>
          <cell r="BF1166">
            <v>24870064</v>
          </cell>
          <cell r="BI1166">
            <v>24870064</v>
          </cell>
          <cell r="BJ1166">
            <v>0.52933932832524699</v>
          </cell>
          <cell r="BK1166">
            <v>173284</v>
          </cell>
          <cell r="BN1166">
            <v>173284</v>
          </cell>
          <cell r="CZ1166">
            <v>140072</v>
          </cell>
          <cell r="DB1166">
            <v>140072</v>
          </cell>
          <cell r="DG1166">
            <v>171542</v>
          </cell>
          <cell r="DH1166">
            <v>272638</v>
          </cell>
          <cell r="DJ1166">
            <v>444180</v>
          </cell>
          <cell r="EA1166">
            <v>137382</v>
          </cell>
          <cell r="EB1166">
            <v>232607</v>
          </cell>
          <cell r="ED1166">
            <v>369989</v>
          </cell>
          <cell r="ER1166">
            <v>260736</v>
          </cell>
          <cell r="ET1166">
            <v>260736</v>
          </cell>
          <cell r="FK1166">
            <v>34996039</v>
          </cell>
          <cell r="FL1166">
            <v>1387227</v>
          </cell>
          <cell r="FN1166">
            <v>10599950</v>
          </cell>
          <cell r="FO1166">
            <v>46983216</v>
          </cell>
        </row>
        <row r="1167">
          <cell r="E1167" t="str">
            <v>Georgia Southern2009</v>
          </cell>
          <cell r="F1167" t="str">
            <v>GA</v>
          </cell>
          <cell r="G1167" t="str">
            <v>NCAA Division I-AA</v>
          </cell>
          <cell r="I1167">
            <v>1</v>
          </cell>
          <cell r="J1167" t="str">
            <v>NCAA</v>
          </cell>
          <cell r="K1167">
            <v>7585</v>
          </cell>
          <cell r="L1167">
            <v>7077</v>
          </cell>
          <cell r="M1167">
            <v>14662</v>
          </cell>
          <cell r="V1167">
            <v>174420</v>
          </cell>
          <cell r="Y1167">
            <v>174420</v>
          </cell>
          <cell r="Z1167">
            <v>320315</v>
          </cell>
          <cell r="AA1167">
            <v>186062</v>
          </cell>
          <cell r="AC1167">
            <v>506377</v>
          </cell>
          <cell r="AM1167">
            <v>45263</v>
          </cell>
          <cell r="AO1167">
            <v>45263</v>
          </cell>
          <cell r="BF1167">
            <v>1089042</v>
          </cell>
          <cell r="BI1167">
            <v>1089042</v>
          </cell>
          <cell r="BJ1167">
            <v>0.11648773813282812</v>
          </cell>
          <cell r="BK1167">
            <v>47339</v>
          </cell>
          <cell r="BN1167">
            <v>47339</v>
          </cell>
          <cell r="CU1167">
            <v>47600</v>
          </cell>
          <cell r="CV1167">
            <v>48530</v>
          </cell>
          <cell r="CX1167">
            <v>96130</v>
          </cell>
          <cell r="CZ1167">
            <v>80067</v>
          </cell>
          <cell r="DB1167">
            <v>80067</v>
          </cell>
          <cell r="DH1167">
            <v>40000</v>
          </cell>
          <cell r="DJ1167">
            <v>40000</v>
          </cell>
          <cell r="EA1167">
            <v>20052</v>
          </cell>
          <cell r="EB1167">
            <v>29575</v>
          </cell>
          <cell r="ED1167">
            <v>49627</v>
          </cell>
          <cell r="ER1167">
            <v>61865</v>
          </cell>
          <cell r="ET1167">
            <v>61865</v>
          </cell>
          <cell r="FK1167">
            <v>1698768</v>
          </cell>
          <cell r="FL1167">
            <v>491362</v>
          </cell>
          <cell r="FN1167">
            <v>7158854</v>
          </cell>
          <cell r="FO1167">
            <v>9348984</v>
          </cell>
        </row>
        <row r="1168">
          <cell r="E1168" t="str">
            <v>Georgia State2009</v>
          </cell>
          <cell r="F1168" t="str">
            <v>GA</v>
          </cell>
          <cell r="G1168" t="str">
            <v>NCAA Division I-AA</v>
          </cell>
          <cell r="I1168">
            <v>1</v>
          </cell>
          <cell r="J1168" t="str">
            <v>NCAA</v>
          </cell>
          <cell r="K1168">
            <v>6654</v>
          </cell>
          <cell r="L1168">
            <v>10169</v>
          </cell>
          <cell r="M1168">
            <v>16823</v>
          </cell>
          <cell r="V1168">
            <v>203939</v>
          </cell>
          <cell r="Y1168">
            <v>203939</v>
          </cell>
          <cell r="Z1168">
            <v>282939</v>
          </cell>
          <cell r="AA1168">
            <v>95216</v>
          </cell>
          <cell r="AC1168">
            <v>378155</v>
          </cell>
          <cell r="AL1168">
            <v>29888</v>
          </cell>
          <cell r="AM1168">
            <v>129704</v>
          </cell>
          <cell r="AO1168">
            <v>159592</v>
          </cell>
          <cell r="BF1168">
            <v>236730</v>
          </cell>
          <cell r="BI1168">
            <v>236730</v>
          </cell>
          <cell r="BJ1168">
            <v>1.3961632139744419E-2</v>
          </cell>
          <cell r="BK1168">
            <v>48098</v>
          </cell>
          <cell r="BL1168">
            <v>84942</v>
          </cell>
          <cell r="BN1168">
            <v>133040</v>
          </cell>
          <cell r="CU1168">
            <v>54630</v>
          </cell>
          <cell r="CV1168">
            <v>145002</v>
          </cell>
          <cell r="CX1168">
            <v>199632</v>
          </cell>
          <cell r="CZ1168">
            <v>18210</v>
          </cell>
          <cell r="DB1168">
            <v>18210</v>
          </cell>
          <cell r="EA1168">
            <v>91050</v>
          </cell>
          <cell r="EB1168">
            <v>86328</v>
          </cell>
          <cell r="ED1168">
            <v>177378</v>
          </cell>
          <cell r="ER1168">
            <v>197822</v>
          </cell>
          <cell r="ET1168">
            <v>197822</v>
          </cell>
          <cell r="FK1168">
            <v>947274</v>
          </cell>
          <cell r="FL1168">
            <v>757224</v>
          </cell>
          <cell r="FN1168">
            <v>15251256</v>
          </cell>
          <cell r="FO1168">
            <v>16955754</v>
          </cell>
        </row>
        <row r="1169">
          <cell r="E1169" t="str">
            <v>Indiana2009</v>
          </cell>
          <cell r="F1169" t="str">
            <v>IN</v>
          </cell>
          <cell r="G1169" t="str">
            <v>NCAA Division I-A</v>
          </cell>
          <cell r="I1169">
            <v>1</v>
          </cell>
          <cell r="J1169" t="str">
            <v>NCAA</v>
          </cell>
          <cell r="K1169">
            <v>15566</v>
          </cell>
          <cell r="L1169">
            <v>15417</v>
          </cell>
          <cell r="M1169">
            <v>30983</v>
          </cell>
          <cell r="V1169">
            <v>88287</v>
          </cell>
          <cell r="Y1169">
            <v>88287</v>
          </cell>
          <cell r="Z1169">
            <v>16570158</v>
          </cell>
          <cell r="AA1169">
            <v>152662</v>
          </cell>
          <cell r="AC1169">
            <v>16722820</v>
          </cell>
          <cell r="AL1169">
            <v>101920</v>
          </cell>
          <cell r="AM1169">
            <v>103086</v>
          </cell>
          <cell r="AO1169">
            <v>205006</v>
          </cell>
          <cell r="BC1169">
            <v>19704</v>
          </cell>
          <cell r="BE1169">
            <v>19704</v>
          </cell>
          <cell r="BF1169">
            <v>21783185</v>
          </cell>
          <cell r="BI1169">
            <v>21783185</v>
          </cell>
          <cell r="BJ1169">
            <v>0.31675610591903847</v>
          </cell>
          <cell r="BK1169">
            <v>21817</v>
          </cell>
          <cell r="BL1169">
            <v>32226</v>
          </cell>
          <cell r="BN1169">
            <v>54043</v>
          </cell>
          <cell r="CJ1169">
            <v>23213</v>
          </cell>
          <cell r="CL1169">
            <v>23213</v>
          </cell>
          <cell r="CU1169">
            <v>162712</v>
          </cell>
          <cell r="CV1169">
            <v>52460</v>
          </cell>
          <cell r="CX1169">
            <v>215172</v>
          </cell>
          <cell r="CZ1169">
            <v>44059</v>
          </cell>
          <cell r="DB1169">
            <v>44059</v>
          </cell>
          <cell r="DG1169">
            <v>61752</v>
          </cell>
          <cell r="DH1169">
            <v>57688</v>
          </cell>
          <cell r="DJ1169">
            <v>119440</v>
          </cell>
          <cell r="EA1169">
            <v>36627</v>
          </cell>
          <cell r="EB1169">
            <v>22288</v>
          </cell>
          <cell r="ED1169">
            <v>58915</v>
          </cell>
          <cell r="ER1169">
            <v>52260</v>
          </cell>
          <cell r="ET1169">
            <v>52260</v>
          </cell>
          <cell r="EV1169">
            <v>13549</v>
          </cell>
          <cell r="EX1169">
            <v>13549</v>
          </cell>
          <cell r="FC1169">
            <v>22953</v>
          </cell>
          <cell r="FF1169">
            <v>22953</v>
          </cell>
          <cell r="FK1169">
            <v>38849411</v>
          </cell>
          <cell r="FL1169">
            <v>573195</v>
          </cell>
          <cell r="FN1169">
            <v>29346976</v>
          </cell>
          <cell r="FO1169">
            <v>68769582</v>
          </cell>
        </row>
        <row r="1170">
          <cell r="E1170" t="str">
            <v>Iowa State2009</v>
          </cell>
          <cell r="F1170" t="str">
            <v>IA</v>
          </cell>
          <cell r="G1170" t="str">
            <v>NCAA Division I-A</v>
          </cell>
          <cell r="I1170">
            <v>1</v>
          </cell>
          <cell r="J1170" t="str">
            <v>NCAA</v>
          </cell>
          <cell r="K1170">
            <v>11872</v>
          </cell>
          <cell r="L1170">
            <v>9209</v>
          </cell>
          <cell r="M1170">
            <v>21081</v>
          </cell>
          <cell r="Z1170">
            <v>7182665</v>
          </cell>
          <cell r="AA1170">
            <v>1594883</v>
          </cell>
          <cell r="AC1170">
            <v>8777548</v>
          </cell>
          <cell r="AL1170">
            <v>96279</v>
          </cell>
          <cell r="AM1170">
            <v>273166</v>
          </cell>
          <cell r="AO1170">
            <v>369445</v>
          </cell>
          <cell r="BF1170">
            <v>19974924</v>
          </cell>
          <cell r="BI1170">
            <v>19974924</v>
          </cell>
          <cell r="BJ1170">
            <v>0.42616304123392196</v>
          </cell>
          <cell r="BK1170">
            <v>28923</v>
          </cell>
          <cell r="BL1170">
            <v>160421</v>
          </cell>
          <cell r="BN1170">
            <v>189344</v>
          </cell>
          <cell r="BP1170">
            <v>315989</v>
          </cell>
          <cell r="BR1170">
            <v>315989</v>
          </cell>
          <cell r="CV1170">
            <v>162466</v>
          </cell>
          <cell r="CX1170">
            <v>162466</v>
          </cell>
          <cell r="CZ1170">
            <v>284765</v>
          </cell>
          <cell r="DB1170">
            <v>284765</v>
          </cell>
          <cell r="DH1170">
            <v>177836</v>
          </cell>
          <cell r="DJ1170">
            <v>177836</v>
          </cell>
          <cell r="EB1170">
            <v>217681</v>
          </cell>
          <cell r="ED1170">
            <v>217681</v>
          </cell>
          <cell r="ER1170">
            <v>223922</v>
          </cell>
          <cell r="ET1170">
            <v>223922</v>
          </cell>
          <cell r="FC1170">
            <v>229520</v>
          </cell>
          <cell r="FF1170">
            <v>229520</v>
          </cell>
          <cell r="FK1170">
            <v>27512311</v>
          </cell>
          <cell r="FL1170">
            <v>3411129</v>
          </cell>
          <cell r="FN1170">
            <v>15948114</v>
          </cell>
          <cell r="FO1170">
            <v>46871554</v>
          </cell>
        </row>
        <row r="1171">
          <cell r="E1171" t="str">
            <v>Kansas State2009</v>
          </cell>
          <cell r="F1171" t="str">
            <v>KS</v>
          </cell>
          <cell r="G1171" t="str">
            <v>NCAA Division I-A</v>
          </cell>
          <cell r="I1171">
            <v>1</v>
          </cell>
          <cell r="J1171" t="str">
            <v>NCAA</v>
          </cell>
          <cell r="K1171">
            <v>8586</v>
          </cell>
          <cell r="L1171">
            <v>7827</v>
          </cell>
          <cell r="M1171">
            <v>16413</v>
          </cell>
          <cell r="V1171">
            <v>133828</v>
          </cell>
          <cell r="Y1171">
            <v>133828</v>
          </cell>
          <cell r="Z1171">
            <v>7259800</v>
          </cell>
          <cell r="AA1171">
            <v>426396</v>
          </cell>
          <cell r="AC1171">
            <v>7686196</v>
          </cell>
          <cell r="AL1171">
            <v>12034</v>
          </cell>
          <cell r="AM1171">
            <v>16590</v>
          </cell>
          <cell r="AO1171">
            <v>28624</v>
          </cell>
          <cell r="AU1171">
            <v>14382</v>
          </cell>
          <cell r="AW1171">
            <v>14382</v>
          </cell>
          <cell r="BF1171">
            <v>17570624</v>
          </cell>
          <cell r="BI1171">
            <v>17570624</v>
          </cell>
          <cell r="BJ1171">
            <v>0.33531188307881865</v>
          </cell>
          <cell r="BK1171">
            <v>1713</v>
          </cell>
          <cell r="BL1171">
            <v>6484</v>
          </cell>
          <cell r="BN1171">
            <v>8197</v>
          </cell>
          <cell r="CJ1171">
            <v>7612</v>
          </cell>
          <cell r="CL1171">
            <v>7612</v>
          </cell>
          <cell r="EB1171">
            <v>3045</v>
          </cell>
          <cell r="ED1171">
            <v>3045</v>
          </cell>
          <cell r="ER1171">
            <v>47102</v>
          </cell>
          <cell r="ET1171">
            <v>47102</v>
          </cell>
          <cell r="FK1171">
            <v>24977999</v>
          </cell>
          <cell r="FL1171">
            <v>521611</v>
          </cell>
          <cell r="FN1171">
            <v>26901229</v>
          </cell>
          <cell r="FO1171">
            <v>52400839</v>
          </cell>
        </row>
        <row r="1172">
          <cell r="E1172" t="str">
            <v>Kent State2009</v>
          </cell>
          <cell r="F1172" t="str">
            <v>OH</v>
          </cell>
          <cell r="G1172" t="str">
            <v>NCAA Division I-A</v>
          </cell>
          <cell r="I1172">
            <v>1</v>
          </cell>
          <cell r="J1172" t="str">
            <v>NCAA</v>
          </cell>
          <cell r="K1172">
            <v>7246</v>
          </cell>
          <cell r="L1172">
            <v>10147</v>
          </cell>
          <cell r="M1172">
            <v>17393</v>
          </cell>
          <cell r="V1172">
            <v>605067</v>
          </cell>
          <cell r="Y1172">
            <v>605067</v>
          </cell>
          <cell r="Z1172">
            <v>1626867</v>
          </cell>
          <cell r="AA1172">
            <v>1031822</v>
          </cell>
          <cell r="AC1172">
            <v>2658689</v>
          </cell>
          <cell r="AL1172">
            <v>475417</v>
          </cell>
          <cell r="AM1172">
            <v>632486</v>
          </cell>
          <cell r="AO1172">
            <v>1107903</v>
          </cell>
          <cell r="BC1172">
            <v>544893</v>
          </cell>
          <cell r="BE1172">
            <v>544893</v>
          </cell>
          <cell r="BF1172">
            <v>4394681</v>
          </cell>
          <cell r="BI1172">
            <v>4394681</v>
          </cell>
          <cell r="BJ1172">
            <v>0.22598618375990143</v>
          </cell>
          <cell r="BK1172">
            <v>366639</v>
          </cell>
          <cell r="BL1172">
            <v>273411</v>
          </cell>
          <cell r="BN1172">
            <v>640050</v>
          </cell>
          <cell r="BP1172">
            <v>496397</v>
          </cell>
          <cell r="BR1172">
            <v>496397</v>
          </cell>
          <cell r="CV1172">
            <v>607399</v>
          </cell>
          <cell r="CX1172">
            <v>607399</v>
          </cell>
          <cell r="CZ1172">
            <v>577645</v>
          </cell>
          <cell r="DB1172">
            <v>577645</v>
          </cell>
          <cell r="ER1172">
            <v>555424</v>
          </cell>
          <cell r="ET1172">
            <v>555424</v>
          </cell>
          <cell r="FC1172">
            <v>442471</v>
          </cell>
          <cell r="FF1172">
            <v>442471</v>
          </cell>
          <cell r="FK1172">
            <v>7911142</v>
          </cell>
          <cell r="FL1172">
            <v>4719477</v>
          </cell>
          <cell r="FN1172">
            <v>6816061</v>
          </cell>
          <cell r="FO1172">
            <v>19446680</v>
          </cell>
        </row>
        <row r="1173">
          <cell r="E1173" t="str">
            <v>Liberty2009</v>
          </cell>
          <cell r="F1173" t="str">
            <v>VA</v>
          </cell>
          <cell r="G1173" t="str">
            <v>NCAA Division I-AA</v>
          </cell>
          <cell r="I1173">
            <v>1</v>
          </cell>
          <cell r="J1173" t="str">
            <v>NCAA</v>
          </cell>
          <cell r="K1173">
            <v>8373</v>
          </cell>
          <cell r="L1173">
            <v>9944</v>
          </cell>
          <cell r="M1173">
            <v>18317</v>
          </cell>
          <cell r="V1173">
            <v>1368885</v>
          </cell>
          <cell r="Y1173">
            <v>1368885</v>
          </cell>
          <cell r="Z1173">
            <v>2586974</v>
          </cell>
          <cell r="AA1173">
            <v>2039433</v>
          </cell>
          <cell r="AC1173">
            <v>4626407</v>
          </cell>
          <cell r="AL1173">
            <v>905301</v>
          </cell>
          <cell r="AM1173">
            <v>906614</v>
          </cell>
          <cell r="AO1173">
            <v>1811915</v>
          </cell>
          <cell r="BF1173">
            <v>7468062</v>
          </cell>
          <cell r="BI1173">
            <v>7468062</v>
          </cell>
          <cell r="BJ1173">
            <v>0.28282905939175368</v>
          </cell>
          <cell r="BK1173">
            <v>385892</v>
          </cell>
          <cell r="BN1173">
            <v>385892</v>
          </cell>
          <cell r="BX1173">
            <v>218597</v>
          </cell>
          <cell r="BZ1173">
            <v>218597</v>
          </cell>
          <cell r="CU1173">
            <v>655255</v>
          </cell>
          <cell r="CV1173">
            <v>696002</v>
          </cell>
          <cell r="CX1173">
            <v>1351257</v>
          </cell>
          <cell r="CZ1173">
            <v>733951</v>
          </cell>
          <cell r="DB1173">
            <v>733951</v>
          </cell>
          <cell r="EA1173">
            <v>258054</v>
          </cell>
          <cell r="EB1173">
            <v>338818</v>
          </cell>
          <cell r="ED1173">
            <v>596872</v>
          </cell>
          <cell r="ER1173">
            <v>825712</v>
          </cell>
          <cell r="ET1173">
            <v>825712</v>
          </cell>
          <cell r="FC1173">
            <v>742948</v>
          </cell>
          <cell r="FF1173">
            <v>742948</v>
          </cell>
          <cell r="FK1173">
            <v>14371371</v>
          </cell>
          <cell r="FL1173">
            <v>5759127</v>
          </cell>
          <cell r="FN1173">
            <v>6274363</v>
          </cell>
          <cell r="FO1173">
            <v>26404861</v>
          </cell>
        </row>
        <row r="1174">
          <cell r="E1174" t="str">
            <v>LSU2009</v>
          </cell>
          <cell r="F1174" t="str">
            <v>LA</v>
          </cell>
          <cell r="G1174" t="str">
            <v>NCAA Division I-A</v>
          </cell>
          <cell r="I1174">
            <v>1</v>
          </cell>
          <cell r="J1174" t="str">
            <v>NCAA</v>
          </cell>
          <cell r="K1174">
            <v>10471</v>
          </cell>
          <cell r="L1174">
            <v>10905</v>
          </cell>
          <cell r="M1174">
            <v>21376</v>
          </cell>
          <cell r="V1174">
            <v>9303441</v>
          </cell>
          <cell r="Y1174">
            <v>9303441</v>
          </cell>
          <cell r="Z1174">
            <v>6767009</v>
          </cell>
          <cell r="AA1174">
            <v>481682</v>
          </cell>
          <cell r="AC1174">
            <v>7248691</v>
          </cell>
          <cell r="AL1174">
            <v>123433</v>
          </cell>
          <cell r="AM1174">
            <v>123434</v>
          </cell>
          <cell r="AO1174">
            <v>246867</v>
          </cell>
          <cell r="BF1174">
            <v>68819806</v>
          </cell>
          <cell r="BI1174">
            <v>68819806</v>
          </cell>
          <cell r="BJ1174">
            <v>0.62596539995149614</v>
          </cell>
          <cell r="BK1174">
            <v>118896</v>
          </cell>
          <cell r="BL1174">
            <v>146155</v>
          </cell>
          <cell r="BN1174">
            <v>265051</v>
          </cell>
          <cell r="BP1174">
            <v>77075</v>
          </cell>
          <cell r="BR1174">
            <v>77075</v>
          </cell>
          <cell r="CV1174">
            <v>37246</v>
          </cell>
          <cell r="CX1174">
            <v>37246</v>
          </cell>
          <cell r="CZ1174">
            <v>292313</v>
          </cell>
          <cell r="DB1174">
            <v>292313</v>
          </cell>
          <cell r="DG1174">
            <v>15718</v>
          </cell>
          <cell r="DH1174">
            <v>15718</v>
          </cell>
          <cell r="DJ1174">
            <v>31436</v>
          </cell>
          <cell r="EA1174">
            <v>18240</v>
          </cell>
          <cell r="EB1174">
            <v>14588</v>
          </cell>
          <cell r="ED1174">
            <v>32828</v>
          </cell>
          <cell r="ER1174">
            <v>81582</v>
          </cell>
          <cell r="ET1174">
            <v>81582</v>
          </cell>
          <cell r="FK1174">
            <v>85166543</v>
          </cell>
          <cell r="FL1174">
            <v>1269793</v>
          </cell>
          <cell r="FN1174">
            <v>23505533</v>
          </cell>
          <cell r="FO1174">
            <v>109941869</v>
          </cell>
        </row>
        <row r="1175">
          <cell r="E1175" t="str">
            <v>Louisiana Tech2009</v>
          </cell>
          <cell r="F1175" t="str">
            <v>LA</v>
          </cell>
          <cell r="G1175" t="str">
            <v>NCAA Division I-A</v>
          </cell>
          <cell r="I1175">
            <v>1</v>
          </cell>
          <cell r="J1175" t="str">
            <v>NCAA</v>
          </cell>
          <cell r="K1175">
            <v>3516</v>
          </cell>
          <cell r="L1175">
            <v>2810</v>
          </cell>
          <cell r="M1175">
            <v>6326</v>
          </cell>
          <cell r="V1175">
            <v>660977</v>
          </cell>
          <cell r="Y1175">
            <v>660977</v>
          </cell>
          <cell r="Z1175">
            <v>1348415</v>
          </cell>
          <cell r="AA1175">
            <v>1187475</v>
          </cell>
          <cell r="AC1175">
            <v>2535890</v>
          </cell>
          <cell r="AI1175">
            <v>109207</v>
          </cell>
          <cell r="AK1175">
            <v>109207</v>
          </cell>
          <cell r="AL1175">
            <v>462143</v>
          </cell>
          <cell r="AM1175">
            <v>540195</v>
          </cell>
          <cell r="AO1175">
            <v>1002338</v>
          </cell>
          <cell r="BF1175">
            <v>5040398</v>
          </cell>
          <cell r="BI1175">
            <v>5040398</v>
          </cell>
          <cell r="BJ1175">
            <v>0.34672689515999222</v>
          </cell>
          <cell r="BK1175">
            <v>229527</v>
          </cell>
          <cell r="BN1175">
            <v>229527</v>
          </cell>
          <cell r="CV1175">
            <v>490175</v>
          </cell>
          <cell r="CX1175">
            <v>490175</v>
          </cell>
          <cell r="CZ1175">
            <v>489458</v>
          </cell>
          <cell r="DB1175">
            <v>489458</v>
          </cell>
          <cell r="EB1175">
            <v>161796</v>
          </cell>
          <cell r="ED1175">
            <v>161796</v>
          </cell>
          <cell r="ER1175">
            <v>514857</v>
          </cell>
          <cell r="ET1175">
            <v>514857</v>
          </cell>
          <cell r="FK1175">
            <v>7741460</v>
          </cell>
          <cell r="FL1175">
            <v>3493163</v>
          </cell>
          <cell r="FN1175">
            <v>3302461</v>
          </cell>
          <cell r="FO1175">
            <v>14537084</v>
          </cell>
        </row>
        <row r="1176">
          <cell r="E1176" t="str">
            <v>Marshall2009</v>
          </cell>
          <cell r="F1176" t="str">
            <v>WV</v>
          </cell>
          <cell r="G1176" t="str">
            <v>NCAA Division I-A</v>
          </cell>
          <cell r="I1176">
            <v>1</v>
          </cell>
          <cell r="J1176" t="str">
            <v>NCAA</v>
          </cell>
          <cell r="K1176">
            <v>3638</v>
          </cell>
          <cell r="L1176">
            <v>4366</v>
          </cell>
          <cell r="M1176">
            <v>8004</v>
          </cell>
          <cell r="V1176">
            <v>799320</v>
          </cell>
          <cell r="Y1176">
            <v>799320</v>
          </cell>
          <cell r="Z1176">
            <v>2748590</v>
          </cell>
          <cell r="AA1176">
            <v>1643991</v>
          </cell>
          <cell r="AC1176">
            <v>4392581</v>
          </cell>
          <cell r="AM1176">
            <v>693063</v>
          </cell>
          <cell r="AO1176">
            <v>693063</v>
          </cell>
          <cell r="BF1176">
            <v>7462672</v>
          </cell>
          <cell r="BI1176">
            <v>7462672</v>
          </cell>
          <cell r="BJ1176">
            <v>0.32517486052117411</v>
          </cell>
          <cell r="BK1176">
            <v>212819</v>
          </cell>
          <cell r="BL1176">
            <v>253598</v>
          </cell>
          <cell r="BN1176">
            <v>466417</v>
          </cell>
          <cell r="CU1176">
            <v>510971</v>
          </cell>
          <cell r="CV1176">
            <v>552698</v>
          </cell>
          <cell r="CX1176">
            <v>1063669</v>
          </cell>
          <cell r="CZ1176">
            <v>758688</v>
          </cell>
          <cell r="DB1176">
            <v>758688</v>
          </cell>
          <cell r="DH1176">
            <v>505556</v>
          </cell>
          <cell r="DJ1176">
            <v>505556</v>
          </cell>
          <cell r="EB1176">
            <v>413589</v>
          </cell>
          <cell r="ED1176">
            <v>413589</v>
          </cell>
          <cell r="EM1176">
            <v>155261</v>
          </cell>
          <cell r="EP1176">
            <v>155261</v>
          </cell>
          <cell r="ER1176">
            <v>576208</v>
          </cell>
          <cell r="ET1176">
            <v>576208</v>
          </cell>
          <cell r="FK1176">
            <v>11889633</v>
          </cell>
          <cell r="FL1176">
            <v>5397391</v>
          </cell>
          <cell r="FN1176">
            <v>5662696</v>
          </cell>
          <cell r="FO1176">
            <v>22949720</v>
          </cell>
        </row>
        <row r="1177">
          <cell r="E1177" t="str">
            <v>Miami (OH)2009</v>
          </cell>
          <cell r="F1177" t="str">
            <v>OH</v>
          </cell>
          <cell r="G1177" t="str">
            <v>NCAA Division I-A</v>
          </cell>
          <cell r="I1177">
            <v>1</v>
          </cell>
          <cell r="J1177" t="str">
            <v>NCAA</v>
          </cell>
          <cell r="K1177">
            <v>6727</v>
          </cell>
          <cell r="L1177">
            <v>7660</v>
          </cell>
          <cell r="M1177">
            <v>14387</v>
          </cell>
          <cell r="V1177">
            <v>772145</v>
          </cell>
          <cell r="Y1177">
            <v>772145</v>
          </cell>
          <cell r="Z1177">
            <v>1528190</v>
          </cell>
          <cell r="AA1177">
            <v>1255676</v>
          </cell>
          <cell r="AC1177">
            <v>2783866</v>
          </cell>
          <cell r="AL1177">
            <v>673928</v>
          </cell>
          <cell r="AM1177">
            <v>860356</v>
          </cell>
          <cell r="AO1177">
            <v>1534284</v>
          </cell>
          <cell r="BC1177">
            <v>669429</v>
          </cell>
          <cell r="BE1177">
            <v>669429</v>
          </cell>
          <cell r="BF1177">
            <v>6903977</v>
          </cell>
          <cell r="BI1177">
            <v>6903977</v>
          </cell>
          <cell r="BJ1177">
            <v>0.26579014912363069</v>
          </cell>
          <cell r="BK1177">
            <v>299603</v>
          </cell>
          <cell r="BN1177">
            <v>299603</v>
          </cell>
          <cell r="BS1177">
            <v>2330006</v>
          </cell>
          <cell r="BV1177">
            <v>2330006</v>
          </cell>
          <cell r="CV1177">
            <v>679208</v>
          </cell>
          <cell r="CX1177">
            <v>679208</v>
          </cell>
          <cell r="CZ1177">
            <v>778807</v>
          </cell>
          <cell r="DB1177">
            <v>778807</v>
          </cell>
          <cell r="DG1177">
            <v>382131</v>
          </cell>
          <cell r="DH1177">
            <v>801927</v>
          </cell>
          <cell r="DJ1177">
            <v>1184058</v>
          </cell>
          <cell r="EB1177">
            <v>366979</v>
          </cell>
          <cell r="ED1177">
            <v>366979</v>
          </cell>
          <cell r="ER1177">
            <v>705407</v>
          </cell>
          <cell r="ET1177">
            <v>705407</v>
          </cell>
          <cell r="FH1177">
            <v>365440</v>
          </cell>
          <cell r="FJ1177">
            <v>365440</v>
          </cell>
          <cell r="FK1177">
            <v>12889980</v>
          </cell>
          <cell r="FL1177">
            <v>6483229</v>
          </cell>
          <cell r="FN1177">
            <v>6602084</v>
          </cell>
          <cell r="FO1177">
            <v>25975293</v>
          </cell>
        </row>
        <row r="1178">
          <cell r="E1178" t="str">
            <v>Michigan State2009</v>
          </cell>
          <cell r="F1178" t="str">
            <v>MI</v>
          </cell>
          <cell r="G1178" t="str">
            <v>NCAA Division I-A</v>
          </cell>
          <cell r="I1178">
            <v>1</v>
          </cell>
          <cell r="J1178" t="str">
            <v>NCAA</v>
          </cell>
          <cell r="K1178">
            <v>15709</v>
          </cell>
          <cell r="L1178">
            <v>17529</v>
          </cell>
          <cell r="M1178">
            <v>33238</v>
          </cell>
          <cell r="V1178">
            <v>1135644</v>
          </cell>
          <cell r="Y1178">
            <v>1135644</v>
          </cell>
          <cell r="Z1178">
            <v>16138167</v>
          </cell>
          <cell r="AA1178">
            <v>957151</v>
          </cell>
          <cell r="AC1178">
            <v>17095318</v>
          </cell>
          <cell r="AL1178">
            <v>154892</v>
          </cell>
          <cell r="AM1178">
            <v>118005</v>
          </cell>
          <cell r="AO1178">
            <v>272897</v>
          </cell>
          <cell r="BC1178">
            <v>177580</v>
          </cell>
          <cell r="BE1178">
            <v>177580</v>
          </cell>
          <cell r="BF1178">
            <v>44462659</v>
          </cell>
          <cell r="BI1178">
            <v>44462659</v>
          </cell>
          <cell r="BJ1178">
            <v>0.55533794670915559</v>
          </cell>
          <cell r="BK1178">
            <v>212515</v>
          </cell>
          <cell r="BL1178">
            <v>381808</v>
          </cell>
          <cell r="BN1178">
            <v>594323</v>
          </cell>
          <cell r="BP1178">
            <v>95060</v>
          </cell>
          <cell r="BR1178">
            <v>95060</v>
          </cell>
          <cell r="BS1178">
            <v>2097530</v>
          </cell>
          <cell r="BV1178">
            <v>2097530</v>
          </cell>
          <cell r="CJ1178">
            <v>128398</v>
          </cell>
          <cell r="CL1178">
            <v>128398</v>
          </cell>
          <cell r="CU1178">
            <v>287050</v>
          </cell>
          <cell r="CV1178">
            <v>284436</v>
          </cell>
          <cell r="CX1178">
            <v>571486</v>
          </cell>
          <cell r="CZ1178">
            <v>1113281</v>
          </cell>
          <cell r="DB1178">
            <v>1113281</v>
          </cell>
          <cell r="DG1178">
            <v>102267</v>
          </cell>
          <cell r="DH1178">
            <v>87801</v>
          </cell>
          <cell r="DJ1178">
            <v>190068</v>
          </cell>
          <cell r="EA1178">
            <v>90884</v>
          </cell>
          <cell r="EB1178">
            <v>28226</v>
          </cell>
          <cell r="ED1178">
            <v>119110</v>
          </cell>
          <cell r="ER1178">
            <v>424185</v>
          </cell>
          <cell r="ET1178">
            <v>424185</v>
          </cell>
          <cell r="FC1178">
            <v>127417</v>
          </cell>
          <cell r="FF1178">
            <v>127417</v>
          </cell>
          <cell r="FK1178">
            <v>64809025</v>
          </cell>
          <cell r="FL1178">
            <v>3795931</v>
          </cell>
          <cell r="FN1178">
            <v>11459191</v>
          </cell>
          <cell r="FO1178">
            <v>80064147</v>
          </cell>
        </row>
        <row r="1179">
          <cell r="E1179" t="str">
            <v>Middle Tennessee2009</v>
          </cell>
          <cell r="F1179" t="str">
            <v>TN</v>
          </cell>
          <cell r="G1179" t="str">
            <v>NCAA Division I-A</v>
          </cell>
          <cell r="I1179">
            <v>1</v>
          </cell>
          <cell r="J1179" t="str">
            <v>NCAA</v>
          </cell>
          <cell r="K1179">
            <v>9188</v>
          </cell>
          <cell r="L1179">
            <v>9691</v>
          </cell>
          <cell r="M1179">
            <v>18879</v>
          </cell>
          <cell r="V1179">
            <v>683997</v>
          </cell>
          <cell r="Y1179">
            <v>683997</v>
          </cell>
          <cell r="Z1179">
            <v>1390943</v>
          </cell>
          <cell r="AA1179">
            <v>1215783</v>
          </cell>
          <cell r="AC1179">
            <v>2606726</v>
          </cell>
          <cell r="AL1179">
            <v>550393</v>
          </cell>
          <cell r="AM1179">
            <v>707351</v>
          </cell>
          <cell r="AO1179">
            <v>1257744</v>
          </cell>
          <cell r="BF1179">
            <v>6638007</v>
          </cell>
          <cell r="BI1179">
            <v>6638007</v>
          </cell>
          <cell r="BJ1179">
            <v>0.34755963183431338</v>
          </cell>
          <cell r="BK1179">
            <v>290781</v>
          </cell>
          <cell r="BL1179">
            <v>231415</v>
          </cell>
          <cell r="BN1179">
            <v>522196</v>
          </cell>
          <cell r="CV1179">
            <v>616353</v>
          </cell>
          <cell r="CX1179">
            <v>616353</v>
          </cell>
          <cell r="CZ1179">
            <v>541192</v>
          </cell>
          <cell r="DB1179">
            <v>541192</v>
          </cell>
          <cell r="EA1179">
            <v>308934</v>
          </cell>
          <cell r="EB1179">
            <v>409962</v>
          </cell>
          <cell r="ED1179">
            <v>718896</v>
          </cell>
          <cell r="ER1179">
            <v>675347</v>
          </cell>
          <cell r="ET1179">
            <v>675347</v>
          </cell>
          <cell r="FK1179">
            <v>9863055</v>
          </cell>
          <cell r="FL1179">
            <v>4397403</v>
          </cell>
          <cell r="FN1179">
            <v>4838443</v>
          </cell>
          <cell r="FO1179">
            <v>19098901</v>
          </cell>
        </row>
        <row r="1180">
          <cell r="E1180" t="str">
            <v>Mississippi State2009</v>
          </cell>
          <cell r="F1180" t="str">
            <v>MS</v>
          </cell>
          <cell r="G1180" t="str">
            <v>NCAA Division I-A</v>
          </cell>
          <cell r="I1180">
            <v>1</v>
          </cell>
          <cell r="J1180" t="str">
            <v>NCAA</v>
          </cell>
          <cell r="K1180">
            <v>6930</v>
          </cell>
          <cell r="L1180">
            <v>6276</v>
          </cell>
          <cell r="M1180">
            <v>13206</v>
          </cell>
          <cell r="V1180">
            <v>1795561</v>
          </cell>
          <cell r="Y1180">
            <v>1795561</v>
          </cell>
          <cell r="Z1180">
            <v>8205804</v>
          </cell>
          <cell r="AA1180">
            <v>1806144</v>
          </cell>
          <cell r="AC1180">
            <v>10011948</v>
          </cell>
          <cell r="AL1180">
            <v>818038</v>
          </cell>
          <cell r="AM1180">
            <v>872828</v>
          </cell>
          <cell r="AO1180">
            <v>1690866</v>
          </cell>
          <cell r="BF1180">
            <v>14551275</v>
          </cell>
          <cell r="BI1180">
            <v>14551275</v>
          </cell>
          <cell r="BJ1180">
            <v>0.38164684991506542</v>
          </cell>
          <cell r="BK1180">
            <v>257942</v>
          </cell>
          <cell r="BL1180">
            <v>359390</v>
          </cell>
          <cell r="BN1180">
            <v>617332</v>
          </cell>
          <cell r="CV1180">
            <v>761417</v>
          </cell>
          <cell r="CX1180">
            <v>761417</v>
          </cell>
          <cell r="CZ1180">
            <v>848442</v>
          </cell>
          <cell r="DB1180">
            <v>848442</v>
          </cell>
          <cell r="EA1180">
            <v>422066</v>
          </cell>
          <cell r="EB1180">
            <v>420988</v>
          </cell>
          <cell r="ED1180">
            <v>843054</v>
          </cell>
          <cell r="ER1180">
            <v>904747</v>
          </cell>
          <cell r="ET1180">
            <v>904747</v>
          </cell>
          <cell r="FK1180">
            <v>26050686</v>
          </cell>
          <cell r="FL1180">
            <v>5973956</v>
          </cell>
          <cell r="FN1180">
            <v>6102949</v>
          </cell>
          <cell r="FO1180">
            <v>38127591</v>
          </cell>
        </row>
        <row r="1181">
          <cell r="E1181" t="str">
            <v>New Mexico State2009</v>
          </cell>
          <cell r="F1181" t="str">
            <v>NM</v>
          </cell>
          <cell r="G1181" t="str">
            <v>NCAA Division I-A</v>
          </cell>
          <cell r="I1181">
            <v>1</v>
          </cell>
          <cell r="J1181" t="str">
            <v>NCAA</v>
          </cell>
          <cell r="K1181">
            <v>5743</v>
          </cell>
          <cell r="L1181">
            <v>6834</v>
          </cell>
          <cell r="M1181">
            <v>12577</v>
          </cell>
          <cell r="V1181">
            <v>789481</v>
          </cell>
          <cell r="Y1181">
            <v>789481</v>
          </cell>
          <cell r="Z1181">
            <v>2159652</v>
          </cell>
          <cell r="AA1181">
            <v>1105205</v>
          </cell>
          <cell r="AC1181">
            <v>3264857</v>
          </cell>
          <cell r="AM1181">
            <v>701709</v>
          </cell>
          <cell r="AO1181">
            <v>701709</v>
          </cell>
          <cell r="AU1181">
            <v>670117</v>
          </cell>
          <cell r="AW1181">
            <v>670117</v>
          </cell>
          <cell r="BF1181">
            <v>5289364</v>
          </cell>
          <cell r="BI1181">
            <v>5289364</v>
          </cell>
          <cell r="BJ1181">
            <v>0.22304189314747253</v>
          </cell>
          <cell r="BK1181">
            <v>323979</v>
          </cell>
          <cell r="BL1181">
            <v>278340</v>
          </cell>
          <cell r="BN1181">
            <v>602319</v>
          </cell>
          <cell r="CV1181">
            <v>510518</v>
          </cell>
          <cell r="CX1181">
            <v>510518</v>
          </cell>
          <cell r="CZ1181">
            <v>746837</v>
          </cell>
          <cell r="DB1181">
            <v>746837</v>
          </cell>
          <cell r="DH1181">
            <v>711140</v>
          </cell>
          <cell r="DJ1181">
            <v>711140</v>
          </cell>
          <cell r="EA1181">
            <v>264956</v>
          </cell>
          <cell r="EB1181">
            <v>298820</v>
          </cell>
          <cell r="ED1181">
            <v>563776</v>
          </cell>
          <cell r="EM1181">
            <v>187078</v>
          </cell>
          <cell r="EP1181">
            <v>187078</v>
          </cell>
          <cell r="ER1181">
            <v>767574</v>
          </cell>
          <cell r="ET1181">
            <v>767574</v>
          </cell>
          <cell r="FK1181">
            <v>9014510</v>
          </cell>
          <cell r="FL1181">
            <v>5790260</v>
          </cell>
          <cell r="FN1181">
            <v>8909896</v>
          </cell>
          <cell r="FO1181">
            <v>23714666</v>
          </cell>
        </row>
        <row r="1182">
          <cell r="E1182" t="str">
            <v>NC State2009</v>
          </cell>
          <cell r="F1182" t="str">
            <v>NC</v>
          </cell>
          <cell r="G1182" t="str">
            <v>NCAA Division I-A</v>
          </cell>
          <cell r="I1182">
            <v>1</v>
          </cell>
          <cell r="J1182" t="str">
            <v>NCAA</v>
          </cell>
          <cell r="K1182">
            <v>12260</v>
          </cell>
          <cell r="L1182">
            <v>9580</v>
          </cell>
          <cell r="M1182">
            <v>21840</v>
          </cell>
          <cell r="V1182">
            <v>466621</v>
          </cell>
          <cell r="Y1182">
            <v>466621</v>
          </cell>
          <cell r="Z1182">
            <v>10354157</v>
          </cell>
          <cell r="AA1182">
            <v>492839</v>
          </cell>
          <cell r="AC1182">
            <v>10846996</v>
          </cell>
          <cell r="AL1182">
            <v>230512</v>
          </cell>
          <cell r="AM1182">
            <v>329220</v>
          </cell>
          <cell r="AO1182">
            <v>559732</v>
          </cell>
          <cell r="BF1182">
            <v>22018738</v>
          </cell>
          <cell r="BI1182">
            <v>22018738</v>
          </cell>
          <cell r="BJ1182">
            <v>0.43743527369909135</v>
          </cell>
          <cell r="BK1182">
            <v>87484</v>
          </cell>
          <cell r="BL1182">
            <v>103516</v>
          </cell>
          <cell r="BN1182">
            <v>191000</v>
          </cell>
          <cell r="BP1182">
            <v>241021</v>
          </cell>
          <cell r="BR1182">
            <v>241021</v>
          </cell>
          <cell r="CC1182">
            <v>48192</v>
          </cell>
          <cell r="CD1182">
            <v>48192</v>
          </cell>
          <cell r="CU1182">
            <v>243617</v>
          </cell>
          <cell r="CV1182">
            <v>266844</v>
          </cell>
          <cell r="CX1182">
            <v>510461</v>
          </cell>
          <cell r="CZ1182">
            <v>322376</v>
          </cell>
          <cell r="DB1182">
            <v>322376</v>
          </cell>
          <cell r="DG1182">
            <v>280375</v>
          </cell>
          <cell r="DH1182">
            <v>356568</v>
          </cell>
          <cell r="DJ1182">
            <v>636943</v>
          </cell>
          <cell r="EA1182">
            <v>115928</v>
          </cell>
          <cell r="EB1182">
            <v>159466</v>
          </cell>
          <cell r="ED1182">
            <v>275394</v>
          </cell>
          <cell r="ER1182">
            <v>270412</v>
          </cell>
          <cell r="ET1182">
            <v>270412</v>
          </cell>
          <cell r="FC1182">
            <v>219653</v>
          </cell>
          <cell r="FF1182">
            <v>219653</v>
          </cell>
          <cell r="FK1182">
            <v>34017085</v>
          </cell>
          <cell r="FL1182">
            <v>2542262</v>
          </cell>
          <cell r="FM1182">
            <v>48192</v>
          </cell>
          <cell r="FN1182">
            <v>13728452</v>
          </cell>
          <cell r="FO1182">
            <v>50335991</v>
          </cell>
        </row>
        <row r="1183">
          <cell r="E1183" t="str">
            <v>Northern Illinois2009</v>
          </cell>
          <cell r="F1183" t="str">
            <v>IL</v>
          </cell>
          <cell r="G1183" t="str">
            <v>NCAA Division I-A</v>
          </cell>
          <cell r="I1183">
            <v>1</v>
          </cell>
          <cell r="J1183" t="str">
            <v>NCAA</v>
          </cell>
          <cell r="K1183">
            <v>8038</v>
          </cell>
          <cell r="L1183">
            <v>8296</v>
          </cell>
          <cell r="M1183">
            <v>16334</v>
          </cell>
          <cell r="V1183">
            <v>223901</v>
          </cell>
          <cell r="Y1183">
            <v>223901</v>
          </cell>
          <cell r="Z1183">
            <v>403727</v>
          </cell>
          <cell r="AA1183">
            <v>177502</v>
          </cell>
          <cell r="AC1183">
            <v>581229</v>
          </cell>
          <cell r="AM1183">
            <v>191372</v>
          </cell>
          <cell r="AO1183">
            <v>191372</v>
          </cell>
          <cell r="BF1183">
            <v>2729774</v>
          </cell>
          <cell r="BI1183">
            <v>2729774</v>
          </cell>
          <cell r="BJ1183">
            <v>0.14793443133252701</v>
          </cell>
          <cell r="BK1183">
            <v>50174</v>
          </cell>
          <cell r="BL1183">
            <v>103931</v>
          </cell>
          <cell r="BN1183">
            <v>154105</v>
          </cell>
          <cell r="BP1183">
            <v>108129</v>
          </cell>
          <cell r="BR1183">
            <v>108129</v>
          </cell>
          <cell r="CU1183">
            <v>266203</v>
          </cell>
          <cell r="CV1183">
            <v>206757</v>
          </cell>
          <cell r="CX1183">
            <v>472960</v>
          </cell>
          <cell r="CZ1183">
            <v>162153</v>
          </cell>
          <cell r="DB1183">
            <v>162153</v>
          </cell>
          <cell r="EA1183">
            <v>81837</v>
          </cell>
          <cell r="EB1183">
            <v>109725</v>
          </cell>
          <cell r="ED1183">
            <v>191562</v>
          </cell>
          <cell r="ER1183">
            <v>234270</v>
          </cell>
          <cell r="ET1183">
            <v>234270</v>
          </cell>
          <cell r="FC1183">
            <v>221911</v>
          </cell>
          <cell r="FF1183">
            <v>221911</v>
          </cell>
          <cell r="FK1183">
            <v>3977527</v>
          </cell>
          <cell r="FL1183">
            <v>1293839</v>
          </cell>
          <cell r="FN1183">
            <v>13181228</v>
          </cell>
          <cell r="FO1183">
            <v>18452594</v>
          </cell>
        </row>
        <row r="1184">
          <cell r="E1184" t="str">
            <v>Northwestern2009</v>
          </cell>
          <cell r="F1184" t="str">
            <v>IL</v>
          </cell>
          <cell r="G1184" t="str">
            <v>NCAA Division I-A</v>
          </cell>
          <cell r="I1184">
            <v>1</v>
          </cell>
          <cell r="J1184" t="str">
            <v>NCAA</v>
          </cell>
          <cell r="K1184">
            <v>4080</v>
          </cell>
          <cell r="L1184">
            <v>4419</v>
          </cell>
          <cell r="M1184">
            <v>8499</v>
          </cell>
          <cell r="V1184">
            <v>113517</v>
          </cell>
          <cell r="Y1184">
            <v>113517</v>
          </cell>
          <cell r="Z1184">
            <v>10048801</v>
          </cell>
          <cell r="AA1184">
            <v>56103</v>
          </cell>
          <cell r="AC1184">
            <v>10104904</v>
          </cell>
          <cell r="AY1184">
            <v>99002</v>
          </cell>
          <cell r="BA1184">
            <v>99002</v>
          </cell>
          <cell r="BC1184">
            <v>39844</v>
          </cell>
          <cell r="BE1184">
            <v>39844</v>
          </cell>
          <cell r="BF1184">
            <v>22704959</v>
          </cell>
          <cell r="BI1184">
            <v>22704959</v>
          </cell>
          <cell r="BJ1184">
            <v>0.46410696919450445</v>
          </cell>
          <cell r="BK1184">
            <v>282684</v>
          </cell>
          <cell r="BL1184">
            <v>164515</v>
          </cell>
          <cell r="BN1184">
            <v>447199</v>
          </cell>
          <cell r="BX1184">
            <v>99371</v>
          </cell>
          <cell r="BZ1184">
            <v>99371</v>
          </cell>
          <cell r="CU1184">
            <v>46375</v>
          </cell>
          <cell r="CV1184">
            <v>64597</v>
          </cell>
          <cell r="CX1184">
            <v>110972</v>
          </cell>
          <cell r="CZ1184">
            <v>34908</v>
          </cell>
          <cell r="DB1184">
            <v>34908</v>
          </cell>
          <cell r="DG1184">
            <v>76799</v>
          </cell>
          <cell r="DH1184">
            <v>102508</v>
          </cell>
          <cell r="DJ1184">
            <v>179307</v>
          </cell>
          <cell r="EA1184">
            <v>78196</v>
          </cell>
          <cell r="EB1184">
            <v>51542</v>
          </cell>
          <cell r="ED1184">
            <v>129738</v>
          </cell>
          <cell r="EN1184">
            <v>11558</v>
          </cell>
          <cell r="EP1184">
            <v>11558</v>
          </cell>
          <cell r="ER1184">
            <v>40535</v>
          </cell>
          <cell r="ET1184">
            <v>40535</v>
          </cell>
          <cell r="FC1184">
            <v>58466</v>
          </cell>
          <cell r="FF1184">
            <v>58466</v>
          </cell>
          <cell r="FK1184">
            <v>33409797</v>
          </cell>
          <cell r="FL1184">
            <v>764483</v>
          </cell>
          <cell r="FN1184">
            <v>14747543</v>
          </cell>
          <cell r="FO1184">
            <v>48921823</v>
          </cell>
        </row>
        <row r="1185">
          <cell r="E1185" t="str">
            <v>Ohio State2009</v>
          </cell>
          <cell r="F1185" t="str">
            <v>OH</v>
          </cell>
          <cell r="G1185" t="str">
            <v>NCAA Division I-A</v>
          </cell>
          <cell r="I1185">
            <v>1</v>
          </cell>
          <cell r="J1185" t="str">
            <v>NCAA</v>
          </cell>
          <cell r="K1185">
            <v>20219</v>
          </cell>
          <cell r="L1185">
            <v>17410</v>
          </cell>
          <cell r="M1185">
            <v>37629</v>
          </cell>
          <cell r="V1185">
            <v>528839</v>
          </cell>
          <cell r="Y1185">
            <v>528839</v>
          </cell>
          <cell r="Z1185">
            <v>16190723</v>
          </cell>
          <cell r="AA1185">
            <v>1578152</v>
          </cell>
          <cell r="AC1185">
            <v>17768875</v>
          </cell>
          <cell r="AL1185">
            <v>310364</v>
          </cell>
          <cell r="AM1185">
            <v>205012</v>
          </cell>
          <cell r="AO1185">
            <v>515376</v>
          </cell>
          <cell r="AX1185">
            <v>54196</v>
          </cell>
          <cell r="AY1185">
            <v>95303</v>
          </cell>
          <cell r="BA1185">
            <v>149499</v>
          </cell>
          <cell r="BC1185">
            <v>189461</v>
          </cell>
          <cell r="BE1185">
            <v>189461</v>
          </cell>
          <cell r="BF1185">
            <v>63750000</v>
          </cell>
          <cell r="BI1185">
            <v>63750000</v>
          </cell>
          <cell r="BJ1185">
            <v>0.51755978460939733</v>
          </cell>
          <cell r="BK1185">
            <v>185256</v>
          </cell>
          <cell r="BL1185">
            <v>166658</v>
          </cell>
          <cell r="BN1185">
            <v>351914</v>
          </cell>
          <cell r="BO1185">
            <v>124291</v>
          </cell>
          <cell r="BP1185">
            <v>160074</v>
          </cell>
          <cell r="BR1185">
            <v>284365</v>
          </cell>
          <cell r="BS1185">
            <v>938681</v>
          </cell>
          <cell r="BT1185">
            <v>355527</v>
          </cell>
          <cell r="BV1185">
            <v>1294208</v>
          </cell>
          <cell r="BW1185">
            <v>808037</v>
          </cell>
          <cell r="BX1185">
            <v>256630</v>
          </cell>
          <cell r="BZ1185">
            <v>1064667</v>
          </cell>
          <cell r="CC1185">
            <v>69027</v>
          </cell>
          <cell r="CD1185">
            <v>69027</v>
          </cell>
          <cell r="CJ1185">
            <v>238712</v>
          </cell>
          <cell r="CL1185">
            <v>238712</v>
          </cell>
          <cell r="CU1185">
            <v>352695</v>
          </cell>
          <cell r="CV1185">
            <v>357537</v>
          </cell>
          <cell r="CX1185">
            <v>710232</v>
          </cell>
          <cell r="CZ1185">
            <v>360404</v>
          </cell>
          <cell r="DB1185">
            <v>360404</v>
          </cell>
          <cell r="DG1185">
            <v>388844</v>
          </cell>
          <cell r="DH1185">
            <v>174897</v>
          </cell>
          <cell r="DJ1185">
            <v>563741</v>
          </cell>
          <cell r="DP1185">
            <v>87096</v>
          </cell>
          <cell r="DR1185">
            <v>87096</v>
          </cell>
          <cell r="EA1185">
            <v>156405</v>
          </cell>
          <cell r="EB1185">
            <v>166124</v>
          </cell>
          <cell r="ED1185">
            <v>322529</v>
          </cell>
          <cell r="EQ1185">
            <v>141656</v>
          </cell>
          <cell r="ER1185">
            <v>478279</v>
          </cell>
          <cell r="ET1185">
            <v>619935</v>
          </cell>
          <cell r="FC1185">
            <v>575952</v>
          </cell>
          <cell r="FF1185">
            <v>575952</v>
          </cell>
          <cell r="FI1185">
            <v>34544</v>
          </cell>
          <cell r="FJ1185">
            <v>34544</v>
          </cell>
          <cell r="FK1185">
            <v>84505939</v>
          </cell>
          <cell r="FL1185">
            <v>4869866</v>
          </cell>
          <cell r="FM1185">
            <v>103571</v>
          </cell>
          <cell r="FN1185">
            <v>33694800</v>
          </cell>
          <cell r="FO1185">
            <v>123174176</v>
          </cell>
        </row>
        <row r="1186">
          <cell r="E1186" t="str">
            <v>Ohio2009</v>
          </cell>
          <cell r="F1186" t="str">
            <v>OH</v>
          </cell>
          <cell r="G1186" t="str">
            <v>NCAA Division I-A</v>
          </cell>
          <cell r="I1186">
            <v>1</v>
          </cell>
          <cell r="J1186" t="str">
            <v>NCAA</v>
          </cell>
          <cell r="K1186">
            <v>8118</v>
          </cell>
          <cell r="L1186">
            <v>8379</v>
          </cell>
          <cell r="M1186">
            <v>16497</v>
          </cell>
          <cell r="V1186">
            <v>823224</v>
          </cell>
          <cell r="Y1186">
            <v>823224</v>
          </cell>
          <cell r="Z1186">
            <v>2614831</v>
          </cell>
          <cell r="AA1186">
            <v>1149723</v>
          </cell>
          <cell r="AC1186">
            <v>3764554</v>
          </cell>
          <cell r="AL1186">
            <v>146158</v>
          </cell>
          <cell r="AM1186">
            <v>586272</v>
          </cell>
          <cell r="AO1186">
            <v>732430</v>
          </cell>
          <cell r="BC1186">
            <v>649114</v>
          </cell>
          <cell r="BE1186">
            <v>649114</v>
          </cell>
          <cell r="BF1186">
            <v>7467896</v>
          </cell>
          <cell r="BI1186">
            <v>7467896</v>
          </cell>
          <cell r="BJ1186">
            <v>0.31238645872013554</v>
          </cell>
          <cell r="BK1186">
            <v>288053</v>
          </cell>
          <cell r="BL1186">
            <v>224163</v>
          </cell>
          <cell r="BN1186">
            <v>512216</v>
          </cell>
          <cell r="CV1186">
            <v>624202</v>
          </cell>
          <cell r="CX1186">
            <v>624202</v>
          </cell>
          <cell r="CZ1186">
            <v>675813</v>
          </cell>
          <cell r="DB1186">
            <v>675813</v>
          </cell>
          <cell r="DH1186">
            <v>718063</v>
          </cell>
          <cell r="DJ1186">
            <v>718063</v>
          </cell>
          <cell r="ER1186">
            <v>885584</v>
          </cell>
          <cell r="ET1186">
            <v>885584</v>
          </cell>
          <cell r="FC1186">
            <v>626616</v>
          </cell>
          <cell r="FF1186">
            <v>626616</v>
          </cell>
          <cell r="FK1186">
            <v>11966778</v>
          </cell>
          <cell r="FL1186">
            <v>5512934</v>
          </cell>
          <cell r="FN1186">
            <v>6426241</v>
          </cell>
          <cell r="FO1186">
            <v>23905953</v>
          </cell>
        </row>
        <row r="1187">
          <cell r="E1187" t="str">
            <v>Oklahoma State2009</v>
          </cell>
          <cell r="F1187" t="str">
            <v>OK</v>
          </cell>
          <cell r="G1187" t="str">
            <v>NCAA Division I-A</v>
          </cell>
          <cell r="I1187">
            <v>1</v>
          </cell>
          <cell r="J1187" t="str">
            <v>NCAA</v>
          </cell>
          <cell r="K1187">
            <v>7898</v>
          </cell>
          <cell r="L1187">
            <v>7368</v>
          </cell>
          <cell r="M1187">
            <v>15266</v>
          </cell>
          <cell r="V1187">
            <v>238040</v>
          </cell>
          <cell r="Y1187">
            <v>238040</v>
          </cell>
          <cell r="Z1187">
            <v>12085306</v>
          </cell>
          <cell r="AA1187">
            <v>540167</v>
          </cell>
          <cell r="AC1187">
            <v>12625473</v>
          </cell>
          <cell r="AL1187">
            <v>155431</v>
          </cell>
          <cell r="AM1187">
            <v>104961</v>
          </cell>
          <cell r="AO1187">
            <v>260392</v>
          </cell>
          <cell r="AU1187">
            <v>258740</v>
          </cell>
          <cell r="AW1187">
            <v>258740</v>
          </cell>
          <cell r="BF1187">
            <v>32787498</v>
          </cell>
          <cell r="BI1187">
            <v>32787498</v>
          </cell>
          <cell r="BJ1187">
            <v>0.50004796495450132</v>
          </cell>
          <cell r="BK1187">
            <v>1444078</v>
          </cell>
          <cell r="BL1187">
            <v>232617</v>
          </cell>
          <cell r="BN1187">
            <v>1676695</v>
          </cell>
          <cell r="CV1187">
            <v>66453</v>
          </cell>
          <cell r="CX1187">
            <v>66453</v>
          </cell>
          <cell r="CZ1187">
            <v>62345</v>
          </cell>
          <cell r="DB1187">
            <v>62345</v>
          </cell>
          <cell r="EA1187">
            <v>49974</v>
          </cell>
          <cell r="EB1187">
            <v>16680</v>
          </cell>
          <cell r="ED1187">
            <v>66654</v>
          </cell>
          <cell r="FC1187">
            <v>389559</v>
          </cell>
          <cell r="FF1187">
            <v>389559</v>
          </cell>
          <cell r="FK1187">
            <v>47149886</v>
          </cell>
          <cell r="FL1187">
            <v>1281963</v>
          </cell>
          <cell r="FN1187">
            <v>17136857</v>
          </cell>
          <cell r="FO1187">
            <v>65568706</v>
          </cell>
        </row>
        <row r="1188">
          <cell r="E1188" t="str">
            <v>Old Dominion2009</v>
          </cell>
          <cell r="F1188" t="str">
            <v>VA</v>
          </cell>
          <cell r="G1188" t="str">
            <v>NCAA Division I-AA</v>
          </cell>
          <cell r="I1188">
            <v>1</v>
          </cell>
          <cell r="J1188" t="str">
            <v>NCAA</v>
          </cell>
          <cell r="K1188">
            <v>6396</v>
          </cell>
          <cell r="L1188">
            <v>7290</v>
          </cell>
          <cell r="M1188">
            <v>13686</v>
          </cell>
          <cell r="V1188">
            <v>618972</v>
          </cell>
          <cell r="Y1188">
            <v>618972</v>
          </cell>
          <cell r="Z1188">
            <v>2354505</v>
          </cell>
          <cell r="AA1188">
            <v>1776659</v>
          </cell>
          <cell r="AC1188">
            <v>4131164</v>
          </cell>
          <cell r="BC1188">
            <v>771827</v>
          </cell>
          <cell r="BE1188">
            <v>771827</v>
          </cell>
          <cell r="BF1188">
            <v>5705271</v>
          </cell>
          <cell r="BI1188">
            <v>5705271</v>
          </cell>
          <cell r="BJ1188">
            <v>0.21350576694533116</v>
          </cell>
          <cell r="BK1188">
            <v>169136</v>
          </cell>
          <cell r="BL1188">
            <v>228005</v>
          </cell>
          <cell r="BN1188">
            <v>397141</v>
          </cell>
          <cell r="BX1188">
            <v>444710</v>
          </cell>
          <cell r="BZ1188">
            <v>444710</v>
          </cell>
          <cell r="CJ1188">
            <v>633439</v>
          </cell>
          <cell r="CL1188">
            <v>633439</v>
          </cell>
          <cell r="CM1188">
            <v>68348</v>
          </cell>
          <cell r="CN1188">
            <v>82922</v>
          </cell>
          <cell r="CO1188">
            <v>110293</v>
          </cell>
          <cell r="CP1188">
            <v>261563</v>
          </cell>
          <cell r="CU1188">
            <v>577051</v>
          </cell>
          <cell r="CV1188">
            <v>525957</v>
          </cell>
          <cell r="CX1188">
            <v>1103008</v>
          </cell>
          <cell r="DG1188">
            <v>297818</v>
          </cell>
          <cell r="DH1188">
            <v>339432</v>
          </cell>
          <cell r="DJ1188">
            <v>637250</v>
          </cell>
          <cell r="EA1188">
            <v>243941</v>
          </cell>
          <cell r="EB1188">
            <v>334495</v>
          </cell>
          <cell r="ED1188">
            <v>578436</v>
          </cell>
          <cell r="FC1188">
            <v>540690</v>
          </cell>
          <cell r="FF1188">
            <v>540690</v>
          </cell>
          <cell r="FK1188">
            <v>10575732</v>
          </cell>
          <cell r="FL1188">
            <v>5137446</v>
          </cell>
          <cell r="FM1188">
            <v>110293</v>
          </cell>
          <cell r="FN1188">
            <v>10898388</v>
          </cell>
          <cell r="FO1188">
            <v>26721859</v>
          </cell>
        </row>
        <row r="1189">
          <cell r="E1189" t="str">
            <v>Oregon State2009</v>
          </cell>
          <cell r="F1189" t="str">
            <v>OR</v>
          </cell>
          <cell r="G1189" t="str">
            <v>NCAA Division I-A</v>
          </cell>
          <cell r="I1189">
            <v>1</v>
          </cell>
          <cell r="J1189" t="str">
            <v>NCAA</v>
          </cell>
          <cell r="K1189">
            <v>8091</v>
          </cell>
          <cell r="L1189">
            <v>6950</v>
          </cell>
          <cell r="M1189">
            <v>15041</v>
          </cell>
          <cell r="V1189">
            <v>1845420</v>
          </cell>
          <cell r="Y1189">
            <v>1845420</v>
          </cell>
          <cell r="Z1189">
            <v>4938930</v>
          </cell>
          <cell r="AA1189">
            <v>1033222</v>
          </cell>
          <cell r="AC1189">
            <v>5972152</v>
          </cell>
          <cell r="AM1189">
            <v>183404</v>
          </cell>
          <cell r="AO1189">
            <v>183404</v>
          </cell>
          <cell r="BF1189">
            <v>19056237</v>
          </cell>
          <cell r="BI1189">
            <v>19056237</v>
          </cell>
          <cell r="BJ1189">
            <v>0.36893248073612112</v>
          </cell>
          <cell r="BK1189">
            <v>189591</v>
          </cell>
          <cell r="BL1189">
            <v>159874</v>
          </cell>
          <cell r="BN1189">
            <v>349465</v>
          </cell>
          <cell r="BP1189">
            <v>591584</v>
          </cell>
          <cell r="BR1189">
            <v>591584</v>
          </cell>
          <cell r="CI1189">
            <v>147663</v>
          </cell>
          <cell r="CJ1189">
            <v>307750</v>
          </cell>
          <cell r="CL1189">
            <v>455413</v>
          </cell>
          <cell r="CU1189">
            <v>432114</v>
          </cell>
          <cell r="CV1189">
            <v>369501</v>
          </cell>
          <cell r="CX1189">
            <v>801615</v>
          </cell>
          <cell r="CZ1189">
            <v>579704</v>
          </cell>
          <cell r="DB1189">
            <v>579704</v>
          </cell>
          <cell r="DL1189">
            <v>164643</v>
          </cell>
          <cell r="DN1189">
            <v>164643</v>
          </cell>
          <cell r="EI1189">
            <v>3569</v>
          </cell>
          <cell r="EL1189">
            <v>3569</v>
          </cell>
          <cell r="ER1189">
            <v>787796</v>
          </cell>
          <cell r="ET1189">
            <v>787796</v>
          </cell>
          <cell r="FC1189">
            <v>596661</v>
          </cell>
          <cell r="FF1189">
            <v>596661</v>
          </cell>
          <cell r="FK1189">
            <v>27210185</v>
          </cell>
          <cell r="FL1189">
            <v>4177478</v>
          </cell>
          <cell r="FN1189">
            <v>20264707</v>
          </cell>
          <cell r="FO1189">
            <v>51652370</v>
          </cell>
        </row>
        <row r="1190">
          <cell r="E1190" t="str">
            <v>Penn State2009</v>
          </cell>
          <cell r="F1190" t="str">
            <v>PA</v>
          </cell>
          <cell r="G1190" t="str">
            <v>NCAA Division I-A</v>
          </cell>
          <cell r="I1190">
            <v>1</v>
          </cell>
          <cell r="J1190" t="str">
            <v>NCAA</v>
          </cell>
          <cell r="K1190">
            <v>20213</v>
          </cell>
          <cell r="L1190">
            <v>16864</v>
          </cell>
          <cell r="M1190">
            <v>37077</v>
          </cell>
          <cell r="V1190">
            <v>563410</v>
          </cell>
          <cell r="Y1190">
            <v>563410</v>
          </cell>
          <cell r="Z1190">
            <v>8384315</v>
          </cell>
          <cell r="AA1190">
            <v>827499</v>
          </cell>
          <cell r="AC1190">
            <v>9211814</v>
          </cell>
          <cell r="AL1190">
            <v>515281</v>
          </cell>
          <cell r="AM1190">
            <v>651565</v>
          </cell>
          <cell r="AO1190">
            <v>1166846</v>
          </cell>
          <cell r="AX1190">
            <v>161797</v>
          </cell>
          <cell r="AY1190">
            <v>210613</v>
          </cell>
          <cell r="BA1190">
            <v>372410</v>
          </cell>
          <cell r="BC1190">
            <v>294161</v>
          </cell>
          <cell r="BE1190">
            <v>294161</v>
          </cell>
          <cell r="BF1190">
            <v>70208584</v>
          </cell>
          <cell r="BI1190">
            <v>70208584</v>
          </cell>
          <cell r="BJ1190">
            <v>0.658526152541557</v>
          </cell>
          <cell r="BK1190">
            <v>242191</v>
          </cell>
          <cell r="BL1190">
            <v>212629</v>
          </cell>
          <cell r="BN1190">
            <v>454820</v>
          </cell>
          <cell r="BO1190">
            <v>263898</v>
          </cell>
          <cell r="BP1190">
            <v>547522</v>
          </cell>
          <cell r="BR1190">
            <v>811420</v>
          </cell>
          <cell r="BW1190">
            <v>437407</v>
          </cell>
          <cell r="BX1190">
            <v>445866</v>
          </cell>
          <cell r="BZ1190">
            <v>883273</v>
          </cell>
          <cell r="CU1190">
            <v>331876</v>
          </cell>
          <cell r="CV1190">
            <v>551700</v>
          </cell>
          <cell r="CX1190">
            <v>883576</v>
          </cell>
          <cell r="CZ1190">
            <v>463613</v>
          </cell>
          <cell r="DB1190">
            <v>463613</v>
          </cell>
          <cell r="DG1190">
            <v>292155</v>
          </cell>
          <cell r="DH1190">
            <v>446421</v>
          </cell>
          <cell r="DJ1190">
            <v>738576</v>
          </cell>
          <cell r="EA1190">
            <v>183958</v>
          </cell>
          <cell r="EB1190">
            <v>296936</v>
          </cell>
          <cell r="ED1190">
            <v>480894</v>
          </cell>
          <cell r="EQ1190">
            <v>207004</v>
          </cell>
          <cell r="ER1190">
            <v>746418</v>
          </cell>
          <cell r="ET1190">
            <v>953422</v>
          </cell>
          <cell r="FC1190">
            <v>621450</v>
          </cell>
          <cell r="FF1190">
            <v>621450</v>
          </cell>
          <cell r="FK1190">
            <v>82413326</v>
          </cell>
          <cell r="FL1190">
            <v>5694943</v>
          </cell>
          <cell r="FN1190">
            <v>18506455</v>
          </cell>
          <cell r="FO1190">
            <v>106614724</v>
          </cell>
        </row>
        <row r="1191">
          <cell r="E1191" t="str">
            <v>Purdue2009</v>
          </cell>
          <cell r="F1191" t="str">
            <v>IN</v>
          </cell>
          <cell r="G1191" t="str">
            <v>NCAA Division I-A</v>
          </cell>
          <cell r="I1191">
            <v>1</v>
          </cell>
          <cell r="J1191" t="str">
            <v>NCAA</v>
          </cell>
          <cell r="K1191">
            <v>17742</v>
          </cell>
          <cell r="L1191">
            <v>12564</v>
          </cell>
          <cell r="M1191">
            <v>30306</v>
          </cell>
          <cell r="V1191">
            <v>431395</v>
          </cell>
          <cell r="Y1191">
            <v>431395</v>
          </cell>
          <cell r="Z1191">
            <v>7791967</v>
          </cell>
          <cell r="AA1191">
            <v>991182</v>
          </cell>
          <cell r="AC1191">
            <v>8783149</v>
          </cell>
          <cell r="AL1191">
            <v>471622</v>
          </cell>
          <cell r="AM1191">
            <v>681993</v>
          </cell>
          <cell r="AO1191">
            <v>1153615</v>
          </cell>
          <cell r="BF1191">
            <v>18118898</v>
          </cell>
          <cell r="BI1191">
            <v>18118898</v>
          </cell>
          <cell r="BJ1191">
            <v>0.29457432624055363</v>
          </cell>
          <cell r="BK1191">
            <v>183915</v>
          </cell>
          <cell r="BL1191">
            <v>221415</v>
          </cell>
          <cell r="BN1191">
            <v>405330</v>
          </cell>
          <cell r="CV1191">
            <v>546377</v>
          </cell>
          <cell r="CX1191">
            <v>546377</v>
          </cell>
          <cell r="CZ1191">
            <v>395874</v>
          </cell>
          <cell r="DB1191">
            <v>395874</v>
          </cell>
          <cell r="DG1191">
            <v>350798</v>
          </cell>
          <cell r="DH1191">
            <v>542267</v>
          </cell>
          <cell r="DJ1191">
            <v>893065</v>
          </cell>
          <cell r="EA1191">
            <v>212118</v>
          </cell>
          <cell r="EB1191">
            <v>309637</v>
          </cell>
          <cell r="ED1191">
            <v>521755</v>
          </cell>
          <cell r="ER1191">
            <v>638062</v>
          </cell>
          <cell r="ET1191">
            <v>638062</v>
          </cell>
          <cell r="FC1191">
            <v>341774</v>
          </cell>
          <cell r="FF1191">
            <v>341774</v>
          </cell>
          <cell r="FK1191">
            <v>27902487</v>
          </cell>
          <cell r="FL1191">
            <v>4326807</v>
          </cell>
          <cell r="FN1191">
            <v>29279454</v>
          </cell>
          <cell r="FO1191">
            <v>61508748</v>
          </cell>
        </row>
        <row r="1192">
          <cell r="E1192" t="str">
            <v>Rice2009</v>
          </cell>
          <cell r="F1192" t="str">
            <v>TX</v>
          </cell>
          <cell r="G1192" t="str">
            <v>NCAA Division I-A</v>
          </cell>
          <cell r="I1192">
            <v>1</v>
          </cell>
          <cell r="J1192" t="str">
            <v>NCAA</v>
          </cell>
          <cell r="K1192">
            <v>1682</v>
          </cell>
          <cell r="L1192">
            <v>1563</v>
          </cell>
          <cell r="M1192">
            <v>3245</v>
          </cell>
          <cell r="V1192">
            <v>2978290</v>
          </cell>
          <cell r="Y1192">
            <v>2978290</v>
          </cell>
          <cell r="Z1192">
            <v>4224798</v>
          </cell>
          <cell r="AA1192">
            <v>1942924</v>
          </cell>
          <cell r="AC1192">
            <v>6167722</v>
          </cell>
          <cell r="AL1192">
            <v>1010927</v>
          </cell>
          <cell r="AM1192">
            <v>1159384</v>
          </cell>
          <cell r="AO1192">
            <v>2170311</v>
          </cell>
          <cell r="BF1192">
            <v>12355180</v>
          </cell>
          <cell r="BI1192">
            <v>12355180</v>
          </cell>
          <cell r="BJ1192">
            <v>0.41978345537058476</v>
          </cell>
          <cell r="BK1192">
            <v>551571</v>
          </cell>
          <cell r="BN1192">
            <v>551571</v>
          </cell>
          <cell r="CV1192">
            <v>1260779</v>
          </cell>
          <cell r="CX1192">
            <v>1260779</v>
          </cell>
          <cell r="DH1192">
            <v>900956</v>
          </cell>
          <cell r="DJ1192">
            <v>900956</v>
          </cell>
          <cell r="EA1192">
            <v>704156</v>
          </cell>
          <cell r="EB1192">
            <v>631257</v>
          </cell>
          <cell r="ED1192">
            <v>1335413</v>
          </cell>
          <cell r="ER1192">
            <v>1168249</v>
          </cell>
          <cell r="ET1192">
            <v>1168249</v>
          </cell>
          <cell r="FK1192">
            <v>21824922</v>
          </cell>
          <cell r="FL1192">
            <v>7063549</v>
          </cell>
          <cell r="FN1192">
            <v>543799</v>
          </cell>
          <cell r="FO1192">
            <v>29432270</v>
          </cell>
        </row>
        <row r="1193">
          <cell r="E1193" t="str">
            <v>Rutgers2009</v>
          </cell>
          <cell r="F1193" t="str">
            <v>NJ</v>
          </cell>
          <cell r="G1193" t="str">
            <v>NCAA Division I-A</v>
          </cell>
          <cell r="I1193">
            <v>1</v>
          </cell>
          <cell r="J1193" t="str">
            <v>NCAA</v>
          </cell>
          <cell r="K1193">
            <v>14216</v>
          </cell>
          <cell r="L1193">
            <v>13321</v>
          </cell>
          <cell r="M1193">
            <v>27537</v>
          </cell>
          <cell r="V1193">
            <v>991607</v>
          </cell>
          <cell r="Y1193">
            <v>991607</v>
          </cell>
          <cell r="Z1193">
            <v>4634026</v>
          </cell>
          <cell r="AA1193">
            <v>3735301</v>
          </cell>
          <cell r="AC1193">
            <v>8369327</v>
          </cell>
          <cell r="AL1193">
            <v>644387</v>
          </cell>
          <cell r="AM1193">
            <v>942163</v>
          </cell>
          <cell r="AO1193">
            <v>1586550</v>
          </cell>
          <cell r="BC1193">
            <v>662447</v>
          </cell>
          <cell r="BE1193">
            <v>662447</v>
          </cell>
          <cell r="BF1193">
            <v>19494261</v>
          </cell>
          <cell r="BI1193">
            <v>19494261</v>
          </cell>
          <cell r="BJ1193">
            <v>0.3508393161248119</v>
          </cell>
          <cell r="BK1193">
            <v>202027</v>
          </cell>
          <cell r="BL1193">
            <v>231897</v>
          </cell>
          <cell r="BN1193">
            <v>433924</v>
          </cell>
          <cell r="BP1193">
            <v>682407</v>
          </cell>
          <cell r="BR1193">
            <v>682407</v>
          </cell>
          <cell r="BW1193">
            <v>786409</v>
          </cell>
          <cell r="BX1193">
            <v>681005</v>
          </cell>
          <cell r="BZ1193">
            <v>1467414</v>
          </cell>
          <cell r="CJ1193">
            <v>505480</v>
          </cell>
          <cell r="CL1193">
            <v>505480</v>
          </cell>
          <cell r="CU1193">
            <v>928225</v>
          </cell>
          <cell r="CV1193">
            <v>956833</v>
          </cell>
          <cell r="CX1193">
            <v>1885058</v>
          </cell>
          <cell r="CZ1193">
            <v>857793</v>
          </cell>
          <cell r="DB1193">
            <v>857793</v>
          </cell>
          <cell r="DL1193">
            <v>832140</v>
          </cell>
          <cell r="DN1193">
            <v>832140</v>
          </cell>
          <cell r="EB1193">
            <v>419922</v>
          </cell>
          <cell r="ED1193">
            <v>419922</v>
          </cell>
          <cell r="ER1193">
            <v>737244</v>
          </cell>
          <cell r="ET1193">
            <v>737244</v>
          </cell>
          <cell r="FC1193">
            <v>486568</v>
          </cell>
          <cell r="FF1193">
            <v>486568</v>
          </cell>
          <cell r="FK1193">
            <v>28167510</v>
          </cell>
          <cell r="FL1193">
            <v>11244632</v>
          </cell>
          <cell r="FN1193">
            <v>16152500</v>
          </cell>
          <cell r="FO1193">
            <v>55564642</v>
          </cell>
        </row>
        <row r="1194">
          <cell r="E1194" t="str">
            <v>San Diego State2009</v>
          </cell>
          <cell r="F1194" t="str">
            <v>CA</v>
          </cell>
          <cell r="G1194" t="str">
            <v>NCAA Division I-A</v>
          </cell>
          <cell r="I1194">
            <v>1</v>
          </cell>
          <cell r="J1194" t="str">
            <v>NCAA</v>
          </cell>
          <cell r="K1194">
            <v>9711</v>
          </cell>
          <cell r="L1194">
            <v>12801</v>
          </cell>
          <cell r="M1194">
            <v>22512</v>
          </cell>
          <cell r="V1194">
            <v>1549282</v>
          </cell>
          <cell r="Y1194">
            <v>1549282</v>
          </cell>
          <cell r="Z1194">
            <v>4102398</v>
          </cell>
          <cell r="AA1194">
            <v>1307749</v>
          </cell>
          <cell r="AC1194">
            <v>5410147</v>
          </cell>
          <cell r="AM1194">
            <v>1431421</v>
          </cell>
          <cell r="AO1194">
            <v>1431421</v>
          </cell>
          <cell r="BF1194">
            <v>10884119</v>
          </cell>
          <cell r="BI1194">
            <v>10884119</v>
          </cell>
          <cell r="BJ1194">
            <v>0.33925062152409452</v>
          </cell>
          <cell r="BK1194">
            <v>650432</v>
          </cell>
          <cell r="BL1194">
            <v>515582</v>
          </cell>
          <cell r="BN1194">
            <v>1166014</v>
          </cell>
          <cell r="CJ1194">
            <v>1478715</v>
          </cell>
          <cell r="CL1194">
            <v>1478715</v>
          </cell>
          <cell r="CU1194">
            <v>880060</v>
          </cell>
          <cell r="CV1194">
            <v>771472</v>
          </cell>
          <cell r="CX1194">
            <v>1651532</v>
          </cell>
          <cell r="CZ1194">
            <v>918254</v>
          </cell>
          <cell r="DB1194">
            <v>918254</v>
          </cell>
          <cell r="DH1194">
            <v>766515</v>
          </cell>
          <cell r="DJ1194">
            <v>766515</v>
          </cell>
          <cell r="EA1194">
            <v>371886</v>
          </cell>
          <cell r="EB1194">
            <v>338007</v>
          </cell>
          <cell r="ED1194">
            <v>709893</v>
          </cell>
          <cell r="ER1194">
            <v>674264</v>
          </cell>
          <cell r="ET1194">
            <v>674264</v>
          </cell>
          <cell r="EV1194">
            <v>712912</v>
          </cell>
          <cell r="EX1194">
            <v>712912</v>
          </cell>
          <cell r="FK1194">
            <v>18438177</v>
          </cell>
          <cell r="FL1194">
            <v>8914891</v>
          </cell>
          <cell r="FN1194">
            <v>4729759</v>
          </cell>
          <cell r="FO1194">
            <v>32082827</v>
          </cell>
        </row>
        <row r="1195">
          <cell r="E1195" t="str">
            <v>San Jose State2009</v>
          </cell>
          <cell r="F1195" t="str">
            <v>CA</v>
          </cell>
          <cell r="G1195" t="str">
            <v>NCAA Division I-A</v>
          </cell>
          <cell r="I1195">
            <v>1</v>
          </cell>
          <cell r="J1195" t="str">
            <v>NCAA</v>
          </cell>
          <cell r="K1195">
            <v>8747</v>
          </cell>
          <cell r="L1195">
            <v>9473</v>
          </cell>
          <cell r="M1195">
            <v>18220</v>
          </cell>
          <cell r="V1195">
            <v>647075</v>
          </cell>
          <cell r="Y1195">
            <v>647075</v>
          </cell>
          <cell r="Z1195">
            <v>937770</v>
          </cell>
          <cell r="AA1195">
            <v>790079</v>
          </cell>
          <cell r="AC1195">
            <v>1727849</v>
          </cell>
          <cell r="BF1195">
            <v>6012613</v>
          </cell>
          <cell r="BI1195">
            <v>6012613</v>
          </cell>
          <cell r="BJ1195">
            <v>0.29173914115163685</v>
          </cell>
          <cell r="BK1195">
            <v>234003</v>
          </cell>
          <cell r="BL1195">
            <v>240220</v>
          </cell>
          <cell r="BN1195">
            <v>474223</v>
          </cell>
          <cell r="BP1195">
            <v>408687</v>
          </cell>
          <cell r="BR1195">
            <v>408687</v>
          </cell>
          <cell r="CU1195">
            <v>383028</v>
          </cell>
          <cell r="CV1195">
            <v>384595</v>
          </cell>
          <cell r="CX1195">
            <v>767623</v>
          </cell>
          <cell r="CZ1195">
            <v>412138</v>
          </cell>
          <cell r="DB1195">
            <v>412138</v>
          </cell>
          <cell r="DH1195">
            <v>368488</v>
          </cell>
          <cell r="DJ1195">
            <v>368488</v>
          </cell>
          <cell r="EB1195">
            <v>239646</v>
          </cell>
          <cell r="ED1195">
            <v>239646</v>
          </cell>
          <cell r="EM1195">
            <v>85424</v>
          </cell>
          <cell r="EN1195">
            <v>143212</v>
          </cell>
          <cell r="EP1195">
            <v>228636</v>
          </cell>
          <cell r="ER1195">
            <v>469567</v>
          </cell>
          <cell r="ET1195">
            <v>469567</v>
          </cell>
          <cell r="EV1195">
            <v>314468</v>
          </cell>
          <cell r="EX1195">
            <v>314468</v>
          </cell>
          <cell r="FK1195">
            <v>8299913</v>
          </cell>
          <cell r="FL1195">
            <v>3771100</v>
          </cell>
          <cell r="FN1195">
            <v>8538539</v>
          </cell>
          <cell r="FO1195">
            <v>20609552</v>
          </cell>
        </row>
        <row r="1196">
          <cell r="E1196" t="str">
            <v>SMU2009</v>
          </cell>
          <cell r="F1196" t="str">
            <v>TX</v>
          </cell>
          <cell r="G1196" t="str">
            <v>NCAA Division I-A</v>
          </cell>
          <cell r="I1196">
            <v>1</v>
          </cell>
          <cell r="J1196" t="str">
            <v>NCAA</v>
          </cell>
          <cell r="K1196">
            <v>2788</v>
          </cell>
          <cell r="L1196">
            <v>3122</v>
          </cell>
          <cell r="M1196">
            <v>5910</v>
          </cell>
          <cell r="Z1196">
            <v>2882888</v>
          </cell>
          <cell r="AA1196">
            <v>2011128</v>
          </cell>
          <cell r="AC1196">
            <v>4894016</v>
          </cell>
          <cell r="AM1196">
            <v>1341848</v>
          </cell>
          <cell r="AO1196">
            <v>1341848</v>
          </cell>
          <cell r="AU1196">
            <v>789813</v>
          </cell>
          <cell r="AW1196">
            <v>789813</v>
          </cell>
          <cell r="BF1196">
            <v>12493293</v>
          </cell>
          <cell r="BI1196">
            <v>12493293</v>
          </cell>
          <cell r="BJ1196">
            <v>0.34670593928894838</v>
          </cell>
          <cell r="BK1196">
            <v>777123</v>
          </cell>
          <cell r="BL1196">
            <v>506318</v>
          </cell>
          <cell r="BN1196">
            <v>1283441</v>
          </cell>
          <cell r="CJ1196">
            <v>1245348</v>
          </cell>
          <cell r="CL1196">
            <v>1245348</v>
          </cell>
          <cell r="CU1196">
            <v>1038608</v>
          </cell>
          <cell r="CV1196">
            <v>1169005</v>
          </cell>
          <cell r="CX1196">
            <v>2207613</v>
          </cell>
          <cell r="DG1196">
            <v>1049893</v>
          </cell>
          <cell r="DH1196">
            <v>1023165</v>
          </cell>
          <cell r="DJ1196">
            <v>2073058</v>
          </cell>
          <cell r="EA1196">
            <v>513751</v>
          </cell>
          <cell r="EB1196">
            <v>753432</v>
          </cell>
          <cell r="ED1196">
            <v>1267183</v>
          </cell>
          <cell r="ER1196">
            <v>1056567</v>
          </cell>
          <cell r="ET1196">
            <v>1056567</v>
          </cell>
          <cell r="FK1196">
            <v>18755556</v>
          </cell>
          <cell r="FL1196">
            <v>9896624</v>
          </cell>
          <cell r="FN1196">
            <v>7382083</v>
          </cell>
          <cell r="FO1196">
            <v>36034263</v>
          </cell>
        </row>
        <row r="1197">
          <cell r="E1197" t="str">
            <v>Stanford2009</v>
          </cell>
          <cell r="F1197" t="str">
            <v>CA</v>
          </cell>
          <cell r="G1197" t="str">
            <v>NCAA Division I-A</v>
          </cell>
          <cell r="I1197">
            <v>1</v>
          </cell>
          <cell r="J1197" t="str">
            <v>NCAA</v>
          </cell>
          <cell r="K1197">
            <v>3372</v>
          </cell>
          <cell r="L1197">
            <v>3192</v>
          </cell>
          <cell r="M1197">
            <v>6564</v>
          </cell>
          <cell r="V1197">
            <v>845569</v>
          </cell>
          <cell r="Y1197">
            <v>845569</v>
          </cell>
          <cell r="Z1197">
            <v>6191021</v>
          </cell>
          <cell r="AA1197">
            <v>1728502</v>
          </cell>
          <cell r="AC1197">
            <v>7919523</v>
          </cell>
          <cell r="AL1197">
            <v>416851</v>
          </cell>
          <cell r="AM1197">
            <v>332843</v>
          </cell>
          <cell r="AO1197">
            <v>749694</v>
          </cell>
          <cell r="AX1197">
            <v>66226</v>
          </cell>
          <cell r="AY1197">
            <v>98323</v>
          </cell>
          <cell r="BA1197">
            <v>164549</v>
          </cell>
          <cell r="BC1197">
            <v>254055</v>
          </cell>
          <cell r="BE1197">
            <v>254055</v>
          </cell>
          <cell r="BF1197">
            <v>21309949</v>
          </cell>
          <cell r="BI1197">
            <v>21309949</v>
          </cell>
          <cell r="BJ1197">
            <v>0.26076660597475604</v>
          </cell>
          <cell r="BK1197">
            <v>594988</v>
          </cell>
          <cell r="BL1197">
            <v>466054</v>
          </cell>
          <cell r="BN1197">
            <v>1061042</v>
          </cell>
          <cell r="BO1197">
            <v>127736</v>
          </cell>
          <cell r="BP1197">
            <v>113202</v>
          </cell>
          <cell r="BR1197">
            <v>240938</v>
          </cell>
          <cell r="BX1197">
            <v>173727</v>
          </cell>
          <cell r="BZ1197">
            <v>173727</v>
          </cell>
          <cell r="CI1197">
            <v>309497</v>
          </cell>
          <cell r="CJ1197">
            <v>260779</v>
          </cell>
          <cell r="CL1197">
            <v>570276</v>
          </cell>
          <cell r="CN1197">
            <v>110135</v>
          </cell>
          <cell r="CO1197">
            <v>110135</v>
          </cell>
          <cell r="CP1197">
            <v>220270</v>
          </cell>
          <cell r="CU1197">
            <v>211510</v>
          </cell>
          <cell r="CV1197">
            <v>236855</v>
          </cell>
          <cell r="CX1197">
            <v>448365</v>
          </cell>
          <cell r="CZ1197">
            <v>171648</v>
          </cell>
          <cell r="DB1197">
            <v>171648</v>
          </cell>
          <cell r="DD1197">
            <v>170970</v>
          </cell>
          <cell r="DF1197">
            <v>170970</v>
          </cell>
          <cell r="DG1197">
            <v>160860</v>
          </cell>
          <cell r="DH1197">
            <v>155044</v>
          </cell>
          <cell r="DJ1197">
            <v>315904</v>
          </cell>
          <cell r="DP1197">
            <v>179097</v>
          </cell>
          <cell r="DR1197">
            <v>179097</v>
          </cell>
          <cell r="EA1197">
            <v>345464</v>
          </cell>
          <cell r="EB1197">
            <v>325213</v>
          </cell>
          <cell r="ED1197">
            <v>670677</v>
          </cell>
          <cell r="EQ1197">
            <v>161778</v>
          </cell>
          <cell r="ER1197">
            <v>487552</v>
          </cell>
          <cell r="ET1197">
            <v>649330</v>
          </cell>
          <cell r="EU1197">
            <v>215585</v>
          </cell>
          <cell r="EV1197">
            <v>120099</v>
          </cell>
          <cell r="EX1197">
            <v>335684</v>
          </cell>
          <cell r="FC1197">
            <v>219416</v>
          </cell>
          <cell r="FF1197">
            <v>219416</v>
          </cell>
          <cell r="FH1197">
            <v>120355</v>
          </cell>
          <cell r="FJ1197">
            <v>120355</v>
          </cell>
          <cell r="FK1197">
            <v>31176450</v>
          </cell>
          <cell r="FL1197">
            <v>5504453</v>
          </cell>
          <cell r="FM1197">
            <v>110135</v>
          </cell>
          <cell r="FN1197">
            <v>44929353</v>
          </cell>
          <cell r="FO1197">
            <v>81720391</v>
          </cell>
        </row>
        <row r="1198">
          <cell r="E1198" t="str">
            <v>Syracuse2009</v>
          </cell>
          <cell r="F1198" t="str">
            <v>NY</v>
          </cell>
          <cell r="G1198" t="str">
            <v>NCAA Division I-A</v>
          </cell>
          <cell r="I1198">
            <v>1</v>
          </cell>
          <cell r="J1198" t="str">
            <v>NCAA</v>
          </cell>
          <cell r="K1198">
            <v>5579</v>
          </cell>
          <cell r="L1198">
            <v>7152</v>
          </cell>
          <cell r="M1198">
            <v>12731</v>
          </cell>
          <cell r="Z1198">
            <v>18309470</v>
          </cell>
          <cell r="AA1198">
            <v>712368</v>
          </cell>
          <cell r="AC1198">
            <v>19021838</v>
          </cell>
          <cell r="AL1198">
            <v>605429</v>
          </cell>
          <cell r="AM1198">
            <v>756890</v>
          </cell>
          <cell r="AO1198">
            <v>1362319</v>
          </cell>
          <cell r="BC1198">
            <v>423150</v>
          </cell>
          <cell r="BE1198">
            <v>423150</v>
          </cell>
          <cell r="BF1198">
            <v>19152691</v>
          </cell>
          <cell r="BI1198">
            <v>19152691</v>
          </cell>
          <cell r="BJ1198">
            <v>0.38815842153306546</v>
          </cell>
          <cell r="BT1198">
            <v>670546</v>
          </cell>
          <cell r="BV1198">
            <v>670546</v>
          </cell>
          <cell r="BW1198">
            <v>1447080</v>
          </cell>
          <cell r="BX1198">
            <v>581087</v>
          </cell>
          <cell r="BZ1198">
            <v>2028167</v>
          </cell>
          <cell r="CI1198">
            <v>646678</v>
          </cell>
          <cell r="CJ1198">
            <v>869630</v>
          </cell>
          <cell r="CL1198">
            <v>1516308</v>
          </cell>
          <cell r="CU1198">
            <v>415720</v>
          </cell>
          <cell r="CV1198">
            <v>537733</v>
          </cell>
          <cell r="CX1198">
            <v>953453</v>
          </cell>
          <cell r="CZ1198">
            <v>408916</v>
          </cell>
          <cell r="DB1198">
            <v>408916</v>
          </cell>
          <cell r="DG1198">
            <v>235381</v>
          </cell>
          <cell r="DH1198">
            <v>91105</v>
          </cell>
          <cell r="DJ1198">
            <v>326486</v>
          </cell>
          <cell r="EB1198">
            <v>328037</v>
          </cell>
          <cell r="ED1198">
            <v>328037</v>
          </cell>
          <cell r="ER1198">
            <v>390796</v>
          </cell>
          <cell r="ET1198">
            <v>390796</v>
          </cell>
          <cell r="FK1198">
            <v>40812449</v>
          </cell>
          <cell r="FL1198">
            <v>5770258</v>
          </cell>
          <cell r="FN1198">
            <v>2759752</v>
          </cell>
          <cell r="FO1198">
            <v>49342459</v>
          </cell>
        </row>
        <row r="1199">
          <cell r="E1199" t="str">
            <v>Temple2009</v>
          </cell>
          <cell r="F1199" t="str">
            <v>PA</v>
          </cell>
          <cell r="G1199" t="str">
            <v>NCAA Division I-A</v>
          </cell>
          <cell r="I1199">
            <v>1</v>
          </cell>
          <cell r="J1199" t="str">
            <v>NCAA</v>
          </cell>
          <cell r="K1199">
            <v>11221</v>
          </cell>
          <cell r="L1199">
            <v>12737</v>
          </cell>
          <cell r="M1199">
            <v>23958</v>
          </cell>
          <cell r="V1199">
            <v>599157</v>
          </cell>
          <cell r="Y1199">
            <v>599157</v>
          </cell>
          <cell r="Z1199">
            <v>2860176</v>
          </cell>
          <cell r="AA1199">
            <v>2070447</v>
          </cell>
          <cell r="AC1199">
            <v>4930623</v>
          </cell>
          <cell r="AL1199">
            <v>375107</v>
          </cell>
          <cell r="AM1199">
            <v>721523</v>
          </cell>
          <cell r="AO1199">
            <v>1096630</v>
          </cell>
          <cell r="AY1199">
            <v>351191</v>
          </cell>
          <cell r="BA1199">
            <v>351191</v>
          </cell>
          <cell r="BC1199">
            <v>549577</v>
          </cell>
          <cell r="BE1199">
            <v>549577</v>
          </cell>
          <cell r="BF1199">
            <v>10093610</v>
          </cell>
          <cell r="BI1199">
            <v>10093610</v>
          </cell>
          <cell r="BJ1199">
            <v>0.35067096641412332</v>
          </cell>
          <cell r="BK1199">
            <v>188917</v>
          </cell>
          <cell r="BN1199">
            <v>188917</v>
          </cell>
          <cell r="BO1199">
            <v>293766</v>
          </cell>
          <cell r="BP1199">
            <v>309215</v>
          </cell>
          <cell r="BR1199">
            <v>602981</v>
          </cell>
          <cell r="BX1199">
            <v>604207</v>
          </cell>
          <cell r="BZ1199">
            <v>604207</v>
          </cell>
          <cell r="CI1199">
            <v>347514</v>
          </cell>
          <cell r="CJ1199">
            <v>430820</v>
          </cell>
          <cell r="CL1199">
            <v>778334</v>
          </cell>
          <cell r="CU1199">
            <v>466004</v>
          </cell>
          <cell r="CV1199">
            <v>589345</v>
          </cell>
          <cell r="CX1199">
            <v>1055349</v>
          </cell>
          <cell r="CZ1199">
            <v>562484</v>
          </cell>
          <cell r="DB1199">
            <v>562484</v>
          </cell>
          <cell r="EA1199">
            <v>216517</v>
          </cell>
          <cell r="EB1199">
            <v>370878</v>
          </cell>
          <cell r="ED1199">
            <v>587395</v>
          </cell>
          <cell r="ER1199">
            <v>576029</v>
          </cell>
          <cell r="ET1199">
            <v>576029</v>
          </cell>
          <cell r="FK1199">
            <v>15440768</v>
          </cell>
          <cell r="FL1199">
            <v>7135716</v>
          </cell>
          <cell r="FN1199">
            <v>6207222</v>
          </cell>
          <cell r="FO1199">
            <v>28783706</v>
          </cell>
        </row>
        <row r="1200">
          <cell r="E1200" t="str">
            <v>Texas A&amp;M2009</v>
          </cell>
          <cell r="F1200" t="str">
            <v>TX</v>
          </cell>
          <cell r="G1200" t="str">
            <v>NCAA Division I-A</v>
          </cell>
          <cell r="I1200">
            <v>1</v>
          </cell>
          <cell r="J1200" t="str">
            <v>NCAA</v>
          </cell>
          <cell r="K1200">
            <v>18391</v>
          </cell>
          <cell r="L1200">
            <v>16953</v>
          </cell>
          <cell r="M1200">
            <v>35344</v>
          </cell>
          <cell r="V1200">
            <v>2181078</v>
          </cell>
          <cell r="Y1200">
            <v>2181078</v>
          </cell>
          <cell r="Z1200">
            <v>8853325</v>
          </cell>
          <cell r="AA1200">
            <v>1187220</v>
          </cell>
          <cell r="AC1200">
            <v>10040545</v>
          </cell>
          <cell r="AL1200">
            <v>343010</v>
          </cell>
          <cell r="AM1200">
            <v>325909</v>
          </cell>
          <cell r="AO1200">
            <v>668919</v>
          </cell>
          <cell r="AU1200">
            <v>38438</v>
          </cell>
          <cell r="AW1200">
            <v>38438</v>
          </cell>
          <cell r="BF1200">
            <v>41915428</v>
          </cell>
          <cell r="BI1200">
            <v>41915428</v>
          </cell>
          <cell r="BJ1200">
            <v>0.58331667874411408</v>
          </cell>
          <cell r="BK1200">
            <v>144689</v>
          </cell>
          <cell r="BL1200">
            <v>83648</v>
          </cell>
          <cell r="BN1200">
            <v>228337</v>
          </cell>
          <cell r="CV1200">
            <v>1950163</v>
          </cell>
          <cell r="CX1200">
            <v>1950163</v>
          </cell>
          <cell r="CZ1200">
            <v>532016</v>
          </cell>
          <cell r="DB1200">
            <v>532016</v>
          </cell>
          <cell r="DG1200">
            <v>296338</v>
          </cell>
          <cell r="DH1200">
            <v>295273</v>
          </cell>
          <cell r="DJ1200">
            <v>591611</v>
          </cell>
          <cell r="EA1200">
            <v>389180</v>
          </cell>
          <cell r="EB1200">
            <v>372542</v>
          </cell>
          <cell r="ED1200">
            <v>761722</v>
          </cell>
          <cell r="ER1200">
            <v>688076</v>
          </cell>
          <cell r="ET1200">
            <v>688076</v>
          </cell>
          <cell r="FK1200">
            <v>54123048</v>
          </cell>
          <cell r="FL1200">
            <v>5473285</v>
          </cell>
          <cell r="FN1200">
            <v>12260738</v>
          </cell>
          <cell r="FO1200">
            <v>71857071</v>
          </cell>
        </row>
        <row r="1201">
          <cell r="E1201" t="str">
            <v>TCU2009</v>
          </cell>
          <cell r="F1201" t="str">
            <v>TX</v>
          </cell>
          <cell r="G1201" t="str">
            <v>NCAA Division I-A</v>
          </cell>
          <cell r="I1201">
            <v>1</v>
          </cell>
          <cell r="J1201" t="str">
            <v>NCAA</v>
          </cell>
          <cell r="K1201">
            <v>2955</v>
          </cell>
          <cell r="L1201">
            <v>4348</v>
          </cell>
          <cell r="M1201">
            <v>7303</v>
          </cell>
          <cell r="V1201">
            <v>2677501</v>
          </cell>
          <cell r="Y1201">
            <v>2677501</v>
          </cell>
          <cell r="Z1201">
            <v>4181429</v>
          </cell>
          <cell r="AA1201">
            <v>3464788</v>
          </cell>
          <cell r="AC1201">
            <v>7646217</v>
          </cell>
          <cell r="AL1201">
            <v>1028705</v>
          </cell>
          <cell r="AM1201">
            <v>1279466</v>
          </cell>
          <cell r="AO1201">
            <v>2308171</v>
          </cell>
          <cell r="AU1201">
            <v>910023</v>
          </cell>
          <cell r="AW1201">
            <v>910023</v>
          </cell>
          <cell r="BF1201">
            <v>20609361</v>
          </cell>
          <cell r="BI1201">
            <v>20609361</v>
          </cell>
          <cell r="BJ1201">
            <v>0.393270815137713</v>
          </cell>
          <cell r="BK1201">
            <v>617105</v>
          </cell>
          <cell r="BL1201">
            <v>691724</v>
          </cell>
          <cell r="BN1201">
            <v>1308829</v>
          </cell>
          <cell r="CB1201">
            <v>367582</v>
          </cell>
          <cell r="CD1201">
            <v>367582</v>
          </cell>
          <cell r="CV1201">
            <v>1329874</v>
          </cell>
          <cell r="CX1201">
            <v>1329874</v>
          </cell>
          <cell r="DG1201">
            <v>771787</v>
          </cell>
          <cell r="DH1201">
            <v>958865</v>
          </cell>
          <cell r="DJ1201">
            <v>1730652</v>
          </cell>
          <cell r="EA1201">
            <v>875482</v>
          </cell>
          <cell r="EB1201">
            <v>980439</v>
          </cell>
          <cell r="ED1201">
            <v>1855921</v>
          </cell>
          <cell r="ER1201">
            <v>1307544</v>
          </cell>
          <cell r="ET1201">
            <v>1307544</v>
          </cell>
          <cell r="FK1201">
            <v>30761370</v>
          </cell>
          <cell r="FL1201">
            <v>11290305</v>
          </cell>
          <cell r="FN1201">
            <v>10353335</v>
          </cell>
          <cell r="FO1201">
            <v>52405010</v>
          </cell>
        </row>
        <row r="1202">
          <cell r="E1202" t="str">
            <v>Texas State2009</v>
          </cell>
          <cell r="F1202" t="str">
            <v>TX</v>
          </cell>
          <cell r="G1202" t="str">
            <v>NCAA Division I-AA</v>
          </cell>
          <cell r="I1202">
            <v>1</v>
          </cell>
          <cell r="J1202" t="str">
            <v>NCAA</v>
          </cell>
          <cell r="K1202">
            <v>9565</v>
          </cell>
          <cell r="L1202">
            <v>11648</v>
          </cell>
          <cell r="M1202">
            <v>21213</v>
          </cell>
          <cell r="V1202">
            <v>755501</v>
          </cell>
          <cell r="Y1202">
            <v>755501</v>
          </cell>
          <cell r="Z1202">
            <v>914667</v>
          </cell>
          <cell r="AA1202">
            <v>880002</v>
          </cell>
          <cell r="AC1202">
            <v>1794669</v>
          </cell>
          <cell r="AL1202">
            <v>421679</v>
          </cell>
          <cell r="AM1202">
            <v>507518</v>
          </cell>
          <cell r="AO1202">
            <v>929197</v>
          </cell>
          <cell r="BF1202">
            <v>2858666</v>
          </cell>
          <cell r="BI1202">
            <v>2858666</v>
          </cell>
          <cell r="BJ1202">
            <v>0.15210525444850773</v>
          </cell>
          <cell r="BK1202">
            <v>222424</v>
          </cell>
          <cell r="BL1202">
            <v>316832</v>
          </cell>
          <cell r="BN1202">
            <v>539256</v>
          </cell>
          <cell r="CV1202">
            <v>470507</v>
          </cell>
          <cell r="CX1202">
            <v>470507</v>
          </cell>
          <cell r="CZ1202">
            <v>564984</v>
          </cell>
          <cell r="DB1202">
            <v>564984</v>
          </cell>
          <cell r="EB1202">
            <v>297227</v>
          </cell>
          <cell r="ED1202">
            <v>297227</v>
          </cell>
          <cell r="ER1202">
            <v>546140</v>
          </cell>
          <cell r="ET1202">
            <v>546140</v>
          </cell>
          <cell r="FK1202">
            <v>5172937</v>
          </cell>
          <cell r="FL1202">
            <v>3583210</v>
          </cell>
          <cell r="FN1202">
            <v>10037852</v>
          </cell>
          <cell r="FO1202">
            <v>18793999</v>
          </cell>
        </row>
        <row r="1203">
          <cell r="E1203" t="str">
            <v>Texas Tech2009</v>
          </cell>
          <cell r="F1203" t="str">
            <v>TX</v>
          </cell>
          <cell r="G1203" t="str">
            <v>NCAA Division I-A</v>
          </cell>
          <cell r="I1203">
            <v>1</v>
          </cell>
          <cell r="J1203" t="str">
            <v>NCAA</v>
          </cell>
          <cell r="K1203">
            <v>12218</v>
          </cell>
          <cell r="L1203">
            <v>9830</v>
          </cell>
          <cell r="M1203">
            <v>22048</v>
          </cell>
          <cell r="V1203">
            <v>555068</v>
          </cell>
          <cell r="Y1203">
            <v>555068</v>
          </cell>
          <cell r="Z1203">
            <v>5092921</v>
          </cell>
          <cell r="AA1203">
            <v>1140675</v>
          </cell>
          <cell r="AC1203">
            <v>6233596</v>
          </cell>
          <cell r="AL1203">
            <v>198768</v>
          </cell>
          <cell r="AM1203">
            <v>219004</v>
          </cell>
          <cell r="AO1203">
            <v>417772</v>
          </cell>
          <cell r="BF1203">
            <v>26201009</v>
          </cell>
          <cell r="BI1203">
            <v>26201009</v>
          </cell>
          <cell r="BJ1203">
            <v>0.54500215246759154</v>
          </cell>
          <cell r="BK1203">
            <v>98576</v>
          </cell>
          <cell r="BL1203">
            <v>131826</v>
          </cell>
          <cell r="BN1203">
            <v>230402</v>
          </cell>
          <cell r="CV1203">
            <v>185087</v>
          </cell>
          <cell r="CX1203">
            <v>185087</v>
          </cell>
          <cell r="CZ1203">
            <v>194334</v>
          </cell>
          <cell r="DB1203">
            <v>194334</v>
          </cell>
          <cell r="EA1203">
            <v>217854</v>
          </cell>
          <cell r="EB1203">
            <v>94741</v>
          </cell>
          <cell r="ED1203">
            <v>312595</v>
          </cell>
          <cell r="ER1203">
            <v>145699</v>
          </cell>
          <cell r="ET1203">
            <v>145699</v>
          </cell>
          <cell r="FK1203">
            <v>32364196</v>
          </cell>
          <cell r="FL1203">
            <v>2111366</v>
          </cell>
          <cell r="FN1203">
            <v>13599494</v>
          </cell>
          <cell r="FO1203">
            <v>48075056</v>
          </cell>
        </row>
        <row r="1204">
          <cell r="E1204" t="str">
            <v>Alabama2009</v>
          </cell>
          <cell r="F1204" t="str">
            <v>AL</v>
          </cell>
          <cell r="G1204" t="str">
            <v>NCAA Division I-A</v>
          </cell>
          <cell r="I1204">
            <v>1</v>
          </cell>
          <cell r="J1204" t="str">
            <v>NCAA</v>
          </cell>
          <cell r="K1204">
            <v>10232</v>
          </cell>
          <cell r="L1204">
            <v>11320</v>
          </cell>
          <cell r="M1204">
            <v>21552</v>
          </cell>
          <cell r="V1204">
            <v>354314</v>
          </cell>
          <cell r="Y1204">
            <v>354314</v>
          </cell>
          <cell r="Z1204">
            <v>10766327</v>
          </cell>
          <cell r="AA1204">
            <v>449443</v>
          </cell>
          <cell r="AC1204">
            <v>11215770</v>
          </cell>
          <cell r="AL1204">
            <v>37374</v>
          </cell>
          <cell r="AM1204">
            <v>953532</v>
          </cell>
          <cell r="AO1204">
            <v>990906</v>
          </cell>
          <cell r="BF1204">
            <v>71884525</v>
          </cell>
          <cell r="BI1204">
            <v>71884525</v>
          </cell>
          <cell r="BJ1204">
            <v>0.55594850697199305</v>
          </cell>
          <cell r="BK1204">
            <v>149710</v>
          </cell>
          <cell r="BL1204">
            <v>164808</v>
          </cell>
          <cell r="BN1204">
            <v>314518</v>
          </cell>
          <cell r="BP1204">
            <v>813885</v>
          </cell>
          <cell r="BR1204">
            <v>813885</v>
          </cell>
          <cell r="CJ1204">
            <v>1055008</v>
          </cell>
          <cell r="CL1204">
            <v>1055008</v>
          </cell>
          <cell r="CV1204">
            <v>551782</v>
          </cell>
          <cell r="CX1204">
            <v>551782</v>
          </cell>
          <cell r="CZ1204">
            <v>753588</v>
          </cell>
          <cell r="DB1204">
            <v>753588</v>
          </cell>
          <cell r="DG1204">
            <v>17740</v>
          </cell>
          <cell r="DH1204">
            <v>679790</v>
          </cell>
          <cell r="DJ1204">
            <v>697530</v>
          </cell>
          <cell r="EA1204">
            <v>60248</v>
          </cell>
          <cell r="EB1204">
            <v>226900</v>
          </cell>
          <cell r="ED1204">
            <v>287148</v>
          </cell>
          <cell r="ER1204">
            <v>290409</v>
          </cell>
          <cell r="ET1204">
            <v>290409</v>
          </cell>
          <cell r="FK1204">
            <v>83270238</v>
          </cell>
          <cell r="FL1204">
            <v>5939145</v>
          </cell>
          <cell r="FN1204">
            <v>40091306</v>
          </cell>
          <cell r="FO1204">
            <v>129300689</v>
          </cell>
        </row>
        <row r="1205">
          <cell r="E1205" t="str">
            <v>Tennessee2009</v>
          </cell>
          <cell r="F1205" t="str">
            <v>TN</v>
          </cell>
          <cell r="G1205" t="str">
            <v>NCAA Division I-A</v>
          </cell>
          <cell r="I1205">
            <v>1</v>
          </cell>
          <cell r="J1205" t="str">
            <v>NCAA</v>
          </cell>
          <cell r="K1205">
            <v>10084</v>
          </cell>
          <cell r="L1205">
            <v>9602</v>
          </cell>
          <cell r="M1205">
            <v>19686</v>
          </cell>
          <cell r="V1205">
            <v>702922</v>
          </cell>
          <cell r="Y1205">
            <v>702922</v>
          </cell>
          <cell r="Z1205">
            <v>13301579</v>
          </cell>
          <cell r="AA1205">
            <v>5230451</v>
          </cell>
          <cell r="AC1205">
            <v>18532030</v>
          </cell>
          <cell r="AL1205">
            <v>411067</v>
          </cell>
          <cell r="AM1205">
            <v>512912</v>
          </cell>
          <cell r="AO1205">
            <v>923979</v>
          </cell>
          <cell r="BF1205">
            <v>56593946</v>
          </cell>
          <cell r="BI1205">
            <v>56593946</v>
          </cell>
          <cell r="BJ1205">
            <v>0.56183559370767755</v>
          </cell>
          <cell r="BK1205">
            <v>111441</v>
          </cell>
          <cell r="BL1205">
            <v>225797</v>
          </cell>
          <cell r="BN1205">
            <v>337238</v>
          </cell>
          <cell r="CJ1205">
            <v>462692</v>
          </cell>
          <cell r="CL1205">
            <v>462692</v>
          </cell>
          <cell r="CV1205">
            <v>633788</v>
          </cell>
          <cell r="CX1205">
            <v>633788</v>
          </cell>
          <cell r="CZ1205">
            <v>586447</v>
          </cell>
          <cell r="DB1205">
            <v>586447</v>
          </cell>
          <cell r="DG1205">
            <v>770021</v>
          </cell>
          <cell r="DH1205">
            <v>515441</v>
          </cell>
          <cell r="DJ1205">
            <v>1285462</v>
          </cell>
          <cell r="EA1205">
            <v>169536</v>
          </cell>
          <cell r="EB1205">
            <v>266422</v>
          </cell>
          <cell r="ED1205">
            <v>435958</v>
          </cell>
          <cell r="ER1205">
            <v>533212</v>
          </cell>
          <cell r="ET1205">
            <v>533212</v>
          </cell>
          <cell r="FK1205">
            <v>72060512</v>
          </cell>
          <cell r="FL1205">
            <v>8967162</v>
          </cell>
          <cell r="FN1205">
            <v>19702765</v>
          </cell>
          <cell r="FO1205">
            <v>100730439</v>
          </cell>
        </row>
        <row r="1206">
          <cell r="E1206" t="str">
            <v>Texas2009</v>
          </cell>
          <cell r="F1206" t="str">
            <v>TX</v>
          </cell>
          <cell r="G1206" t="str">
            <v>NCAA Division I-A</v>
          </cell>
          <cell r="I1206">
            <v>1</v>
          </cell>
          <cell r="J1206" t="str">
            <v>NCAA</v>
          </cell>
          <cell r="K1206">
            <v>16882</v>
          </cell>
          <cell r="L1206">
            <v>18225</v>
          </cell>
          <cell r="M1206">
            <v>35107</v>
          </cell>
          <cell r="V1206">
            <v>5650027</v>
          </cell>
          <cell r="Y1206">
            <v>5650027</v>
          </cell>
          <cell r="Z1206">
            <v>15602348</v>
          </cell>
          <cell r="AA1206">
            <v>1769333</v>
          </cell>
          <cell r="AC1206">
            <v>17371681</v>
          </cell>
          <cell r="AL1206">
            <v>423117</v>
          </cell>
          <cell r="AM1206">
            <v>375343</v>
          </cell>
          <cell r="AO1206">
            <v>798460</v>
          </cell>
          <cell r="BF1206">
            <v>93942815</v>
          </cell>
          <cell r="BI1206">
            <v>93942815</v>
          </cell>
          <cell r="BJ1206">
            <v>0.65440133288236679</v>
          </cell>
          <cell r="BK1206">
            <v>262178</v>
          </cell>
          <cell r="BL1206">
            <v>222827</v>
          </cell>
          <cell r="BN1206">
            <v>485005</v>
          </cell>
          <cell r="CJ1206">
            <v>126979</v>
          </cell>
          <cell r="CL1206">
            <v>126979</v>
          </cell>
          <cell r="CV1206">
            <v>585756</v>
          </cell>
          <cell r="CX1206">
            <v>585756</v>
          </cell>
          <cell r="CZ1206">
            <v>540917</v>
          </cell>
          <cell r="DB1206">
            <v>540917</v>
          </cell>
          <cell r="DG1206">
            <v>610891</v>
          </cell>
          <cell r="DH1206">
            <v>585445</v>
          </cell>
          <cell r="DJ1206">
            <v>1196336</v>
          </cell>
          <cell r="EA1206">
            <v>195027</v>
          </cell>
          <cell r="EB1206">
            <v>194064</v>
          </cell>
          <cell r="ED1206">
            <v>389091</v>
          </cell>
          <cell r="ER1206">
            <v>1321284</v>
          </cell>
          <cell r="ET1206">
            <v>1321284</v>
          </cell>
          <cell r="FK1206">
            <v>116686403</v>
          </cell>
          <cell r="FL1206">
            <v>5721948</v>
          </cell>
          <cell r="FN1206">
            <v>21147003</v>
          </cell>
          <cell r="FO1206">
            <v>143555354</v>
          </cell>
        </row>
        <row r="1207">
          <cell r="E1207" t="str">
            <v>UTEP2009</v>
          </cell>
          <cell r="F1207" t="str">
            <v>TX</v>
          </cell>
          <cell r="G1207" t="str">
            <v>NCAA Division I-A</v>
          </cell>
          <cell r="I1207">
            <v>1</v>
          </cell>
          <cell r="J1207" t="str">
            <v>NCAA</v>
          </cell>
          <cell r="K1207">
            <v>5308</v>
          </cell>
          <cell r="L1207">
            <v>6093</v>
          </cell>
          <cell r="M1207">
            <v>11401</v>
          </cell>
          <cell r="Z1207">
            <v>3825065</v>
          </cell>
          <cell r="AA1207">
            <v>1244924</v>
          </cell>
          <cell r="AC1207">
            <v>5069989</v>
          </cell>
          <cell r="AL1207">
            <v>1056081</v>
          </cell>
          <cell r="AM1207">
            <v>1466777</v>
          </cell>
          <cell r="AO1207">
            <v>2522858</v>
          </cell>
          <cell r="BF1207">
            <v>9549083</v>
          </cell>
          <cell r="BI1207">
            <v>9549083</v>
          </cell>
          <cell r="BJ1207">
            <v>0.4091927048204016</v>
          </cell>
          <cell r="BK1207">
            <v>600393</v>
          </cell>
          <cell r="BL1207">
            <v>477776</v>
          </cell>
          <cell r="BN1207">
            <v>1078169</v>
          </cell>
          <cell r="CB1207">
            <v>286440</v>
          </cell>
          <cell r="CD1207">
            <v>286440</v>
          </cell>
          <cell r="CV1207">
            <v>1124399</v>
          </cell>
          <cell r="CX1207">
            <v>1124399</v>
          </cell>
          <cell r="CZ1207">
            <v>992367</v>
          </cell>
          <cell r="DB1207">
            <v>992367</v>
          </cell>
          <cell r="EB1207">
            <v>666988</v>
          </cell>
          <cell r="ED1207">
            <v>666988</v>
          </cell>
          <cell r="ER1207">
            <v>956181</v>
          </cell>
          <cell r="ET1207">
            <v>956181</v>
          </cell>
          <cell r="FK1207">
            <v>15030622</v>
          </cell>
          <cell r="FL1207">
            <v>7215852</v>
          </cell>
          <cell r="FN1207">
            <v>1089922</v>
          </cell>
          <cell r="FO1207">
            <v>23336396</v>
          </cell>
        </row>
        <row r="1208">
          <cell r="E1208" t="str">
            <v>UTSA2009</v>
          </cell>
          <cell r="F1208" t="str">
            <v>TX</v>
          </cell>
          <cell r="G1208" t="str">
            <v>NCAA Division I-AAA</v>
          </cell>
          <cell r="I1208">
            <v>1</v>
          </cell>
          <cell r="J1208" t="str">
            <v>NCAA</v>
          </cell>
          <cell r="K1208">
            <v>9899</v>
          </cell>
          <cell r="L1208">
            <v>9844</v>
          </cell>
          <cell r="M1208">
            <v>19743</v>
          </cell>
          <cell r="V1208">
            <v>869704</v>
          </cell>
          <cell r="Y1208">
            <v>869704</v>
          </cell>
          <cell r="Z1208">
            <v>1316928</v>
          </cell>
          <cell r="AA1208">
            <v>1120805</v>
          </cell>
          <cell r="AC1208">
            <v>2437733</v>
          </cell>
          <cell r="AL1208">
            <v>592689</v>
          </cell>
          <cell r="AM1208">
            <v>691509</v>
          </cell>
          <cell r="AO1208">
            <v>1284198</v>
          </cell>
          <cell r="BJ1208">
            <v>0</v>
          </cell>
          <cell r="BK1208">
            <v>306165</v>
          </cell>
          <cell r="BL1208">
            <v>295647</v>
          </cell>
          <cell r="BN1208">
            <v>601812</v>
          </cell>
          <cell r="CV1208">
            <v>554845</v>
          </cell>
          <cell r="CX1208">
            <v>554845</v>
          </cell>
          <cell r="CZ1208">
            <v>554923</v>
          </cell>
          <cell r="DB1208">
            <v>554923</v>
          </cell>
          <cell r="EA1208">
            <v>235250</v>
          </cell>
          <cell r="EB1208">
            <v>322959</v>
          </cell>
          <cell r="ED1208">
            <v>558209</v>
          </cell>
          <cell r="ER1208">
            <v>611019</v>
          </cell>
          <cell r="ET1208">
            <v>611019</v>
          </cell>
          <cell r="FK1208">
            <v>3320736</v>
          </cell>
          <cell r="FL1208">
            <v>4151707</v>
          </cell>
          <cell r="FN1208">
            <v>5812566</v>
          </cell>
          <cell r="FO1208">
            <v>13285009</v>
          </cell>
        </row>
        <row r="1209">
          <cell r="E1209" t="str">
            <v>Troy2009</v>
          </cell>
          <cell r="F1209" t="str">
            <v>AL</v>
          </cell>
          <cell r="G1209" t="str">
            <v>NCAA Division I-A</v>
          </cell>
          <cell r="I1209">
            <v>1</v>
          </cell>
          <cell r="J1209" t="str">
            <v>NCAA</v>
          </cell>
          <cell r="K1209">
            <v>4227</v>
          </cell>
          <cell r="L1209">
            <v>6839</v>
          </cell>
          <cell r="M1209">
            <v>11066</v>
          </cell>
          <cell r="V1209">
            <v>598527</v>
          </cell>
          <cell r="Y1209">
            <v>598527</v>
          </cell>
          <cell r="Z1209">
            <v>960488</v>
          </cell>
          <cell r="AA1209">
            <v>710084</v>
          </cell>
          <cell r="AC1209">
            <v>1670572</v>
          </cell>
          <cell r="AL1209">
            <v>308822</v>
          </cell>
          <cell r="AM1209">
            <v>482431</v>
          </cell>
          <cell r="AO1209">
            <v>791253</v>
          </cell>
          <cell r="BF1209">
            <v>5386426</v>
          </cell>
          <cell r="BI1209">
            <v>5386426</v>
          </cell>
          <cell r="BJ1209">
            <v>0.35435651682856395</v>
          </cell>
          <cell r="BK1209">
            <v>130002</v>
          </cell>
          <cell r="BL1209">
            <v>163742</v>
          </cell>
          <cell r="BN1209">
            <v>293744</v>
          </cell>
          <cell r="CE1209">
            <v>132514</v>
          </cell>
          <cell r="CF1209">
            <v>132514</v>
          </cell>
          <cell r="CH1209">
            <v>265028</v>
          </cell>
          <cell r="CV1209">
            <v>447966</v>
          </cell>
          <cell r="CX1209">
            <v>447966</v>
          </cell>
          <cell r="CZ1209">
            <v>536358</v>
          </cell>
          <cell r="DB1209">
            <v>536358</v>
          </cell>
          <cell r="EA1209">
            <v>205469</v>
          </cell>
          <cell r="EB1209">
            <v>265090</v>
          </cell>
          <cell r="ED1209">
            <v>470559</v>
          </cell>
          <cell r="ER1209">
            <v>416279</v>
          </cell>
          <cell r="ET1209">
            <v>416279</v>
          </cell>
          <cell r="FK1209">
            <v>7722248</v>
          </cell>
          <cell r="FL1209">
            <v>3154464</v>
          </cell>
          <cell r="FN1209">
            <v>4323872</v>
          </cell>
          <cell r="FO1209">
            <v>15200584</v>
          </cell>
        </row>
        <row r="1210">
          <cell r="E1210" t="str">
            <v>Tulane2009</v>
          </cell>
          <cell r="F1210" t="str">
            <v>LA</v>
          </cell>
          <cell r="G1210" t="str">
            <v>NCAA Division I-A</v>
          </cell>
          <cell r="I1210">
            <v>1</v>
          </cell>
          <cell r="J1210" t="str">
            <v>NCAA</v>
          </cell>
          <cell r="K1210">
            <v>2516</v>
          </cell>
          <cell r="L1210">
            <v>2936</v>
          </cell>
          <cell r="M1210">
            <v>5452</v>
          </cell>
          <cell r="V1210">
            <v>1452987</v>
          </cell>
          <cell r="Y1210">
            <v>1452987</v>
          </cell>
          <cell r="Z1210">
            <v>1777842</v>
          </cell>
          <cell r="AA1210">
            <v>1451920</v>
          </cell>
          <cell r="AC1210">
            <v>3229762</v>
          </cell>
          <cell r="AL1210">
            <v>139328</v>
          </cell>
          <cell r="AM1210">
            <v>1066559</v>
          </cell>
          <cell r="AO1210">
            <v>1205887</v>
          </cell>
          <cell r="BF1210">
            <v>6686956</v>
          </cell>
          <cell r="BI1210">
            <v>6686956</v>
          </cell>
          <cell r="BJ1210">
            <v>0.31380900089164204</v>
          </cell>
          <cell r="BL1210">
            <v>405555</v>
          </cell>
          <cell r="BN1210">
            <v>405555</v>
          </cell>
          <cell r="DH1210">
            <v>523228</v>
          </cell>
          <cell r="DJ1210">
            <v>523228</v>
          </cell>
          <cell r="EA1210">
            <v>269510</v>
          </cell>
          <cell r="EB1210">
            <v>509598</v>
          </cell>
          <cell r="ED1210">
            <v>779108</v>
          </cell>
          <cell r="ER1210">
            <v>769914</v>
          </cell>
          <cell r="ET1210">
            <v>769914</v>
          </cell>
          <cell r="FK1210">
            <v>10326623</v>
          </cell>
          <cell r="FL1210">
            <v>4726774</v>
          </cell>
          <cell r="FN1210">
            <v>6255603</v>
          </cell>
          <cell r="FO1210">
            <v>21309000</v>
          </cell>
        </row>
        <row r="1211">
          <cell r="E1211" t="str">
            <v>Buffalo2009</v>
          </cell>
          <cell r="F1211" t="str">
            <v>NY</v>
          </cell>
          <cell r="G1211" t="str">
            <v>NCAA Division I-A</v>
          </cell>
          <cell r="I1211">
            <v>1</v>
          </cell>
          <cell r="J1211" t="str">
            <v>NCAA</v>
          </cell>
          <cell r="K1211">
            <v>9774</v>
          </cell>
          <cell r="L1211">
            <v>8143</v>
          </cell>
          <cell r="M1211">
            <v>17917</v>
          </cell>
          <cell r="V1211">
            <v>539000</v>
          </cell>
          <cell r="Y1211">
            <v>539000</v>
          </cell>
          <cell r="Z1211">
            <v>1238422</v>
          </cell>
          <cell r="AA1211">
            <v>1097784</v>
          </cell>
          <cell r="AC1211">
            <v>2336206</v>
          </cell>
          <cell r="AL1211">
            <v>404385</v>
          </cell>
          <cell r="AM1211">
            <v>663434</v>
          </cell>
          <cell r="AO1211">
            <v>1067819</v>
          </cell>
          <cell r="BF1211">
            <v>5271139</v>
          </cell>
          <cell r="BI1211">
            <v>5271139</v>
          </cell>
          <cell r="BJ1211">
            <v>0.23017079174306437</v>
          </cell>
          <cell r="CJ1211">
            <v>867551</v>
          </cell>
          <cell r="CL1211">
            <v>867551</v>
          </cell>
          <cell r="CU1211">
            <v>503839</v>
          </cell>
          <cell r="CV1211">
            <v>563560</v>
          </cell>
          <cell r="CX1211">
            <v>1067399</v>
          </cell>
          <cell r="CZ1211">
            <v>570474</v>
          </cell>
          <cell r="DB1211">
            <v>570474</v>
          </cell>
          <cell r="DG1211">
            <v>374050</v>
          </cell>
          <cell r="DH1211">
            <v>532435</v>
          </cell>
          <cell r="DJ1211">
            <v>906485</v>
          </cell>
          <cell r="EA1211">
            <v>253879</v>
          </cell>
          <cell r="EB1211">
            <v>399253</v>
          </cell>
          <cell r="ED1211">
            <v>653132</v>
          </cell>
          <cell r="ER1211">
            <v>675392</v>
          </cell>
          <cell r="ET1211">
            <v>675392</v>
          </cell>
          <cell r="FC1211">
            <v>487685</v>
          </cell>
          <cell r="FF1211">
            <v>487685</v>
          </cell>
          <cell r="FK1211">
            <v>9072399</v>
          </cell>
          <cell r="FL1211">
            <v>5369883</v>
          </cell>
          <cell r="FN1211">
            <v>8458708</v>
          </cell>
          <cell r="FO1211">
            <v>22900990</v>
          </cell>
        </row>
        <row r="1212">
          <cell r="E1212" t="str">
            <v>Akron2009</v>
          </cell>
          <cell r="F1212" t="str">
            <v>OH</v>
          </cell>
          <cell r="G1212" t="str">
            <v>NCAA Division I-A</v>
          </cell>
          <cell r="I1212">
            <v>1</v>
          </cell>
          <cell r="J1212" t="str">
            <v>NCAA</v>
          </cell>
          <cell r="K1212">
            <v>8502</v>
          </cell>
          <cell r="L1212">
            <v>7771</v>
          </cell>
          <cell r="M1212">
            <v>16273</v>
          </cell>
          <cell r="V1212">
            <v>627834</v>
          </cell>
          <cell r="Y1212">
            <v>627834</v>
          </cell>
          <cell r="Z1212">
            <v>1817692</v>
          </cell>
          <cell r="AA1212">
            <v>1136956</v>
          </cell>
          <cell r="AC1212">
            <v>2954648</v>
          </cell>
          <cell r="AL1212">
            <v>516214</v>
          </cell>
          <cell r="AM1212">
            <v>767008</v>
          </cell>
          <cell r="AO1212">
            <v>1283222</v>
          </cell>
          <cell r="BF1212">
            <v>5738172</v>
          </cell>
          <cell r="BI1212">
            <v>5738172</v>
          </cell>
          <cell r="BJ1212">
            <v>0.249541191523038</v>
          </cell>
          <cell r="BK1212">
            <v>317258</v>
          </cell>
          <cell r="BL1212">
            <v>257978</v>
          </cell>
          <cell r="BN1212">
            <v>575236</v>
          </cell>
          <cell r="CC1212">
            <v>146794</v>
          </cell>
          <cell r="CD1212">
            <v>146794</v>
          </cell>
          <cell r="CU1212">
            <v>710237</v>
          </cell>
          <cell r="CV1212">
            <v>603255</v>
          </cell>
          <cell r="CX1212">
            <v>1313492</v>
          </cell>
          <cell r="CZ1212">
            <v>619088</v>
          </cell>
          <cell r="DB1212">
            <v>619088</v>
          </cell>
          <cell r="DH1212">
            <v>567014</v>
          </cell>
          <cell r="DJ1212">
            <v>567014</v>
          </cell>
          <cell r="EB1212">
            <v>394702</v>
          </cell>
          <cell r="ED1212">
            <v>394702</v>
          </cell>
          <cell r="ER1212">
            <v>573644</v>
          </cell>
          <cell r="ET1212">
            <v>573644</v>
          </cell>
          <cell r="FK1212">
            <v>9727407</v>
          </cell>
          <cell r="FL1212">
            <v>4919645</v>
          </cell>
          <cell r="FM1212">
            <v>146794</v>
          </cell>
          <cell r="FN1212">
            <v>8201043</v>
          </cell>
          <cell r="FO1212">
            <v>22994889</v>
          </cell>
        </row>
        <row r="1213">
          <cell r="E1213" t="str">
            <v>UAB2009</v>
          </cell>
          <cell r="F1213" t="str">
            <v>AL</v>
          </cell>
          <cell r="G1213" t="str">
            <v>NCAA Division I-A</v>
          </cell>
          <cell r="I1213">
            <v>1</v>
          </cell>
          <cell r="J1213" t="str">
            <v>NCAA</v>
          </cell>
          <cell r="K1213">
            <v>3322</v>
          </cell>
          <cell r="L1213">
            <v>4554</v>
          </cell>
          <cell r="M1213">
            <v>7876</v>
          </cell>
          <cell r="V1213">
            <v>1017595</v>
          </cell>
          <cell r="Y1213">
            <v>1017595</v>
          </cell>
          <cell r="Z1213">
            <v>3121570</v>
          </cell>
          <cell r="AA1213">
            <v>1539990</v>
          </cell>
          <cell r="AC1213">
            <v>4661560</v>
          </cell>
          <cell r="AM1213">
            <v>783059</v>
          </cell>
          <cell r="AO1213">
            <v>783059</v>
          </cell>
          <cell r="BF1213">
            <v>6811742</v>
          </cell>
          <cell r="BI1213">
            <v>6811742</v>
          </cell>
          <cell r="BJ1213">
            <v>0.27171201647629617</v>
          </cell>
          <cell r="BK1213">
            <v>294689</v>
          </cell>
          <cell r="BL1213">
            <v>245061</v>
          </cell>
          <cell r="BN1213">
            <v>539750</v>
          </cell>
          <cell r="CB1213">
            <v>82663</v>
          </cell>
          <cell r="CD1213">
            <v>82663</v>
          </cell>
          <cell r="CU1213">
            <v>746826</v>
          </cell>
          <cell r="CV1213">
            <v>780947</v>
          </cell>
          <cell r="CX1213">
            <v>1527773</v>
          </cell>
          <cell r="CZ1213">
            <v>1122921</v>
          </cell>
          <cell r="DB1213">
            <v>1122921</v>
          </cell>
          <cell r="EA1213">
            <v>253587</v>
          </cell>
          <cell r="EB1213">
            <v>352625</v>
          </cell>
          <cell r="ED1213">
            <v>606212</v>
          </cell>
          <cell r="ER1213">
            <v>760058</v>
          </cell>
          <cell r="ET1213">
            <v>760058</v>
          </cell>
          <cell r="FK1213">
            <v>12246009</v>
          </cell>
          <cell r="FL1213">
            <v>5667324</v>
          </cell>
          <cell r="FN1213">
            <v>7156379</v>
          </cell>
          <cell r="FO1213">
            <v>25069712</v>
          </cell>
        </row>
        <row r="1214">
          <cell r="E1214" t="str">
            <v>Arizona2009</v>
          </cell>
          <cell r="F1214" t="str">
            <v>AZ</v>
          </cell>
          <cell r="G1214" t="str">
            <v>NCAA Division I-A</v>
          </cell>
          <cell r="I1214">
            <v>1</v>
          </cell>
          <cell r="J1214" t="str">
            <v>NCAA</v>
          </cell>
          <cell r="K1214">
            <v>12747</v>
          </cell>
          <cell r="L1214">
            <v>14242</v>
          </cell>
          <cell r="M1214">
            <v>26989</v>
          </cell>
          <cell r="V1214">
            <v>527222</v>
          </cell>
          <cell r="Y1214">
            <v>527222</v>
          </cell>
          <cell r="Z1214">
            <v>19285038</v>
          </cell>
          <cell r="AA1214">
            <v>322947</v>
          </cell>
          <cell r="AC1214">
            <v>19607985</v>
          </cell>
          <cell r="BF1214">
            <v>24398253</v>
          </cell>
          <cell r="BI1214">
            <v>24398253</v>
          </cell>
          <cell r="BJ1214">
            <v>0.4328794220291079</v>
          </cell>
          <cell r="BK1214">
            <v>201221</v>
          </cell>
          <cell r="BL1214">
            <v>197996</v>
          </cell>
          <cell r="BN1214">
            <v>399217</v>
          </cell>
          <cell r="BP1214">
            <v>344744</v>
          </cell>
          <cell r="BR1214">
            <v>344744</v>
          </cell>
          <cell r="CV1214">
            <v>301441</v>
          </cell>
          <cell r="CX1214">
            <v>301441</v>
          </cell>
          <cell r="CZ1214">
            <v>592553</v>
          </cell>
          <cell r="DB1214">
            <v>592553</v>
          </cell>
          <cell r="DG1214">
            <v>261116</v>
          </cell>
          <cell r="DH1214">
            <v>440882</v>
          </cell>
          <cell r="DJ1214">
            <v>701998</v>
          </cell>
          <cell r="EA1214">
            <v>133156</v>
          </cell>
          <cell r="EB1214">
            <v>195792</v>
          </cell>
          <cell r="ED1214">
            <v>328948</v>
          </cell>
          <cell r="EF1214">
            <v>153565</v>
          </cell>
          <cell r="EH1214">
            <v>153565</v>
          </cell>
          <cell r="EI1214">
            <v>235557</v>
          </cell>
          <cell r="EJ1214">
            <v>153566</v>
          </cell>
          <cell r="EL1214">
            <v>389123</v>
          </cell>
          <cell r="EM1214">
            <v>84559</v>
          </cell>
          <cell r="EN1214">
            <v>57587</v>
          </cell>
          <cell r="EP1214">
            <v>142146</v>
          </cell>
          <cell r="ER1214">
            <v>338331</v>
          </cell>
          <cell r="ET1214">
            <v>338331</v>
          </cell>
          <cell r="FK1214">
            <v>45126122</v>
          </cell>
          <cell r="FL1214">
            <v>3099404</v>
          </cell>
          <cell r="FN1214">
            <v>8137174</v>
          </cell>
          <cell r="FO1214">
            <v>56362700</v>
          </cell>
        </row>
        <row r="1215">
          <cell r="E1215" t="str">
            <v>Arkansas2009</v>
          </cell>
          <cell r="F1215" t="str">
            <v>AR</v>
          </cell>
          <cell r="G1215" t="str">
            <v>NCAA Division I-A</v>
          </cell>
          <cell r="I1215">
            <v>1</v>
          </cell>
          <cell r="J1215" t="str">
            <v>NCAA</v>
          </cell>
          <cell r="K1215">
            <v>6974</v>
          </cell>
          <cell r="L1215">
            <v>6560</v>
          </cell>
          <cell r="M1215">
            <v>13534</v>
          </cell>
          <cell r="V1215">
            <v>2313343</v>
          </cell>
          <cell r="Y1215">
            <v>2313343</v>
          </cell>
          <cell r="Z1215">
            <v>15515830</v>
          </cell>
          <cell r="AA1215">
            <v>231415</v>
          </cell>
          <cell r="AC1215">
            <v>15747245</v>
          </cell>
          <cell r="AL1215">
            <v>334984</v>
          </cell>
          <cell r="AM1215">
            <v>364773</v>
          </cell>
          <cell r="AO1215">
            <v>699757</v>
          </cell>
          <cell r="BF1215">
            <v>48524244</v>
          </cell>
          <cell r="BI1215">
            <v>48524244</v>
          </cell>
          <cell r="BJ1215">
            <v>0.62152703470179427</v>
          </cell>
          <cell r="BK1215">
            <v>44002</v>
          </cell>
          <cell r="BL1215">
            <v>30775</v>
          </cell>
          <cell r="BN1215">
            <v>74777</v>
          </cell>
          <cell r="BP1215">
            <v>153966</v>
          </cell>
          <cell r="BR1215">
            <v>153966</v>
          </cell>
          <cell r="CV1215">
            <v>137025</v>
          </cell>
          <cell r="CX1215">
            <v>137025</v>
          </cell>
          <cell r="CZ1215">
            <v>138643</v>
          </cell>
          <cell r="DB1215">
            <v>138643</v>
          </cell>
          <cell r="DH1215">
            <v>87262</v>
          </cell>
          <cell r="DJ1215">
            <v>87262</v>
          </cell>
          <cell r="EA1215">
            <v>30172</v>
          </cell>
          <cell r="EB1215">
            <v>108579</v>
          </cell>
          <cell r="ED1215">
            <v>138751</v>
          </cell>
          <cell r="ER1215">
            <v>105181</v>
          </cell>
          <cell r="ET1215">
            <v>105181</v>
          </cell>
          <cell r="FK1215">
            <v>66762575</v>
          </cell>
          <cell r="FL1215">
            <v>1357619</v>
          </cell>
          <cell r="FN1215">
            <v>9952426</v>
          </cell>
          <cell r="FO1215">
            <v>78072620</v>
          </cell>
        </row>
        <row r="1216">
          <cell r="E1216" t="str">
            <v>California2009</v>
          </cell>
          <cell r="F1216" t="str">
            <v>CA</v>
          </cell>
          <cell r="G1216" t="str">
            <v>NCAA Division I-A</v>
          </cell>
          <cell r="I1216">
            <v>1</v>
          </cell>
          <cell r="J1216" t="str">
            <v>NCAA</v>
          </cell>
          <cell r="K1216">
            <v>11668</v>
          </cell>
          <cell r="L1216">
            <v>13128</v>
          </cell>
          <cell r="M1216">
            <v>24796</v>
          </cell>
          <cell r="V1216">
            <v>334983</v>
          </cell>
          <cell r="Y1216">
            <v>334983</v>
          </cell>
          <cell r="Z1216">
            <v>6967208</v>
          </cell>
          <cell r="AA1216">
            <v>2183820</v>
          </cell>
          <cell r="AC1216">
            <v>9151028</v>
          </cell>
          <cell r="AL1216">
            <v>496006</v>
          </cell>
          <cell r="AM1216">
            <v>488133</v>
          </cell>
          <cell r="AO1216">
            <v>984139</v>
          </cell>
          <cell r="BC1216">
            <v>472561</v>
          </cell>
          <cell r="BE1216">
            <v>472561</v>
          </cell>
          <cell r="BF1216">
            <v>24421437</v>
          </cell>
          <cell r="BI1216">
            <v>24421437</v>
          </cell>
          <cell r="BJ1216">
            <v>0.35375577660272683</v>
          </cell>
          <cell r="BK1216">
            <v>391386</v>
          </cell>
          <cell r="BL1216">
            <v>477156</v>
          </cell>
          <cell r="BN1216">
            <v>868542</v>
          </cell>
          <cell r="BO1216">
            <v>239804</v>
          </cell>
          <cell r="BP1216">
            <v>480405</v>
          </cell>
          <cell r="BR1216">
            <v>720209</v>
          </cell>
          <cell r="BX1216">
            <v>479921</v>
          </cell>
          <cell r="BZ1216">
            <v>479921</v>
          </cell>
          <cell r="CI1216">
            <v>982341</v>
          </cell>
          <cell r="CJ1216">
            <v>620964</v>
          </cell>
          <cell r="CL1216">
            <v>1603305</v>
          </cell>
          <cell r="CU1216">
            <v>417974</v>
          </cell>
          <cell r="CV1216">
            <v>954560</v>
          </cell>
          <cell r="CX1216">
            <v>1372534</v>
          </cell>
          <cell r="CZ1216">
            <v>862333</v>
          </cell>
          <cell r="DB1216">
            <v>862333</v>
          </cell>
          <cell r="DG1216">
            <v>593741</v>
          </cell>
          <cell r="DH1216">
            <v>1297912</v>
          </cell>
          <cell r="DJ1216">
            <v>1891653</v>
          </cell>
          <cell r="EA1216">
            <v>377377</v>
          </cell>
          <cell r="EB1216">
            <v>507219</v>
          </cell>
          <cell r="ED1216">
            <v>884596</v>
          </cell>
          <cell r="ER1216">
            <v>725017</v>
          </cell>
          <cell r="ET1216">
            <v>725017</v>
          </cell>
          <cell r="EU1216">
            <v>364076</v>
          </cell>
          <cell r="EV1216">
            <v>540898</v>
          </cell>
          <cell r="EX1216">
            <v>904974</v>
          </cell>
          <cell r="FG1216">
            <v>572468</v>
          </cell>
          <cell r="FJ1216">
            <v>572468</v>
          </cell>
          <cell r="FK1216">
            <v>36158801</v>
          </cell>
          <cell r="FL1216">
            <v>10090899</v>
          </cell>
          <cell r="FN1216">
            <v>22785037</v>
          </cell>
          <cell r="FO1216">
            <v>69034737</v>
          </cell>
        </row>
        <row r="1217">
          <cell r="E1217" t="str">
            <v>UCLA2009</v>
          </cell>
          <cell r="F1217" t="str">
            <v>CA</v>
          </cell>
          <cell r="G1217" t="str">
            <v>NCAA Division I-A</v>
          </cell>
          <cell r="I1217">
            <v>1</v>
          </cell>
          <cell r="J1217" t="str">
            <v>NCAA</v>
          </cell>
          <cell r="K1217">
            <v>11348</v>
          </cell>
          <cell r="L1217">
            <v>14424</v>
          </cell>
          <cell r="M1217">
            <v>25772</v>
          </cell>
          <cell r="V1217">
            <v>865208</v>
          </cell>
          <cell r="Y1217">
            <v>865208</v>
          </cell>
          <cell r="Z1217">
            <v>12353487</v>
          </cell>
          <cell r="AA1217">
            <v>497607</v>
          </cell>
          <cell r="AC1217">
            <v>12851094</v>
          </cell>
          <cell r="AL1217">
            <v>213172</v>
          </cell>
          <cell r="AM1217">
            <v>241615</v>
          </cell>
          <cell r="AO1217">
            <v>454787</v>
          </cell>
          <cell r="BF1217">
            <v>22298856</v>
          </cell>
          <cell r="BI1217">
            <v>22298856</v>
          </cell>
          <cell r="BJ1217">
            <v>0.36038245877841435</v>
          </cell>
          <cell r="BK1217">
            <v>288519</v>
          </cell>
          <cell r="BL1217">
            <v>172662</v>
          </cell>
          <cell r="BN1217">
            <v>461181</v>
          </cell>
          <cell r="BP1217">
            <v>248167</v>
          </cell>
          <cell r="BR1217">
            <v>248167</v>
          </cell>
          <cell r="CJ1217">
            <v>64087</v>
          </cell>
          <cell r="CL1217">
            <v>64087</v>
          </cell>
          <cell r="CU1217">
            <v>227304</v>
          </cell>
          <cell r="CV1217">
            <v>216632</v>
          </cell>
          <cell r="CX1217">
            <v>443936</v>
          </cell>
          <cell r="CZ1217">
            <v>369928</v>
          </cell>
          <cell r="DB1217">
            <v>369928</v>
          </cell>
          <cell r="DH1217">
            <v>108048</v>
          </cell>
          <cell r="DJ1217">
            <v>108048</v>
          </cell>
          <cell r="EA1217">
            <v>580113</v>
          </cell>
          <cell r="EB1217">
            <v>143585</v>
          </cell>
          <cell r="ED1217">
            <v>723698</v>
          </cell>
          <cell r="EQ1217">
            <v>210701</v>
          </cell>
          <cell r="ER1217">
            <v>186901</v>
          </cell>
          <cell r="ET1217">
            <v>397602</v>
          </cell>
          <cell r="EU1217">
            <v>120212</v>
          </cell>
          <cell r="EV1217">
            <v>67171</v>
          </cell>
          <cell r="EX1217">
            <v>187383</v>
          </cell>
          <cell r="FK1217">
            <v>37157572</v>
          </cell>
          <cell r="FL1217">
            <v>2316403</v>
          </cell>
          <cell r="FN1217">
            <v>22401556</v>
          </cell>
          <cell r="FO1217">
            <v>61875531</v>
          </cell>
        </row>
        <row r="1218">
          <cell r="E1218" t="str">
            <v>UCF2009</v>
          </cell>
          <cell r="F1218" t="str">
            <v>FL</v>
          </cell>
          <cell r="G1218" t="str">
            <v>NCAA Division I-A</v>
          </cell>
          <cell r="I1218">
            <v>1</v>
          </cell>
          <cell r="J1218" t="str">
            <v>NCAA</v>
          </cell>
          <cell r="K1218">
            <v>15394</v>
          </cell>
          <cell r="L1218">
            <v>18732</v>
          </cell>
          <cell r="M1218">
            <v>34126</v>
          </cell>
          <cell r="V1218">
            <v>405755</v>
          </cell>
          <cell r="Y1218">
            <v>405755</v>
          </cell>
          <cell r="Z1218">
            <v>2279998</v>
          </cell>
          <cell r="AA1218">
            <v>416214</v>
          </cell>
          <cell r="AC1218">
            <v>2696212</v>
          </cell>
          <cell r="AM1218">
            <v>208099</v>
          </cell>
          <cell r="AO1218">
            <v>208099</v>
          </cell>
          <cell r="BF1218">
            <v>15173200</v>
          </cell>
          <cell r="BI1218">
            <v>15173200</v>
          </cell>
          <cell r="BJ1218">
            <v>0.42513301237189965</v>
          </cell>
          <cell r="BK1218">
            <v>104920</v>
          </cell>
          <cell r="BL1218">
            <v>198677</v>
          </cell>
          <cell r="BN1218">
            <v>303597</v>
          </cell>
          <cell r="CJ1218">
            <v>193019</v>
          </cell>
          <cell r="CL1218">
            <v>193019</v>
          </cell>
          <cell r="CU1218">
            <v>176288</v>
          </cell>
          <cell r="CV1218">
            <v>237429</v>
          </cell>
          <cell r="CX1218">
            <v>413717</v>
          </cell>
          <cell r="CZ1218">
            <v>365148</v>
          </cell>
          <cell r="DB1218">
            <v>365148</v>
          </cell>
          <cell r="EA1218">
            <v>118995</v>
          </cell>
          <cell r="EB1218">
            <v>179110</v>
          </cell>
          <cell r="ED1218">
            <v>298105</v>
          </cell>
          <cell r="ER1218">
            <v>316627</v>
          </cell>
          <cell r="ET1218">
            <v>316627</v>
          </cell>
          <cell r="FK1218">
            <v>18259156</v>
          </cell>
          <cell r="FL1218">
            <v>2114323</v>
          </cell>
          <cell r="FN1218">
            <v>15316998</v>
          </cell>
          <cell r="FO1218">
            <v>35690477</v>
          </cell>
        </row>
        <row r="1219">
          <cell r="E1219" t="str">
            <v>Cincinnati2009</v>
          </cell>
          <cell r="F1219" t="str">
            <v>OH</v>
          </cell>
          <cell r="G1219" t="str">
            <v>NCAA Division I-A</v>
          </cell>
          <cell r="I1219">
            <v>1</v>
          </cell>
          <cell r="J1219" t="str">
            <v>NCAA</v>
          </cell>
          <cell r="K1219">
            <v>9582</v>
          </cell>
          <cell r="L1219">
            <v>8546</v>
          </cell>
          <cell r="M1219">
            <v>18128</v>
          </cell>
          <cell r="V1219">
            <v>862325</v>
          </cell>
          <cell r="Y1219">
            <v>862325</v>
          </cell>
          <cell r="Z1219">
            <v>4927771</v>
          </cell>
          <cell r="AA1219">
            <v>1811915</v>
          </cell>
          <cell r="AC1219">
            <v>6739686</v>
          </cell>
          <cell r="AL1219">
            <v>483823</v>
          </cell>
          <cell r="AM1219">
            <v>775189</v>
          </cell>
          <cell r="AO1219">
            <v>1259012</v>
          </cell>
          <cell r="BF1219">
            <v>13325304</v>
          </cell>
          <cell r="BI1219">
            <v>13325304</v>
          </cell>
          <cell r="BJ1219">
            <v>0.35915768676137505</v>
          </cell>
          <cell r="BK1219">
            <v>162985</v>
          </cell>
          <cell r="BL1219">
            <v>314705</v>
          </cell>
          <cell r="BN1219">
            <v>477690</v>
          </cell>
          <cell r="BX1219">
            <v>696024</v>
          </cell>
          <cell r="BZ1219">
            <v>696024</v>
          </cell>
          <cell r="CU1219">
            <v>623099</v>
          </cell>
          <cell r="CV1219">
            <v>802123</v>
          </cell>
          <cell r="CX1219">
            <v>1425222</v>
          </cell>
          <cell r="DG1219">
            <v>311932</v>
          </cell>
          <cell r="DH1219">
            <v>552095</v>
          </cell>
          <cell r="DJ1219">
            <v>864027</v>
          </cell>
          <cell r="EB1219">
            <v>354004</v>
          </cell>
          <cell r="ED1219">
            <v>354004</v>
          </cell>
          <cell r="ER1219">
            <v>809044</v>
          </cell>
          <cell r="ET1219">
            <v>809044</v>
          </cell>
          <cell r="FK1219">
            <v>20697239</v>
          </cell>
          <cell r="FL1219">
            <v>6115099</v>
          </cell>
          <cell r="FN1219">
            <v>10289204</v>
          </cell>
          <cell r="FO1219">
            <v>37101542</v>
          </cell>
        </row>
        <row r="1220">
          <cell r="E1220" t="str">
            <v>Colorado2009</v>
          </cell>
          <cell r="F1220" t="str">
            <v>CO</v>
          </cell>
          <cell r="G1220" t="str">
            <v>NCAA Division I-A</v>
          </cell>
          <cell r="I1220">
            <v>1</v>
          </cell>
          <cell r="J1220" t="str">
            <v>NCAA</v>
          </cell>
          <cell r="K1220">
            <v>12918</v>
          </cell>
          <cell r="L1220">
            <v>11856</v>
          </cell>
          <cell r="M1220">
            <v>24774</v>
          </cell>
          <cell r="Z1220">
            <v>3587371</v>
          </cell>
          <cell r="AA1220">
            <v>387692</v>
          </cell>
          <cell r="AC1220">
            <v>3975063</v>
          </cell>
          <cell r="AL1220">
            <v>85448</v>
          </cell>
          <cell r="AM1220">
            <v>79549</v>
          </cell>
          <cell r="AO1220">
            <v>164997</v>
          </cell>
          <cell r="BF1220">
            <v>26233929</v>
          </cell>
          <cell r="BI1220">
            <v>26233929</v>
          </cell>
          <cell r="BJ1220">
            <v>0.52974806770365823</v>
          </cell>
          <cell r="BK1220">
            <v>94563</v>
          </cell>
          <cell r="BL1220">
            <v>56755</v>
          </cell>
          <cell r="BN1220">
            <v>151318</v>
          </cell>
          <cell r="CQ1220">
            <v>105985</v>
          </cell>
          <cell r="CR1220">
            <v>105985</v>
          </cell>
          <cell r="CT1220">
            <v>211970</v>
          </cell>
          <cell r="CV1220">
            <v>283667</v>
          </cell>
          <cell r="CX1220">
            <v>283667</v>
          </cell>
          <cell r="EB1220">
            <v>79672</v>
          </cell>
          <cell r="ED1220">
            <v>79672</v>
          </cell>
          <cell r="ER1220">
            <v>136431</v>
          </cell>
          <cell r="ET1220">
            <v>136431</v>
          </cell>
          <cell r="FK1220">
            <v>30107296</v>
          </cell>
          <cell r="FL1220">
            <v>1129751</v>
          </cell>
          <cell r="FN1220">
            <v>18284472</v>
          </cell>
          <cell r="FO1220">
            <v>49521519</v>
          </cell>
        </row>
        <row r="1221">
          <cell r="E1221" t="str">
            <v>UConn2009</v>
          </cell>
          <cell r="F1221" t="str">
            <v>CT</v>
          </cell>
          <cell r="G1221" t="str">
            <v>NCAA Division I-A</v>
          </cell>
          <cell r="I1221">
            <v>1</v>
          </cell>
          <cell r="J1221" t="str">
            <v>NCAA</v>
          </cell>
          <cell r="K1221">
            <v>8132</v>
          </cell>
          <cell r="L1221">
            <v>8108</v>
          </cell>
          <cell r="M1221">
            <v>16240</v>
          </cell>
          <cell r="V1221">
            <v>1080234</v>
          </cell>
          <cell r="Y1221">
            <v>1080234</v>
          </cell>
          <cell r="Z1221">
            <v>7745145</v>
          </cell>
          <cell r="AA1221">
            <v>5650271</v>
          </cell>
          <cell r="AC1221">
            <v>13395416</v>
          </cell>
          <cell r="AL1221">
            <v>842229</v>
          </cell>
          <cell r="AM1221">
            <v>1155616</v>
          </cell>
          <cell r="AO1221">
            <v>1997845</v>
          </cell>
          <cell r="BC1221">
            <v>870005</v>
          </cell>
          <cell r="BE1221">
            <v>870005</v>
          </cell>
          <cell r="BF1221">
            <v>14400371</v>
          </cell>
          <cell r="BI1221">
            <v>14400371</v>
          </cell>
          <cell r="BJ1221">
            <v>0.24623473191627757</v>
          </cell>
          <cell r="BK1221">
            <v>275473</v>
          </cell>
          <cell r="BN1221">
            <v>275473</v>
          </cell>
          <cell r="BS1221">
            <v>625076</v>
          </cell>
          <cell r="BT1221">
            <v>1021507</v>
          </cell>
          <cell r="BV1221">
            <v>1646583</v>
          </cell>
          <cell r="BX1221">
            <v>683912</v>
          </cell>
          <cell r="BZ1221">
            <v>683912</v>
          </cell>
          <cell r="CJ1221">
            <v>569777</v>
          </cell>
          <cell r="CL1221">
            <v>569777</v>
          </cell>
          <cell r="CU1221">
            <v>1429299</v>
          </cell>
          <cell r="CV1221">
            <v>1104673</v>
          </cell>
          <cell r="CX1221">
            <v>2533972</v>
          </cell>
          <cell r="CZ1221">
            <v>789728</v>
          </cell>
          <cell r="DB1221">
            <v>789728</v>
          </cell>
          <cell r="DG1221">
            <v>489281</v>
          </cell>
          <cell r="DH1221">
            <v>742208</v>
          </cell>
          <cell r="DJ1221">
            <v>1231489</v>
          </cell>
          <cell r="EA1221">
            <v>124143</v>
          </cell>
          <cell r="EB1221">
            <v>249599</v>
          </cell>
          <cell r="ED1221">
            <v>373742</v>
          </cell>
          <cell r="ER1221">
            <v>752332</v>
          </cell>
          <cell r="ET1221">
            <v>752332</v>
          </cell>
          <cell r="FK1221">
            <v>27011251</v>
          </cell>
          <cell r="FL1221">
            <v>13589628</v>
          </cell>
          <cell r="FN1221">
            <v>17881411</v>
          </cell>
          <cell r="FO1221">
            <v>58482290</v>
          </cell>
        </row>
        <row r="1222">
          <cell r="E1222" t="str">
            <v>Florida2009</v>
          </cell>
          <cell r="F1222" t="str">
            <v>FL</v>
          </cell>
          <cell r="G1222" t="str">
            <v>NCAA Division I-A</v>
          </cell>
          <cell r="I1222">
            <v>1</v>
          </cell>
          <cell r="J1222" t="str">
            <v>NCAA</v>
          </cell>
          <cell r="K1222">
            <v>13858</v>
          </cell>
          <cell r="L1222">
            <v>17275</v>
          </cell>
          <cell r="M1222">
            <v>31133</v>
          </cell>
          <cell r="V1222">
            <v>988759</v>
          </cell>
          <cell r="Y1222">
            <v>988759</v>
          </cell>
          <cell r="Z1222">
            <v>10184136</v>
          </cell>
          <cell r="AA1222">
            <v>160828</v>
          </cell>
          <cell r="AC1222">
            <v>10344964</v>
          </cell>
          <cell r="AL1222">
            <v>41526</v>
          </cell>
          <cell r="AM1222">
            <v>41530</v>
          </cell>
          <cell r="AO1222">
            <v>83056</v>
          </cell>
          <cell r="BF1222">
            <v>68715750</v>
          </cell>
          <cell r="BI1222">
            <v>68715750</v>
          </cell>
          <cell r="BJ1222">
            <v>0.58975423844917585</v>
          </cell>
          <cell r="BK1222">
            <v>70684</v>
          </cell>
          <cell r="BL1222">
            <v>29985</v>
          </cell>
          <cell r="BN1222">
            <v>100669</v>
          </cell>
          <cell r="BP1222">
            <v>351309</v>
          </cell>
          <cell r="BR1222">
            <v>351309</v>
          </cell>
          <cell r="BX1222">
            <v>930956</v>
          </cell>
          <cell r="BZ1222">
            <v>930956</v>
          </cell>
          <cell r="CV1222">
            <v>192529</v>
          </cell>
          <cell r="CX1222">
            <v>192529</v>
          </cell>
          <cell r="CZ1222">
            <v>266142</v>
          </cell>
          <cell r="DB1222">
            <v>266142</v>
          </cell>
          <cell r="DG1222">
            <v>95994</v>
          </cell>
          <cell r="DH1222">
            <v>95996</v>
          </cell>
          <cell r="DJ1222">
            <v>191990</v>
          </cell>
          <cell r="EA1222">
            <v>178563</v>
          </cell>
          <cell r="EB1222">
            <v>178910</v>
          </cell>
          <cell r="ED1222">
            <v>357473</v>
          </cell>
          <cell r="ER1222">
            <v>554327</v>
          </cell>
          <cell r="ET1222">
            <v>554327</v>
          </cell>
          <cell r="FK1222">
            <v>80275412</v>
          </cell>
          <cell r="FL1222">
            <v>2802512</v>
          </cell>
          <cell r="FN1222">
            <v>33437983</v>
          </cell>
          <cell r="FO1222">
            <v>116515907</v>
          </cell>
        </row>
        <row r="1223">
          <cell r="E1223" t="str">
            <v>Georgia2009</v>
          </cell>
          <cell r="F1223" t="str">
            <v>GA</v>
          </cell>
          <cell r="G1223" t="str">
            <v>NCAA Division I-A</v>
          </cell>
          <cell r="I1223">
            <v>1</v>
          </cell>
          <cell r="J1223" t="str">
            <v>NCAA</v>
          </cell>
          <cell r="K1223">
            <v>10355</v>
          </cell>
          <cell r="L1223">
            <v>14196</v>
          </cell>
          <cell r="M1223">
            <v>24551</v>
          </cell>
          <cell r="V1223">
            <v>525124</v>
          </cell>
          <cell r="Y1223">
            <v>525124</v>
          </cell>
          <cell r="Z1223">
            <v>8331515</v>
          </cell>
          <cell r="AA1223">
            <v>780808</v>
          </cell>
          <cell r="AC1223">
            <v>9112323</v>
          </cell>
          <cell r="AL1223">
            <v>720445</v>
          </cell>
          <cell r="AM1223">
            <v>720445</v>
          </cell>
          <cell r="AO1223">
            <v>1440890</v>
          </cell>
          <cell r="AU1223">
            <v>246834</v>
          </cell>
          <cell r="AW1223">
            <v>246834</v>
          </cell>
          <cell r="BF1223">
            <v>70838539</v>
          </cell>
          <cell r="BI1223">
            <v>70838539</v>
          </cell>
          <cell r="BJ1223">
            <v>0.80508694288658622</v>
          </cell>
          <cell r="BK1223">
            <v>242018</v>
          </cell>
          <cell r="BL1223">
            <v>240439</v>
          </cell>
          <cell r="BN1223">
            <v>482457</v>
          </cell>
          <cell r="BP1223">
            <v>1242385</v>
          </cell>
          <cell r="BR1223">
            <v>1242385</v>
          </cell>
          <cell r="CV1223">
            <v>240092</v>
          </cell>
          <cell r="CX1223">
            <v>240092</v>
          </cell>
          <cell r="CZ1223">
            <v>266305</v>
          </cell>
          <cell r="DB1223">
            <v>266305</v>
          </cell>
          <cell r="DG1223">
            <v>279313</v>
          </cell>
          <cell r="DH1223">
            <v>279312</v>
          </cell>
          <cell r="DJ1223">
            <v>558625</v>
          </cell>
          <cell r="EA1223">
            <v>315866</v>
          </cell>
          <cell r="EB1223">
            <v>315590</v>
          </cell>
          <cell r="ED1223">
            <v>631456</v>
          </cell>
          <cell r="ER1223">
            <v>241094</v>
          </cell>
          <cell r="ET1223">
            <v>241094</v>
          </cell>
          <cell r="FK1223">
            <v>81252820</v>
          </cell>
          <cell r="FL1223">
            <v>4573304</v>
          </cell>
          <cell r="FN1223">
            <v>2162558</v>
          </cell>
          <cell r="FO1223">
            <v>87988682</v>
          </cell>
        </row>
        <row r="1224">
          <cell r="E1224" t="str">
            <v>Hawaii2009</v>
          </cell>
          <cell r="F1224" t="str">
            <v>HI</v>
          </cell>
          <cell r="G1224" t="str">
            <v>NCAA Division I-A</v>
          </cell>
          <cell r="I1224">
            <v>1</v>
          </cell>
          <cell r="J1224" t="str">
            <v>NCAA</v>
          </cell>
          <cell r="K1224">
            <v>5191</v>
          </cell>
          <cell r="L1224">
            <v>5926</v>
          </cell>
          <cell r="M1224">
            <v>11117</v>
          </cell>
          <cell r="V1224">
            <v>713331</v>
          </cell>
          <cell r="Y1224">
            <v>713331</v>
          </cell>
          <cell r="Z1224">
            <v>1173795</v>
          </cell>
          <cell r="AA1224">
            <v>258648</v>
          </cell>
          <cell r="AC1224">
            <v>1432443</v>
          </cell>
          <cell r="AM1224">
            <v>243934</v>
          </cell>
          <cell r="AO1224">
            <v>243934</v>
          </cell>
          <cell r="BF1224">
            <v>6493059</v>
          </cell>
          <cell r="BI1224">
            <v>6493059</v>
          </cell>
          <cell r="BJ1224">
            <v>0.20888952788049864</v>
          </cell>
          <cell r="BK1224">
            <v>66808</v>
          </cell>
          <cell r="BL1224">
            <v>105023</v>
          </cell>
          <cell r="BN1224">
            <v>171831</v>
          </cell>
          <cell r="CN1224">
            <v>5735</v>
          </cell>
          <cell r="CO1224">
            <v>5727</v>
          </cell>
          <cell r="CP1224">
            <v>11462</v>
          </cell>
          <cell r="CV1224">
            <v>211144</v>
          </cell>
          <cell r="CX1224">
            <v>211144</v>
          </cell>
          <cell r="CZ1224">
            <v>277695</v>
          </cell>
          <cell r="DB1224">
            <v>277695</v>
          </cell>
          <cell r="DG1224">
            <v>214909</v>
          </cell>
          <cell r="DH1224">
            <v>311811</v>
          </cell>
          <cell r="DJ1224">
            <v>526720</v>
          </cell>
          <cell r="EA1224">
            <v>130000</v>
          </cell>
          <cell r="EB1224">
            <v>145782</v>
          </cell>
          <cell r="ED1224">
            <v>275782</v>
          </cell>
          <cell r="EQ1224">
            <v>432838</v>
          </cell>
          <cell r="ER1224">
            <v>1213482</v>
          </cell>
          <cell r="ET1224">
            <v>1646320</v>
          </cell>
          <cell r="EV1224">
            <v>215547</v>
          </cell>
          <cell r="EX1224">
            <v>215547</v>
          </cell>
          <cell r="FK1224">
            <v>9224740</v>
          </cell>
          <cell r="FL1224">
            <v>2988801</v>
          </cell>
          <cell r="FM1224">
            <v>5727</v>
          </cell>
          <cell r="FN1224">
            <v>18864430</v>
          </cell>
          <cell r="FO1224">
            <v>31083698</v>
          </cell>
        </row>
        <row r="1225">
          <cell r="E1225" t="str">
            <v>Houston2009</v>
          </cell>
          <cell r="F1225" t="str">
            <v>TX</v>
          </cell>
          <cell r="G1225" t="str">
            <v>NCAA Division I-A</v>
          </cell>
          <cell r="I1225">
            <v>1</v>
          </cell>
          <cell r="J1225" t="str">
            <v>NCAA</v>
          </cell>
          <cell r="K1225">
            <v>10177</v>
          </cell>
          <cell r="L1225">
            <v>10594</v>
          </cell>
          <cell r="M1225">
            <v>20771</v>
          </cell>
          <cell r="V1225">
            <v>768592</v>
          </cell>
          <cell r="Y1225">
            <v>768592</v>
          </cell>
          <cell r="Z1225">
            <v>2282877</v>
          </cell>
          <cell r="AA1225">
            <v>973073</v>
          </cell>
          <cell r="AC1225">
            <v>3255950</v>
          </cell>
          <cell r="AL1225">
            <v>474141</v>
          </cell>
          <cell r="AM1225">
            <v>474141</v>
          </cell>
          <cell r="AO1225">
            <v>948282</v>
          </cell>
          <cell r="BF1225">
            <v>7719733</v>
          </cell>
          <cell r="BI1225">
            <v>7719733</v>
          </cell>
          <cell r="BJ1225">
            <v>0.24457176062845204</v>
          </cell>
          <cell r="BK1225">
            <v>106728</v>
          </cell>
          <cell r="BN1225">
            <v>106728</v>
          </cell>
          <cell r="CV1225">
            <v>451444</v>
          </cell>
          <cell r="CX1225">
            <v>451444</v>
          </cell>
          <cell r="CZ1225">
            <v>507950</v>
          </cell>
          <cell r="DB1225">
            <v>507950</v>
          </cell>
          <cell r="DH1225">
            <v>381915</v>
          </cell>
          <cell r="DJ1225">
            <v>381915</v>
          </cell>
          <cell r="EB1225">
            <v>222063</v>
          </cell>
          <cell r="ED1225">
            <v>222063</v>
          </cell>
          <cell r="ER1225">
            <v>492909</v>
          </cell>
          <cell r="ET1225">
            <v>492909</v>
          </cell>
          <cell r="FK1225">
            <v>11352071</v>
          </cell>
          <cell r="FL1225">
            <v>3503495</v>
          </cell>
          <cell r="FN1225">
            <v>16708720</v>
          </cell>
          <cell r="FO1225">
            <v>31564286</v>
          </cell>
        </row>
        <row r="1226">
          <cell r="E1226" t="str">
            <v>Illinois2009</v>
          </cell>
          <cell r="F1226" t="str">
            <v>IL</v>
          </cell>
          <cell r="G1226" t="str">
            <v>NCAA Division I-A</v>
          </cell>
          <cell r="I1226">
            <v>1</v>
          </cell>
          <cell r="J1226" t="str">
            <v>NCAA</v>
          </cell>
          <cell r="K1226">
            <v>16198</v>
          </cell>
          <cell r="L1226">
            <v>14121</v>
          </cell>
          <cell r="M1226">
            <v>30319</v>
          </cell>
          <cell r="V1226">
            <v>546929</v>
          </cell>
          <cell r="Y1226">
            <v>546929</v>
          </cell>
          <cell r="Z1226">
            <v>14413222</v>
          </cell>
          <cell r="AA1226">
            <v>868973</v>
          </cell>
          <cell r="AC1226">
            <v>15282195</v>
          </cell>
          <cell r="AL1226">
            <v>606998</v>
          </cell>
          <cell r="AM1226">
            <v>808783</v>
          </cell>
          <cell r="AO1226">
            <v>1415781</v>
          </cell>
          <cell r="BF1226">
            <v>25301783</v>
          </cell>
          <cell r="BI1226">
            <v>25301783</v>
          </cell>
          <cell r="BJ1226">
            <v>0.47290855742494953</v>
          </cell>
          <cell r="BK1226">
            <v>316684</v>
          </cell>
          <cell r="BL1226">
            <v>233503</v>
          </cell>
          <cell r="BN1226">
            <v>550187</v>
          </cell>
          <cell r="BO1226">
            <v>411189</v>
          </cell>
          <cell r="BP1226">
            <v>641535</v>
          </cell>
          <cell r="BR1226">
            <v>1052724</v>
          </cell>
          <cell r="CV1226">
            <v>598196</v>
          </cell>
          <cell r="CX1226">
            <v>598196</v>
          </cell>
          <cell r="CZ1226">
            <v>599653</v>
          </cell>
          <cell r="DB1226">
            <v>599653</v>
          </cell>
          <cell r="DH1226">
            <v>498021</v>
          </cell>
          <cell r="DJ1226">
            <v>498021</v>
          </cell>
          <cell r="EA1226">
            <v>322423</v>
          </cell>
          <cell r="EB1226">
            <v>377234</v>
          </cell>
          <cell r="ED1226">
            <v>699657</v>
          </cell>
          <cell r="ER1226">
            <v>753467</v>
          </cell>
          <cell r="ET1226">
            <v>753467</v>
          </cell>
          <cell r="FC1226">
            <v>539744</v>
          </cell>
          <cell r="FF1226">
            <v>539744</v>
          </cell>
          <cell r="FK1226">
            <v>42458972</v>
          </cell>
          <cell r="FL1226">
            <v>5379365</v>
          </cell>
          <cell r="FN1226">
            <v>5664148</v>
          </cell>
          <cell r="FO1226">
            <v>53502485</v>
          </cell>
        </row>
        <row r="1227">
          <cell r="E1227" t="str">
            <v>Iowa2009</v>
          </cell>
          <cell r="F1227" t="str">
            <v>IA</v>
          </cell>
          <cell r="G1227" t="str">
            <v>NCAA Division I-A</v>
          </cell>
          <cell r="I1227">
            <v>1</v>
          </cell>
          <cell r="J1227" t="str">
            <v>NCAA</v>
          </cell>
          <cell r="K1227">
            <v>8963</v>
          </cell>
          <cell r="L1227">
            <v>9356</v>
          </cell>
          <cell r="M1227">
            <v>18319</v>
          </cell>
          <cell r="V1227">
            <v>174338</v>
          </cell>
          <cell r="Y1227">
            <v>174338</v>
          </cell>
          <cell r="Z1227">
            <v>8796540</v>
          </cell>
          <cell r="AA1227">
            <v>464680</v>
          </cell>
          <cell r="AC1227">
            <v>9261220</v>
          </cell>
          <cell r="AL1227">
            <v>78985</v>
          </cell>
          <cell r="AM1227">
            <v>48684</v>
          </cell>
          <cell r="AO1227">
            <v>127669</v>
          </cell>
          <cell r="BC1227">
            <v>16526</v>
          </cell>
          <cell r="BE1227">
            <v>16526</v>
          </cell>
          <cell r="BF1227">
            <v>45854764</v>
          </cell>
          <cell r="BI1227">
            <v>45854764</v>
          </cell>
          <cell r="BJ1227">
            <v>0.5180740827041882</v>
          </cell>
          <cell r="BK1227">
            <v>113771</v>
          </cell>
          <cell r="BL1227">
            <v>15807</v>
          </cell>
          <cell r="BN1227">
            <v>129578</v>
          </cell>
          <cell r="BO1227">
            <v>28038</v>
          </cell>
          <cell r="BP1227">
            <v>45207</v>
          </cell>
          <cell r="BR1227">
            <v>73245</v>
          </cell>
          <cell r="CJ1227">
            <v>279796</v>
          </cell>
          <cell r="CL1227">
            <v>279796</v>
          </cell>
          <cell r="CV1227">
            <v>65868</v>
          </cell>
          <cell r="CX1227">
            <v>65868</v>
          </cell>
          <cell r="CZ1227">
            <v>123840</v>
          </cell>
          <cell r="DB1227">
            <v>123840</v>
          </cell>
          <cell r="DG1227">
            <v>141969</v>
          </cell>
          <cell r="DH1227">
            <v>128591</v>
          </cell>
          <cell r="DJ1227">
            <v>270560</v>
          </cell>
          <cell r="EA1227">
            <v>16084</v>
          </cell>
          <cell r="EB1227">
            <v>17168</v>
          </cell>
          <cell r="ED1227">
            <v>33252</v>
          </cell>
          <cell r="ER1227">
            <v>114775</v>
          </cell>
          <cell r="ET1227">
            <v>114775</v>
          </cell>
          <cell r="FC1227">
            <v>1524102</v>
          </cell>
          <cell r="FF1227">
            <v>1524102</v>
          </cell>
          <cell r="FK1227">
            <v>56728591</v>
          </cell>
          <cell r="FL1227">
            <v>1320942</v>
          </cell>
          <cell r="FN1227">
            <v>30460519</v>
          </cell>
          <cell r="FO1227">
            <v>88510052</v>
          </cell>
        </row>
        <row r="1228">
          <cell r="E1228" t="str">
            <v>Kansas2009</v>
          </cell>
          <cell r="F1228" t="str">
            <v>KS</v>
          </cell>
          <cell r="G1228" t="str">
            <v>NCAA Division I-A</v>
          </cell>
          <cell r="I1228">
            <v>1</v>
          </cell>
          <cell r="J1228" t="str">
            <v>NCAA</v>
          </cell>
          <cell r="K1228">
            <v>9464</v>
          </cell>
          <cell r="L1228">
            <v>9345</v>
          </cell>
          <cell r="M1228">
            <v>18809</v>
          </cell>
          <cell r="V1228">
            <v>509002</v>
          </cell>
          <cell r="Y1228">
            <v>509002</v>
          </cell>
          <cell r="Z1228">
            <v>16116502</v>
          </cell>
          <cell r="AA1228">
            <v>283507</v>
          </cell>
          <cell r="AC1228">
            <v>16400009</v>
          </cell>
          <cell r="AL1228">
            <v>21784</v>
          </cell>
          <cell r="AM1228">
            <v>20978</v>
          </cell>
          <cell r="AO1228">
            <v>42762</v>
          </cell>
          <cell r="BF1228">
            <v>17885176</v>
          </cell>
          <cell r="BI1228">
            <v>17885176</v>
          </cell>
          <cell r="BJ1228">
            <v>0.24881607631245434</v>
          </cell>
          <cell r="BK1228">
            <v>52335</v>
          </cell>
          <cell r="BL1228">
            <v>49450</v>
          </cell>
          <cell r="BN1228">
            <v>101785</v>
          </cell>
          <cell r="CJ1228">
            <v>12087</v>
          </cell>
          <cell r="CL1228">
            <v>12087</v>
          </cell>
          <cell r="CV1228">
            <v>37109</v>
          </cell>
          <cell r="CX1228">
            <v>37109</v>
          </cell>
          <cell r="CZ1228">
            <v>18456</v>
          </cell>
          <cell r="DB1228">
            <v>18456</v>
          </cell>
          <cell r="DH1228">
            <v>3502</v>
          </cell>
          <cell r="DJ1228">
            <v>3502</v>
          </cell>
          <cell r="EB1228">
            <v>1001</v>
          </cell>
          <cell r="ED1228">
            <v>1001</v>
          </cell>
          <cell r="ER1228">
            <v>104727</v>
          </cell>
          <cell r="ET1228">
            <v>104727</v>
          </cell>
          <cell r="FK1228">
            <v>34584799</v>
          </cell>
          <cell r="FL1228">
            <v>530817</v>
          </cell>
          <cell r="FN1228">
            <v>36765495</v>
          </cell>
          <cell r="FO1228">
            <v>71881111</v>
          </cell>
        </row>
        <row r="1229">
          <cell r="E1229" t="str">
            <v>Kentucky2009</v>
          </cell>
          <cell r="F1229" t="str">
            <v>KY</v>
          </cell>
          <cell r="G1229" t="str">
            <v>NCAA Division I-A</v>
          </cell>
          <cell r="I1229">
            <v>1</v>
          </cell>
          <cell r="J1229" t="str">
            <v>NCAA</v>
          </cell>
          <cell r="K1229">
            <v>8772</v>
          </cell>
          <cell r="L1229">
            <v>8777</v>
          </cell>
          <cell r="M1229">
            <v>17549</v>
          </cell>
          <cell r="V1229">
            <v>291816</v>
          </cell>
          <cell r="Y1229">
            <v>291816</v>
          </cell>
          <cell r="Z1229">
            <v>16781239</v>
          </cell>
          <cell r="AA1229">
            <v>480153</v>
          </cell>
          <cell r="AC1229">
            <v>17261392</v>
          </cell>
          <cell r="AL1229">
            <v>52522</v>
          </cell>
          <cell r="AM1229">
            <v>53774</v>
          </cell>
          <cell r="AO1229">
            <v>106296</v>
          </cell>
          <cell r="BF1229">
            <v>31890572</v>
          </cell>
          <cell r="BI1229">
            <v>31890572</v>
          </cell>
          <cell r="BJ1229">
            <v>0.40012836500005838</v>
          </cell>
          <cell r="BK1229">
            <v>62548</v>
          </cell>
          <cell r="BL1229">
            <v>24418</v>
          </cell>
          <cell r="BN1229">
            <v>86966</v>
          </cell>
          <cell r="BP1229">
            <v>45594</v>
          </cell>
          <cell r="BR1229">
            <v>45594</v>
          </cell>
          <cell r="CC1229">
            <v>8100</v>
          </cell>
          <cell r="CD1229">
            <v>8100</v>
          </cell>
          <cell r="CU1229">
            <v>192209</v>
          </cell>
          <cell r="CV1229">
            <v>155088</v>
          </cell>
          <cell r="CX1229">
            <v>347297</v>
          </cell>
          <cell r="CZ1229">
            <v>92252</v>
          </cell>
          <cell r="DB1229">
            <v>92252</v>
          </cell>
          <cell r="DG1229">
            <v>17320</v>
          </cell>
          <cell r="DH1229">
            <v>16159</v>
          </cell>
          <cell r="DJ1229">
            <v>33479</v>
          </cell>
          <cell r="EA1229">
            <v>131349</v>
          </cell>
          <cell r="EB1229">
            <v>18000</v>
          </cell>
          <cell r="ED1229">
            <v>149349</v>
          </cell>
          <cell r="ER1229">
            <v>230683</v>
          </cell>
          <cell r="ET1229">
            <v>230683</v>
          </cell>
          <cell r="FK1229">
            <v>49419575</v>
          </cell>
          <cell r="FL1229">
            <v>1116121</v>
          </cell>
          <cell r="FM1229">
            <v>8100</v>
          </cell>
          <cell r="FN1229">
            <v>29157057</v>
          </cell>
          <cell r="FO1229">
            <v>79700853</v>
          </cell>
        </row>
        <row r="1230">
          <cell r="E1230" t="str">
            <v>Louisiana2009</v>
          </cell>
          <cell r="F1230" t="str">
            <v>LA</v>
          </cell>
          <cell r="G1230" t="str">
            <v>NCAA Division I-A</v>
          </cell>
          <cell r="I1230">
            <v>1</v>
          </cell>
          <cell r="J1230" t="str">
            <v>NCAA</v>
          </cell>
          <cell r="K1230">
            <v>5486</v>
          </cell>
          <cell r="L1230">
            <v>7030</v>
          </cell>
          <cell r="M1230">
            <v>12516</v>
          </cell>
          <cell r="V1230">
            <v>948899</v>
          </cell>
          <cell r="Y1230">
            <v>948899</v>
          </cell>
          <cell r="Z1230">
            <v>1310911</v>
          </cell>
          <cell r="AA1230">
            <v>794510</v>
          </cell>
          <cell r="AC1230">
            <v>2105421</v>
          </cell>
          <cell r="AL1230">
            <v>398418</v>
          </cell>
          <cell r="AM1230">
            <v>391994</v>
          </cell>
          <cell r="AO1230">
            <v>790412</v>
          </cell>
          <cell r="BF1230">
            <v>4210176</v>
          </cell>
          <cell r="BI1230">
            <v>4210176</v>
          </cell>
          <cell r="BJ1230">
            <v>0.34069475681359007</v>
          </cell>
          <cell r="BK1230">
            <v>225789</v>
          </cell>
          <cell r="BN1230">
            <v>225789</v>
          </cell>
          <cell r="CV1230">
            <v>394821</v>
          </cell>
          <cell r="CX1230">
            <v>394821</v>
          </cell>
          <cell r="CZ1230">
            <v>668918</v>
          </cell>
          <cell r="DB1230">
            <v>668918</v>
          </cell>
          <cell r="EA1230">
            <v>200977</v>
          </cell>
          <cell r="EB1230">
            <v>234597</v>
          </cell>
          <cell r="ED1230">
            <v>435574</v>
          </cell>
          <cell r="ER1230">
            <v>359148</v>
          </cell>
          <cell r="ET1230">
            <v>359148</v>
          </cell>
          <cell r="FK1230">
            <v>7295170</v>
          </cell>
          <cell r="FL1230">
            <v>2843988</v>
          </cell>
          <cell r="FN1230">
            <v>2218461</v>
          </cell>
          <cell r="FO1230">
            <v>12357619</v>
          </cell>
        </row>
        <row r="1231">
          <cell r="E1231" t="str">
            <v>Louisiana-Monroe2009</v>
          </cell>
          <cell r="F1231" t="str">
            <v>LA</v>
          </cell>
          <cell r="G1231" t="str">
            <v>NCAA Division I-A</v>
          </cell>
          <cell r="I1231">
            <v>1</v>
          </cell>
          <cell r="J1231" t="str">
            <v>NCAA</v>
          </cell>
          <cell r="K1231">
            <v>2245</v>
          </cell>
          <cell r="L1231">
            <v>3762</v>
          </cell>
          <cell r="M1231">
            <v>6007</v>
          </cell>
          <cell r="V1231">
            <v>473446</v>
          </cell>
          <cell r="Y1231">
            <v>473446</v>
          </cell>
          <cell r="Z1231">
            <v>805557</v>
          </cell>
          <cell r="AA1231">
            <v>529321</v>
          </cell>
          <cell r="AC1231">
            <v>1334878</v>
          </cell>
          <cell r="AL1231">
            <v>261419</v>
          </cell>
          <cell r="AM1231">
            <v>349304</v>
          </cell>
          <cell r="AO1231">
            <v>610723</v>
          </cell>
          <cell r="BF1231">
            <v>2982373</v>
          </cell>
          <cell r="BI1231">
            <v>2982373</v>
          </cell>
          <cell r="BJ1231">
            <v>0.35844937511771041</v>
          </cell>
          <cell r="BK1231">
            <v>131162</v>
          </cell>
          <cell r="BL1231">
            <v>108517</v>
          </cell>
          <cell r="BN1231">
            <v>239679</v>
          </cell>
          <cell r="CV1231">
            <v>332753</v>
          </cell>
          <cell r="CX1231">
            <v>332753</v>
          </cell>
          <cell r="CZ1231">
            <v>283276</v>
          </cell>
          <cell r="DB1231">
            <v>283276</v>
          </cell>
          <cell r="EB1231">
            <v>171625</v>
          </cell>
          <cell r="ED1231">
            <v>171625</v>
          </cell>
          <cell r="ER1231">
            <v>287723</v>
          </cell>
          <cell r="ET1231">
            <v>287723</v>
          </cell>
          <cell r="FK1231">
            <v>4653957</v>
          </cell>
          <cell r="FL1231">
            <v>2062519</v>
          </cell>
          <cell r="FN1231">
            <v>1603731</v>
          </cell>
          <cell r="FO1231">
            <v>8320207</v>
          </cell>
        </row>
        <row r="1232">
          <cell r="E1232" t="str">
            <v>Louisville2009</v>
          </cell>
          <cell r="F1232" t="str">
            <v>KY</v>
          </cell>
          <cell r="G1232" t="str">
            <v>NCAA Division I-A</v>
          </cell>
          <cell r="I1232">
            <v>1</v>
          </cell>
          <cell r="J1232" t="str">
            <v>NCAA</v>
          </cell>
          <cell r="K1232">
            <v>5739</v>
          </cell>
          <cell r="L1232">
            <v>6116</v>
          </cell>
          <cell r="M1232">
            <v>11855</v>
          </cell>
          <cell r="V1232">
            <v>338966</v>
          </cell>
          <cell r="Y1232">
            <v>338966</v>
          </cell>
          <cell r="Z1232">
            <v>25890003</v>
          </cell>
          <cell r="AA1232">
            <v>623611</v>
          </cell>
          <cell r="AC1232">
            <v>26513614</v>
          </cell>
          <cell r="AL1232">
            <v>13700</v>
          </cell>
          <cell r="AM1232">
            <v>23707</v>
          </cell>
          <cell r="AO1232">
            <v>37407</v>
          </cell>
          <cell r="BC1232">
            <v>33351</v>
          </cell>
          <cell r="BE1232">
            <v>33351</v>
          </cell>
          <cell r="BF1232">
            <v>15537276</v>
          </cell>
          <cell r="BI1232">
            <v>15537276</v>
          </cell>
          <cell r="BJ1232">
            <v>0.24473009555251235</v>
          </cell>
          <cell r="BK1232">
            <v>98232</v>
          </cell>
          <cell r="BL1232">
            <v>74833</v>
          </cell>
          <cell r="BN1232">
            <v>173065</v>
          </cell>
          <cell r="BX1232">
            <v>66112</v>
          </cell>
          <cell r="BZ1232">
            <v>66112</v>
          </cell>
          <cell r="CJ1232">
            <v>49739</v>
          </cell>
          <cell r="CL1232">
            <v>49739</v>
          </cell>
          <cell r="CU1232">
            <v>45201</v>
          </cell>
          <cell r="CV1232">
            <v>36514</v>
          </cell>
          <cell r="CX1232">
            <v>81715</v>
          </cell>
          <cell r="CZ1232">
            <v>65333</v>
          </cell>
          <cell r="DB1232">
            <v>65333</v>
          </cell>
          <cell r="DG1232">
            <v>15000</v>
          </cell>
          <cell r="DH1232">
            <v>70220</v>
          </cell>
          <cell r="DJ1232">
            <v>85220</v>
          </cell>
          <cell r="EA1232">
            <v>68835</v>
          </cell>
          <cell r="EB1232">
            <v>30560</v>
          </cell>
          <cell r="ED1232">
            <v>99395</v>
          </cell>
          <cell r="ER1232">
            <v>92283</v>
          </cell>
          <cell r="ET1232">
            <v>92283</v>
          </cell>
          <cell r="FK1232">
            <v>42007213</v>
          </cell>
          <cell r="FL1232">
            <v>1166263</v>
          </cell>
          <cell r="FN1232">
            <v>20313918</v>
          </cell>
          <cell r="FO1232">
            <v>63487394</v>
          </cell>
        </row>
        <row r="1233">
          <cell r="E1233" t="str">
            <v>Maryland2009</v>
          </cell>
          <cell r="F1233" t="str">
            <v>MD</v>
          </cell>
          <cell r="G1233" t="str">
            <v>NCAA Division I-A</v>
          </cell>
          <cell r="I1233">
            <v>1</v>
          </cell>
          <cell r="J1233" t="str">
            <v>NCAA</v>
          </cell>
          <cell r="K1233">
            <v>12835</v>
          </cell>
          <cell r="L1233">
            <v>11685</v>
          </cell>
          <cell r="M1233">
            <v>24520</v>
          </cell>
          <cell r="V1233">
            <v>327158</v>
          </cell>
          <cell r="Y1233">
            <v>327158</v>
          </cell>
          <cell r="Z1233">
            <v>10739282</v>
          </cell>
          <cell r="AA1233">
            <v>861059</v>
          </cell>
          <cell r="AC1233">
            <v>11600341</v>
          </cell>
          <cell r="AL1233">
            <v>226018</v>
          </cell>
          <cell r="AM1233">
            <v>561751</v>
          </cell>
          <cell r="AO1233">
            <v>787769</v>
          </cell>
          <cell r="BC1233">
            <v>342257</v>
          </cell>
          <cell r="BE1233">
            <v>342257</v>
          </cell>
          <cell r="BF1233">
            <v>11540368</v>
          </cell>
          <cell r="BI1233">
            <v>11540368</v>
          </cell>
          <cell r="BJ1233">
            <v>0.22346964049703097</v>
          </cell>
          <cell r="BK1233">
            <v>124697</v>
          </cell>
          <cell r="BL1233">
            <v>146727</v>
          </cell>
          <cell r="BN1233">
            <v>271424</v>
          </cell>
          <cell r="BP1233">
            <v>275340</v>
          </cell>
          <cell r="BR1233">
            <v>275340</v>
          </cell>
          <cell r="BW1233">
            <v>511115</v>
          </cell>
          <cell r="BX1233">
            <v>325967</v>
          </cell>
          <cell r="BZ1233">
            <v>837082</v>
          </cell>
          <cell r="CU1233">
            <v>357026</v>
          </cell>
          <cell r="CV1233">
            <v>495541</v>
          </cell>
          <cell r="CX1233">
            <v>852567</v>
          </cell>
          <cell r="CZ1233">
            <v>381443</v>
          </cell>
          <cell r="DB1233">
            <v>381443</v>
          </cell>
          <cell r="DG1233">
            <v>197764</v>
          </cell>
          <cell r="DH1233">
            <v>476154</v>
          </cell>
          <cell r="DJ1233">
            <v>673918</v>
          </cell>
          <cell r="EA1233">
            <v>162313</v>
          </cell>
          <cell r="EB1233">
            <v>177444</v>
          </cell>
          <cell r="ED1233">
            <v>339757</v>
          </cell>
          <cell r="ER1233">
            <v>304873</v>
          </cell>
          <cell r="ET1233">
            <v>304873</v>
          </cell>
          <cell r="EV1233">
            <v>251147</v>
          </cell>
          <cell r="EX1233">
            <v>251147</v>
          </cell>
          <cell r="FC1233">
            <v>279756</v>
          </cell>
          <cell r="FF1233">
            <v>279756</v>
          </cell>
          <cell r="FK1233">
            <v>24465497</v>
          </cell>
          <cell r="FL1233">
            <v>4599703</v>
          </cell>
          <cell r="FN1233">
            <v>22576571</v>
          </cell>
          <cell r="FO1233">
            <v>51641771</v>
          </cell>
        </row>
        <row r="1234">
          <cell r="E1234" t="str">
            <v>UMass2009</v>
          </cell>
          <cell r="F1234" t="str">
            <v>MA</v>
          </cell>
          <cell r="G1234" t="str">
            <v>NCAA Division I-AA</v>
          </cell>
          <cell r="I1234">
            <v>1</v>
          </cell>
          <cell r="J1234" t="str">
            <v>NCAA</v>
          </cell>
          <cell r="K1234">
            <v>9757</v>
          </cell>
          <cell r="L1234">
            <v>9444</v>
          </cell>
          <cell r="M1234">
            <v>19201</v>
          </cell>
          <cell r="V1234">
            <v>441238</v>
          </cell>
          <cell r="Y1234">
            <v>441238</v>
          </cell>
          <cell r="Z1234">
            <v>2852013</v>
          </cell>
          <cell r="AA1234">
            <v>1663152</v>
          </cell>
          <cell r="AC1234">
            <v>4515165</v>
          </cell>
          <cell r="AL1234">
            <v>326980</v>
          </cell>
          <cell r="AM1234">
            <v>508110</v>
          </cell>
          <cell r="AO1234">
            <v>835090</v>
          </cell>
          <cell r="BC1234">
            <v>668339</v>
          </cell>
          <cell r="BE1234">
            <v>668339</v>
          </cell>
          <cell r="BF1234">
            <v>4332838</v>
          </cell>
          <cell r="BI1234">
            <v>4332838</v>
          </cell>
          <cell r="BJ1234">
            <v>0.1820722819107051</v>
          </cell>
          <cell r="BS1234">
            <v>1804640</v>
          </cell>
          <cell r="BV1234">
            <v>1804640</v>
          </cell>
          <cell r="BW1234">
            <v>635506</v>
          </cell>
          <cell r="BX1234">
            <v>602294</v>
          </cell>
          <cell r="BZ1234">
            <v>1237800</v>
          </cell>
          <cell r="CJ1234">
            <v>557919</v>
          </cell>
          <cell r="CL1234">
            <v>557919</v>
          </cell>
          <cell r="CU1234">
            <v>352203</v>
          </cell>
          <cell r="CV1234">
            <v>651074</v>
          </cell>
          <cell r="CX1234">
            <v>1003277</v>
          </cell>
          <cell r="CZ1234">
            <v>770097</v>
          </cell>
          <cell r="DB1234">
            <v>770097</v>
          </cell>
          <cell r="DG1234">
            <v>286900</v>
          </cell>
          <cell r="DH1234">
            <v>407608</v>
          </cell>
          <cell r="DJ1234">
            <v>694508</v>
          </cell>
          <cell r="EB1234">
            <v>410176</v>
          </cell>
          <cell r="ED1234">
            <v>410176</v>
          </cell>
          <cell r="FK1234">
            <v>11032318</v>
          </cell>
          <cell r="FL1234">
            <v>6238769</v>
          </cell>
          <cell r="FN1234">
            <v>6526264</v>
          </cell>
          <cell r="FO1234">
            <v>23797351</v>
          </cell>
        </row>
        <row r="1235">
          <cell r="E1235" t="str">
            <v>Memphis2009</v>
          </cell>
          <cell r="F1235" t="str">
            <v>TN</v>
          </cell>
          <cell r="G1235" t="str">
            <v>NCAA Division I-A</v>
          </cell>
          <cell r="I1235">
            <v>1</v>
          </cell>
          <cell r="J1235" t="str">
            <v>NCAA</v>
          </cell>
          <cell r="K1235">
            <v>5011</v>
          </cell>
          <cell r="L1235">
            <v>7454</v>
          </cell>
          <cell r="M1235">
            <v>12465</v>
          </cell>
          <cell r="V1235">
            <v>900590</v>
          </cell>
          <cell r="Y1235">
            <v>900590</v>
          </cell>
          <cell r="Z1235">
            <v>6113027</v>
          </cell>
          <cell r="AA1235">
            <v>1901484</v>
          </cell>
          <cell r="AC1235">
            <v>8014511</v>
          </cell>
          <cell r="AL1235">
            <v>631915</v>
          </cell>
          <cell r="AM1235">
            <v>620877</v>
          </cell>
          <cell r="AO1235">
            <v>1252792</v>
          </cell>
          <cell r="BF1235">
            <v>11557329</v>
          </cell>
          <cell r="BI1235">
            <v>11557329</v>
          </cell>
          <cell r="BJ1235">
            <v>0.31277138545606559</v>
          </cell>
          <cell r="BK1235">
            <v>277820</v>
          </cell>
          <cell r="BL1235">
            <v>307643</v>
          </cell>
          <cell r="BN1235">
            <v>585463</v>
          </cell>
          <cell r="CC1235">
            <v>123276</v>
          </cell>
          <cell r="CD1235">
            <v>123276</v>
          </cell>
          <cell r="CU1235">
            <v>513605</v>
          </cell>
          <cell r="CV1235">
            <v>813347</v>
          </cell>
          <cell r="CX1235">
            <v>1326952</v>
          </cell>
          <cell r="CZ1235">
            <v>859696</v>
          </cell>
          <cell r="DB1235">
            <v>859696</v>
          </cell>
          <cell r="EA1235">
            <v>304843</v>
          </cell>
          <cell r="EB1235">
            <v>347440</v>
          </cell>
          <cell r="ED1235">
            <v>652283</v>
          </cell>
          <cell r="ER1235">
            <v>865327</v>
          </cell>
          <cell r="ET1235">
            <v>865327</v>
          </cell>
          <cell r="FK1235">
            <v>20299129</v>
          </cell>
          <cell r="FL1235">
            <v>5715814</v>
          </cell>
          <cell r="FM1235">
            <v>123276</v>
          </cell>
          <cell r="FN1235">
            <v>10813144</v>
          </cell>
          <cell r="FO1235">
            <v>36951363</v>
          </cell>
        </row>
        <row r="1236">
          <cell r="E1236" t="str">
            <v>Miami (FL)2009</v>
          </cell>
          <cell r="F1236" t="str">
            <v>FL</v>
          </cell>
          <cell r="G1236" t="str">
            <v>NCAA Division I-A</v>
          </cell>
          <cell r="I1236">
            <v>1</v>
          </cell>
          <cell r="J1236" t="str">
            <v>NCAA</v>
          </cell>
          <cell r="K1236">
            <v>4500</v>
          </cell>
          <cell r="L1236">
            <v>4768</v>
          </cell>
          <cell r="M1236">
            <v>9268</v>
          </cell>
          <cell r="V1236">
            <v>1854090</v>
          </cell>
          <cell r="Y1236">
            <v>1854090</v>
          </cell>
          <cell r="Z1236">
            <v>7081121</v>
          </cell>
          <cell r="AA1236">
            <v>1185894</v>
          </cell>
          <cell r="AC1236">
            <v>8267015</v>
          </cell>
          <cell r="AL1236">
            <v>201517</v>
          </cell>
          <cell r="AM1236">
            <v>828350</v>
          </cell>
          <cell r="AO1236">
            <v>1029867</v>
          </cell>
          <cell r="AP1236">
            <v>90159</v>
          </cell>
          <cell r="AS1236">
            <v>90159</v>
          </cell>
          <cell r="BF1236">
            <v>24631029</v>
          </cell>
          <cell r="BI1236">
            <v>24631029</v>
          </cell>
          <cell r="BJ1236">
            <v>0.43918053085454006</v>
          </cell>
          <cell r="BL1236">
            <v>336874</v>
          </cell>
          <cell r="BN1236">
            <v>336874</v>
          </cell>
          <cell r="CJ1236">
            <v>896645</v>
          </cell>
          <cell r="CL1236">
            <v>896645</v>
          </cell>
          <cell r="CV1236">
            <v>638777</v>
          </cell>
          <cell r="CX1236">
            <v>638777</v>
          </cell>
          <cell r="DH1236">
            <v>627440</v>
          </cell>
          <cell r="DJ1236">
            <v>627440</v>
          </cell>
          <cell r="EA1236">
            <v>216502</v>
          </cell>
          <cell r="EB1236">
            <v>376927</v>
          </cell>
          <cell r="ED1236">
            <v>593429</v>
          </cell>
          <cell r="ER1236">
            <v>541216</v>
          </cell>
          <cell r="ET1236">
            <v>541216</v>
          </cell>
          <cell r="FK1236">
            <v>34074418</v>
          </cell>
          <cell r="FL1236">
            <v>5432123</v>
          </cell>
          <cell r="FN1236">
            <v>16577523</v>
          </cell>
          <cell r="FO1236">
            <v>56084064</v>
          </cell>
        </row>
        <row r="1237">
          <cell r="E1237" t="str">
            <v>Michigan2009</v>
          </cell>
          <cell r="F1237" t="str">
            <v>MI</v>
          </cell>
          <cell r="G1237" t="str">
            <v>NCAA Division I-A</v>
          </cell>
          <cell r="I1237">
            <v>1</v>
          </cell>
          <cell r="J1237" t="str">
            <v>NCAA</v>
          </cell>
          <cell r="K1237">
            <v>12812</v>
          </cell>
          <cell r="L1237">
            <v>12449</v>
          </cell>
          <cell r="M1237">
            <v>25261</v>
          </cell>
          <cell r="V1237">
            <v>283887</v>
          </cell>
          <cell r="Y1237">
            <v>283887</v>
          </cell>
          <cell r="Z1237">
            <v>8321413</v>
          </cell>
          <cell r="AA1237">
            <v>89448</v>
          </cell>
          <cell r="AC1237">
            <v>8410861</v>
          </cell>
          <cell r="AL1237">
            <v>40406</v>
          </cell>
          <cell r="AM1237">
            <v>129527</v>
          </cell>
          <cell r="AO1237">
            <v>169933</v>
          </cell>
          <cell r="BC1237">
            <v>23732</v>
          </cell>
          <cell r="BE1237">
            <v>23732</v>
          </cell>
          <cell r="BF1237">
            <v>63189417</v>
          </cell>
          <cell r="BI1237">
            <v>63189417</v>
          </cell>
          <cell r="BJ1237">
            <v>0.59240342612402841</v>
          </cell>
          <cell r="BK1237">
            <v>29019</v>
          </cell>
          <cell r="BL1237">
            <v>40313</v>
          </cell>
          <cell r="BN1237">
            <v>69332</v>
          </cell>
          <cell r="BO1237">
            <v>36245</v>
          </cell>
          <cell r="BP1237">
            <v>55813</v>
          </cell>
          <cell r="BR1237">
            <v>92058</v>
          </cell>
          <cell r="BS1237">
            <v>2452426</v>
          </cell>
          <cell r="BV1237">
            <v>2452426</v>
          </cell>
          <cell r="CJ1237">
            <v>26296</v>
          </cell>
          <cell r="CL1237">
            <v>26296</v>
          </cell>
          <cell r="CU1237">
            <v>35938</v>
          </cell>
          <cell r="CV1237">
            <v>5576</v>
          </cell>
          <cell r="CX1237">
            <v>41514</v>
          </cell>
          <cell r="CZ1237">
            <v>164715</v>
          </cell>
          <cell r="DB1237">
            <v>164715</v>
          </cell>
          <cell r="DG1237">
            <v>53056</v>
          </cell>
          <cell r="DH1237">
            <v>34743</v>
          </cell>
          <cell r="DJ1237">
            <v>87799</v>
          </cell>
          <cell r="EA1237">
            <v>16025</v>
          </cell>
          <cell r="EB1237">
            <v>56654</v>
          </cell>
          <cell r="ED1237">
            <v>72679</v>
          </cell>
          <cell r="ER1237">
            <v>78032</v>
          </cell>
          <cell r="ET1237">
            <v>78032</v>
          </cell>
          <cell r="EV1237">
            <v>21560</v>
          </cell>
          <cell r="EX1237">
            <v>21560</v>
          </cell>
          <cell r="FC1237">
            <v>31314</v>
          </cell>
          <cell r="FF1237">
            <v>31314</v>
          </cell>
          <cell r="FK1237">
            <v>74489146</v>
          </cell>
          <cell r="FL1237">
            <v>726409</v>
          </cell>
          <cell r="FN1237">
            <v>31450636</v>
          </cell>
          <cell r="FO1237">
            <v>106666191</v>
          </cell>
        </row>
        <row r="1238">
          <cell r="E1238" t="str">
            <v>Minnesota2009</v>
          </cell>
          <cell r="F1238" t="str">
            <v>MN</v>
          </cell>
          <cell r="G1238" t="str">
            <v>NCAA Division I-A</v>
          </cell>
          <cell r="I1238">
            <v>1</v>
          </cell>
          <cell r="J1238" t="str">
            <v>NCAA</v>
          </cell>
          <cell r="K1238">
            <v>13212</v>
          </cell>
          <cell r="L1238">
            <v>14424</v>
          </cell>
          <cell r="M1238">
            <v>27636</v>
          </cell>
          <cell r="V1238">
            <v>236174</v>
          </cell>
          <cell r="Y1238">
            <v>236174</v>
          </cell>
          <cell r="Z1238">
            <v>13733316</v>
          </cell>
          <cell r="AA1238">
            <v>1182838</v>
          </cell>
          <cell r="AC1238">
            <v>14916154</v>
          </cell>
          <cell r="AL1238">
            <v>81976</v>
          </cell>
          <cell r="AM1238">
            <v>51651</v>
          </cell>
          <cell r="AO1238">
            <v>133627</v>
          </cell>
          <cell r="BF1238">
            <v>32322688</v>
          </cell>
          <cell r="BI1238">
            <v>32322688</v>
          </cell>
          <cell r="BJ1238">
            <v>0.43916696248868153</v>
          </cell>
          <cell r="BK1238">
            <v>151631</v>
          </cell>
          <cell r="BL1238">
            <v>140338</v>
          </cell>
          <cell r="BN1238">
            <v>291969</v>
          </cell>
          <cell r="BO1238">
            <v>173554</v>
          </cell>
          <cell r="BP1238">
            <v>315414</v>
          </cell>
          <cell r="BR1238">
            <v>488968</v>
          </cell>
          <cell r="BS1238">
            <v>6450640</v>
          </cell>
          <cell r="BT1238">
            <v>392800</v>
          </cell>
          <cell r="BV1238">
            <v>6843440</v>
          </cell>
          <cell r="CJ1238">
            <v>4351</v>
          </cell>
          <cell r="CL1238">
            <v>4351</v>
          </cell>
          <cell r="CV1238">
            <v>20234</v>
          </cell>
          <cell r="CX1238">
            <v>20234</v>
          </cell>
          <cell r="CZ1238">
            <v>27490</v>
          </cell>
          <cell r="DB1238">
            <v>27490</v>
          </cell>
          <cell r="DG1238">
            <v>14595</v>
          </cell>
          <cell r="DH1238">
            <v>72429</v>
          </cell>
          <cell r="DJ1238">
            <v>87024</v>
          </cell>
          <cell r="EA1238">
            <v>126183</v>
          </cell>
          <cell r="EB1238">
            <v>23949</v>
          </cell>
          <cell r="ED1238">
            <v>150132</v>
          </cell>
          <cell r="ER1238">
            <v>130396</v>
          </cell>
          <cell r="ET1238">
            <v>130396</v>
          </cell>
          <cell r="FC1238">
            <v>149799</v>
          </cell>
          <cell r="FF1238">
            <v>149799</v>
          </cell>
          <cell r="FK1238">
            <v>53440556</v>
          </cell>
          <cell r="FL1238">
            <v>2361890</v>
          </cell>
          <cell r="FN1238">
            <v>17797553</v>
          </cell>
          <cell r="FO1238">
            <v>73599999</v>
          </cell>
        </row>
        <row r="1239">
          <cell r="E1239" t="str">
            <v>Ole Miss2009</v>
          </cell>
          <cell r="F1239" t="str">
            <v>MS</v>
          </cell>
          <cell r="G1239" t="str">
            <v>NCAA Division I-A</v>
          </cell>
          <cell r="I1239">
            <v>1</v>
          </cell>
          <cell r="J1239" t="str">
            <v>NCAA</v>
          </cell>
          <cell r="K1239">
            <v>5634</v>
          </cell>
          <cell r="L1239">
            <v>6338</v>
          </cell>
          <cell r="M1239">
            <v>11972</v>
          </cell>
          <cell r="V1239">
            <v>1431553</v>
          </cell>
          <cell r="Y1239">
            <v>1431553</v>
          </cell>
          <cell r="Z1239">
            <v>6821532</v>
          </cell>
          <cell r="AA1239">
            <v>101629</v>
          </cell>
          <cell r="AC1239">
            <v>6923161</v>
          </cell>
          <cell r="AL1239">
            <v>16917</v>
          </cell>
          <cell r="AM1239">
            <v>24438</v>
          </cell>
          <cell r="AO1239">
            <v>41355</v>
          </cell>
          <cell r="BF1239">
            <v>28409774</v>
          </cell>
          <cell r="BI1239">
            <v>28409774</v>
          </cell>
          <cell r="BJ1239">
            <v>0.64688659498228773</v>
          </cell>
          <cell r="BK1239">
            <v>5411</v>
          </cell>
          <cell r="BL1239">
            <v>3150</v>
          </cell>
          <cell r="BN1239">
            <v>8561</v>
          </cell>
          <cell r="CV1239">
            <v>18171</v>
          </cell>
          <cell r="CX1239">
            <v>18171</v>
          </cell>
          <cell r="CZ1239">
            <v>8112</v>
          </cell>
          <cell r="DB1239">
            <v>8112</v>
          </cell>
          <cell r="EA1239">
            <v>9105</v>
          </cell>
          <cell r="EB1239">
            <v>27363</v>
          </cell>
          <cell r="ED1239">
            <v>36468</v>
          </cell>
          <cell r="ER1239">
            <v>430</v>
          </cell>
          <cell r="ET1239">
            <v>430</v>
          </cell>
          <cell r="FK1239">
            <v>36694292</v>
          </cell>
          <cell r="FL1239">
            <v>183293</v>
          </cell>
          <cell r="FN1239">
            <v>7040119</v>
          </cell>
          <cell r="FO1239">
            <v>43917704</v>
          </cell>
        </row>
        <row r="1240">
          <cell r="E1240" t="str">
            <v>Missouri2009</v>
          </cell>
          <cell r="F1240" t="str">
            <v>MO</v>
          </cell>
          <cell r="G1240" t="str">
            <v>NCAA Division I-A</v>
          </cell>
          <cell r="I1240">
            <v>1</v>
          </cell>
          <cell r="J1240" t="str">
            <v>NCAA</v>
          </cell>
          <cell r="K1240">
            <v>10721</v>
          </cell>
          <cell r="L1240">
            <v>11604</v>
          </cell>
          <cell r="M1240">
            <v>22325</v>
          </cell>
          <cell r="V1240">
            <v>86517</v>
          </cell>
          <cell r="Y1240">
            <v>86517</v>
          </cell>
          <cell r="Z1240">
            <v>9540265</v>
          </cell>
          <cell r="AA1240">
            <v>251075</v>
          </cell>
          <cell r="AC1240">
            <v>9791340</v>
          </cell>
          <cell r="AL1240">
            <v>83969</v>
          </cell>
          <cell r="AM1240">
            <v>83969</v>
          </cell>
          <cell r="AO1240">
            <v>167938</v>
          </cell>
          <cell r="BF1240">
            <v>25378066</v>
          </cell>
          <cell r="BI1240">
            <v>25378066</v>
          </cell>
          <cell r="BJ1240">
            <v>0.45583106698157688</v>
          </cell>
          <cell r="BK1240">
            <v>157032</v>
          </cell>
          <cell r="BL1240">
            <v>49364</v>
          </cell>
          <cell r="BN1240">
            <v>206396</v>
          </cell>
          <cell r="BP1240">
            <v>41898</v>
          </cell>
          <cell r="BR1240">
            <v>41898</v>
          </cell>
          <cell r="CV1240">
            <v>17412</v>
          </cell>
          <cell r="CX1240">
            <v>17412</v>
          </cell>
          <cell r="CZ1240">
            <v>94858</v>
          </cell>
          <cell r="DB1240">
            <v>94858</v>
          </cell>
          <cell r="DG1240">
            <v>69880</v>
          </cell>
          <cell r="DH1240">
            <v>69880</v>
          </cell>
          <cell r="DJ1240">
            <v>139760</v>
          </cell>
          <cell r="EB1240">
            <v>2518</v>
          </cell>
          <cell r="ED1240">
            <v>2518</v>
          </cell>
          <cell r="ER1240">
            <v>43284</v>
          </cell>
          <cell r="ET1240">
            <v>43284</v>
          </cell>
          <cell r="FC1240">
            <v>93455</v>
          </cell>
          <cell r="FF1240">
            <v>93455</v>
          </cell>
          <cell r="FK1240">
            <v>35409184</v>
          </cell>
          <cell r="FL1240">
            <v>654258</v>
          </cell>
          <cell r="FN1240">
            <v>19610837</v>
          </cell>
          <cell r="FO1240">
            <v>55674279</v>
          </cell>
        </row>
        <row r="1241">
          <cell r="E1241" t="str">
            <v>Nebraska2009</v>
          </cell>
          <cell r="F1241" t="str">
            <v>NE</v>
          </cell>
          <cell r="G1241" t="str">
            <v>NCAA Division I-A</v>
          </cell>
          <cell r="I1241">
            <v>1</v>
          </cell>
          <cell r="J1241" t="str">
            <v>NCAA</v>
          </cell>
          <cell r="K1241">
            <v>9583</v>
          </cell>
          <cell r="L1241">
            <v>8154</v>
          </cell>
          <cell r="M1241">
            <v>17737</v>
          </cell>
          <cell r="V1241">
            <v>1293104</v>
          </cell>
          <cell r="Y1241">
            <v>1293104</v>
          </cell>
          <cell r="Z1241">
            <v>6022208</v>
          </cell>
          <cell r="AA1241">
            <v>1080655</v>
          </cell>
          <cell r="AC1241">
            <v>7102863</v>
          </cell>
          <cell r="AI1241">
            <v>32354</v>
          </cell>
          <cell r="AK1241">
            <v>32354</v>
          </cell>
          <cell r="AL1241">
            <v>144820</v>
          </cell>
          <cell r="AM1241">
            <v>144820</v>
          </cell>
          <cell r="AO1241">
            <v>289640</v>
          </cell>
          <cell r="BF1241">
            <v>49928228</v>
          </cell>
          <cell r="BI1241">
            <v>49928228</v>
          </cell>
          <cell r="BJ1241">
            <v>0.67944599385009463</v>
          </cell>
          <cell r="BK1241">
            <v>32901</v>
          </cell>
          <cell r="BL1241">
            <v>80804</v>
          </cell>
          <cell r="BN1241">
            <v>113705</v>
          </cell>
          <cell r="BO1241">
            <v>40718</v>
          </cell>
          <cell r="BP1241">
            <v>101982</v>
          </cell>
          <cell r="BR1241">
            <v>142700</v>
          </cell>
          <cell r="CB1241">
            <v>25776</v>
          </cell>
          <cell r="CD1241">
            <v>25776</v>
          </cell>
          <cell r="CV1241">
            <v>91078</v>
          </cell>
          <cell r="CX1241">
            <v>91078</v>
          </cell>
          <cell r="CZ1241">
            <v>105274</v>
          </cell>
          <cell r="DB1241">
            <v>105274</v>
          </cell>
          <cell r="DH1241">
            <v>73333</v>
          </cell>
          <cell r="DJ1241">
            <v>73333</v>
          </cell>
          <cell r="EA1241">
            <v>36146</v>
          </cell>
          <cell r="EB1241">
            <v>44037</v>
          </cell>
          <cell r="ED1241">
            <v>80183</v>
          </cell>
          <cell r="ER1241">
            <v>1671126</v>
          </cell>
          <cell r="ET1241">
            <v>1671126</v>
          </cell>
          <cell r="FC1241">
            <v>79497</v>
          </cell>
          <cell r="FF1241">
            <v>79497</v>
          </cell>
          <cell r="FK1241">
            <v>57577622</v>
          </cell>
          <cell r="FL1241">
            <v>3451239</v>
          </cell>
          <cell r="FN1241">
            <v>12454872</v>
          </cell>
          <cell r="FO1241">
            <v>73483733</v>
          </cell>
        </row>
        <row r="1242">
          <cell r="E1242" t="str">
            <v>UNLV2009</v>
          </cell>
          <cell r="F1242" t="str">
            <v>NV</v>
          </cell>
          <cell r="G1242" t="str">
            <v>NCAA Division I-A</v>
          </cell>
          <cell r="I1242">
            <v>1</v>
          </cell>
          <cell r="J1242" t="str">
            <v>NCAA</v>
          </cell>
          <cell r="K1242">
            <v>7355</v>
          </cell>
          <cell r="L1242">
            <v>9001</v>
          </cell>
          <cell r="M1242">
            <v>16356</v>
          </cell>
          <cell r="V1242">
            <v>26849</v>
          </cell>
          <cell r="Y1242">
            <v>26849</v>
          </cell>
          <cell r="Z1242">
            <v>9032991</v>
          </cell>
          <cell r="AA1242">
            <v>51550</v>
          </cell>
          <cell r="AC1242">
            <v>9084541</v>
          </cell>
          <cell r="BF1242">
            <v>5526816</v>
          </cell>
          <cell r="BI1242">
            <v>5526816</v>
          </cell>
          <cell r="BJ1242">
            <v>9.0247551380113394E-2</v>
          </cell>
          <cell r="BK1242">
            <v>149149</v>
          </cell>
          <cell r="BL1242">
            <v>34600</v>
          </cell>
          <cell r="BN1242">
            <v>183749</v>
          </cell>
          <cell r="CU1242">
            <v>13380</v>
          </cell>
          <cell r="CV1242">
            <v>13947</v>
          </cell>
          <cell r="CX1242">
            <v>27327</v>
          </cell>
          <cell r="CZ1242">
            <v>47865</v>
          </cell>
          <cell r="DB1242">
            <v>47865</v>
          </cell>
          <cell r="DG1242">
            <v>25796</v>
          </cell>
          <cell r="DH1242">
            <v>14408</v>
          </cell>
          <cell r="DJ1242">
            <v>40204</v>
          </cell>
          <cell r="EA1242">
            <v>2355</v>
          </cell>
          <cell r="EB1242">
            <v>2525</v>
          </cell>
          <cell r="ED1242">
            <v>4880</v>
          </cell>
          <cell r="EF1242">
            <v>4272</v>
          </cell>
          <cell r="EH1242">
            <v>4272</v>
          </cell>
          <cell r="EJ1242">
            <v>4273</v>
          </cell>
          <cell r="EL1242">
            <v>4273</v>
          </cell>
          <cell r="EN1242">
            <v>4272</v>
          </cell>
          <cell r="EP1242">
            <v>4272</v>
          </cell>
          <cell r="ER1242">
            <v>13860</v>
          </cell>
          <cell r="ET1242">
            <v>13860</v>
          </cell>
          <cell r="FK1242">
            <v>14777336</v>
          </cell>
          <cell r="FL1242">
            <v>191572</v>
          </cell>
          <cell r="FN1242">
            <v>46271712</v>
          </cell>
          <cell r="FO1242">
            <v>61240620</v>
          </cell>
        </row>
        <row r="1243">
          <cell r="E1243" t="str">
            <v>Nevada2009</v>
          </cell>
          <cell r="F1243" t="str">
            <v>NV</v>
          </cell>
          <cell r="G1243" t="str">
            <v>NCAA Division I-A</v>
          </cell>
          <cell r="I1243">
            <v>1</v>
          </cell>
          <cell r="J1243" t="str">
            <v>NCAA</v>
          </cell>
          <cell r="K1243">
            <v>4926</v>
          </cell>
          <cell r="L1243">
            <v>5724</v>
          </cell>
          <cell r="M1243">
            <v>10650</v>
          </cell>
          <cell r="V1243">
            <v>830229</v>
          </cell>
          <cell r="Y1243">
            <v>830229</v>
          </cell>
          <cell r="Z1243">
            <v>3696140</v>
          </cell>
          <cell r="AA1243">
            <v>1208382</v>
          </cell>
          <cell r="AC1243">
            <v>4904522</v>
          </cell>
          <cell r="AM1243">
            <v>792060</v>
          </cell>
          <cell r="AO1243">
            <v>792060</v>
          </cell>
          <cell r="BF1243">
            <v>5648487</v>
          </cell>
          <cell r="BI1243">
            <v>5648487</v>
          </cell>
          <cell r="BJ1243">
            <v>0.26163642065174647</v>
          </cell>
          <cell r="BK1243">
            <v>292319</v>
          </cell>
          <cell r="BL1243">
            <v>270754</v>
          </cell>
          <cell r="BN1243">
            <v>563073</v>
          </cell>
          <cell r="CC1243">
            <v>121219</v>
          </cell>
          <cell r="CD1243">
            <v>121219</v>
          </cell>
          <cell r="CQ1243">
            <v>280624</v>
          </cell>
          <cell r="CR1243">
            <v>268158</v>
          </cell>
          <cell r="CT1243">
            <v>548782</v>
          </cell>
          <cell r="CV1243">
            <v>704369</v>
          </cell>
          <cell r="CX1243">
            <v>704369</v>
          </cell>
          <cell r="CZ1243">
            <v>662270</v>
          </cell>
          <cell r="DB1243">
            <v>662270</v>
          </cell>
          <cell r="DH1243">
            <v>729587</v>
          </cell>
          <cell r="DJ1243">
            <v>729587</v>
          </cell>
          <cell r="EA1243">
            <v>251112</v>
          </cell>
          <cell r="EB1243">
            <v>391097</v>
          </cell>
          <cell r="ED1243">
            <v>642209</v>
          </cell>
          <cell r="ER1243">
            <v>667164</v>
          </cell>
          <cell r="ET1243">
            <v>667164</v>
          </cell>
          <cell r="FK1243">
            <v>10998911</v>
          </cell>
          <cell r="FL1243">
            <v>5693841</v>
          </cell>
          <cell r="FM1243">
            <v>121219</v>
          </cell>
          <cell r="FN1243">
            <v>4775099</v>
          </cell>
          <cell r="FO1243">
            <v>21589070</v>
          </cell>
        </row>
        <row r="1244">
          <cell r="E1244" t="str">
            <v>New Mexico2009</v>
          </cell>
          <cell r="F1244" t="str">
            <v>NM</v>
          </cell>
          <cell r="G1244" t="str">
            <v>NCAA Division I-A</v>
          </cell>
          <cell r="I1244">
            <v>1</v>
          </cell>
          <cell r="J1244" t="str">
            <v>NCAA</v>
          </cell>
          <cell r="K1244">
            <v>7213</v>
          </cell>
          <cell r="L1244">
            <v>8632</v>
          </cell>
          <cell r="M1244">
            <v>15845</v>
          </cell>
          <cell r="V1244">
            <v>1023319</v>
          </cell>
          <cell r="Y1244">
            <v>1023319</v>
          </cell>
          <cell r="Z1244">
            <v>4468682</v>
          </cell>
          <cell r="AA1244">
            <v>1982156</v>
          </cell>
          <cell r="AC1244">
            <v>6450838</v>
          </cell>
          <cell r="AL1244">
            <v>648829</v>
          </cell>
          <cell r="AM1244">
            <v>779913</v>
          </cell>
          <cell r="AO1244">
            <v>1428742</v>
          </cell>
          <cell r="BF1244">
            <v>7018389</v>
          </cell>
          <cell r="BI1244">
            <v>7018389</v>
          </cell>
          <cell r="BJ1244">
            <v>0.2317986851817907</v>
          </cell>
          <cell r="BK1244">
            <v>502447</v>
          </cell>
          <cell r="BL1244">
            <v>389607</v>
          </cell>
          <cell r="BN1244">
            <v>892054</v>
          </cell>
          <cell r="CQ1244">
            <v>380113</v>
          </cell>
          <cell r="CR1244">
            <v>311729</v>
          </cell>
          <cell r="CT1244">
            <v>691842</v>
          </cell>
          <cell r="CU1244">
            <v>716281</v>
          </cell>
          <cell r="CV1244">
            <v>657238</v>
          </cell>
          <cell r="CX1244">
            <v>1373519</v>
          </cell>
          <cell r="CZ1244">
            <v>824701</v>
          </cell>
          <cell r="DB1244">
            <v>824701</v>
          </cell>
          <cell r="DH1244">
            <v>592214</v>
          </cell>
          <cell r="DJ1244">
            <v>592214</v>
          </cell>
          <cell r="EA1244">
            <v>404462</v>
          </cell>
          <cell r="EB1244">
            <v>442736</v>
          </cell>
          <cell r="ED1244">
            <v>847198</v>
          </cell>
          <cell r="ER1244">
            <v>806694</v>
          </cell>
          <cell r="ET1244">
            <v>806694</v>
          </cell>
          <cell r="FK1244">
            <v>15162522</v>
          </cell>
          <cell r="FL1244">
            <v>6786988</v>
          </cell>
          <cell r="FN1244">
            <v>8328440</v>
          </cell>
          <cell r="FO1244">
            <v>30277950</v>
          </cell>
        </row>
        <row r="1245">
          <cell r="E1245" t="str">
            <v>North Carolina2009</v>
          </cell>
          <cell r="F1245" t="str">
            <v>NC</v>
          </cell>
          <cell r="G1245" t="str">
            <v>NCAA Division I-A</v>
          </cell>
          <cell r="I1245">
            <v>1</v>
          </cell>
          <cell r="J1245" t="str">
            <v>NCAA</v>
          </cell>
          <cell r="K1245">
            <v>7077</v>
          </cell>
          <cell r="L1245">
            <v>10190</v>
          </cell>
          <cell r="M1245">
            <v>17267</v>
          </cell>
          <cell r="V1245">
            <v>600819</v>
          </cell>
          <cell r="Y1245">
            <v>600819</v>
          </cell>
          <cell r="Z1245">
            <v>20551168</v>
          </cell>
          <cell r="AA1245">
            <v>496509</v>
          </cell>
          <cell r="AC1245">
            <v>21047677</v>
          </cell>
          <cell r="AL1245">
            <v>349294</v>
          </cell>
          <cell r="AM1245">
            <v>363397</v>
          </cell>
          <cell r="AO1245">
            <v>712691</v>
          </cell>
          <cell r="AX1245">
            <v>608</v>
          </cell>
          <cell r="AY1245">
            <v>608</v>
          </cell>
          <cell r="BA1245">
            <v>1216</v>
          </cell>
          <cell r="BC1245">
            <v>313284</v>
          </cell>
          <cell r="BE1245">
            <v>313284</v>
          </cell>
          <cell r="BF1245">
            <v>22077550</v>
          </cell>
          <cell r="BI1245">
            <v>22077550</v>
          </cell>
          <cell r="BJ1245">
            <v>0.3265242948536915</v>
          </cell>
          <cell r="BK1245">
            <v>124204</v>
          </cell>
          <cell r="BL1245">
            <v>136357</v>
          </cell>
          <cell r="BN1245">
            <v>260561</v>
          </cell>
          <cell r="BP1245">
            <v>203300</v>
          </cell>
          <cell r="BR1245">
            <v>203300</v>
          </cell>
          <cell r="BW1245">
            <v>565465</v>
          </cell>
          <cell r="BX1245">
            <v>424625</v>
          </cell>
          <cell r="BZ1245">
            <v>990090</v>
          </cell>
          <cell r="CJ1245">
            <v>107033</v>
          </cell>
          <cell r="CL1245">
            <v>107033</v>
          </cell>
          <cell r="CU1245">
            <v>237357</v>
          </cell>
          <cell r="CV1245">
            <v>383718</v>
          </cell>
          <cell r="CX1245">
            <v>621075</v>
          </cell>
          <cell r="CZ1245">
            <v>353544</v>
          </cell>
          <cell r="DB1245">
            <v>353544</v>
          </cell>
          <cell r="DG1245">
            <v>299507</v>
          </cell>
          <cell r="DH1245">
            <v>412951</v>
          </cell>
          <cell r="DJ1245">
            <v>712458</v>
          </cell>
          <cell r="EA1245">
            <v>197646</v>
          </cell>
          <cell r="EB1245">
            <v>155527</v>
          </cell>
          <cell r="ED1245">
            <v>353173</v>
          </cell>
          <cell r="ER1245">
            <v>230454</v>
          </cell>
          <cell r="ET1245">
            <v>230454</v>
          </cell>
          <cell r="FC1245">
            <v>261885</v>
          </cell>
          <cell r="FF1245">
            <v>261885</v>
          </cell>
          <cell r="FK1245">
            <v>45265503</v>
          </cell>
          <cell r="FL1245">
            <v>3581307</v>
          </cell>
          <cell r="FN1245">
            <v>18766995</v>
          </cell>
          <cell r="FO1245">
            <v>67613805</v>
          </cell>
        </row>
        <row r="1246">
          <cell r="E1246" t="str">
            <v>Charlotte2009</v>
          </cell>
          <cell r="F1246" t="str">
            <v>NC</v>
          </cell>
          <cell r="G1246" t="str">
            <v>NCAA Division I-AAA</v>
          </cell>
          <cell r="I1246">
            <v>1</v>
          </cell>
          <cell r="J1246" t="str">
            <v>NCAA</v>
          </cell>
          <cell r="K1246">
            <v>8266</v>
          </cell>
          <cell r="L1246">
            <v>8213</v>
          </cell>
          <cell r="M1246">
            <v>16479</v>
          </cell>
          <cell r="V1246">
            <v>731489</v>
          </cell>
          <cell r="Y1246">
            <v>731489</v>
          </cell>
          <cell r="Z1246">
            <v>2266323</v>
          </cell>
          <cell r="AA1246">
            <v>1234632</v>
          </cell>
          <cell r="AC1246">
            <v>3500955</v>
          </cell>
          <cell r="AL1246">
            <v>450926</v>
          </cell>
          <cell r="AM1246">
            <v>526199</v>
          </cell>
          <cell r="AO1246">
            <v>977125</v>
          </cell>
          <cell r="BJ1246">
            <v>0</v>
          </cell>
          <cell r="BK1246">
            <v>306764</v>
          </cell>
          <cell r="BN1246">
            <v>306764</v>
          </cell>
          <cell r="CU1246">
            <v>531012</v>
          </cell>
          <cell r="CV1246">
            <v>509547</v>
          </cell>
          <cell r="CX1246">
            <v>1040559</v>
          </cell>
          <cell r="CZ1246">
            <v>466736</v>
          </cell>
          <cell r="DB1246">
            <v>466736</v>
          </cell>
          <cell r="EA1246">
            <v>203145</v>
          </cell>
          <cell r="EB1246">
            <v>219772</v>
          </cell>
          <cell r="ED1246">
            <v>422917</v>
          </cell>
          <cell r="ER1246">
            <v>439936</v>
          </cell>
          <cell r="ET1246">
            <v>439936</v>
          </cell>
          <cell r="FK1246">
            <v>4489659</v>
          </cell>
          <cell r="FL1246">
            <v>3396822</v>
          </cell>
          <cell r="FN1246">
            <v>4074240</v>
          </cell>
          <cell r="FO1246">
            <v>11960721</v>
          </cell>
        </row>
        <row r="1247">
          <cell r="E1247" t="str">
            <v>North Texas2009</v>
          </cell>
          <cell r="F1247" t="str">
            <v>TX</v>
          </cell>
          <cell r="G1247" t="str">
            <v>NCAA Division I-A</v>
          </cell>
          <cell r="I1247">
            <v>1</v>
          </cell>
          <cell r="J1247" t="str">
            <v>NCAA</v>
          </cell>
          <cell r="K1247">
            <v>9746</v>
          </cell>
          <cell r="L1247">
            <v>11552</v>
          </cell>
          <cell r="M1247">
            <v>21298</v>
          </cell>
          <cell r="Z1247">
            <v>1474978</v>
          </cell>
          <cell r="AA1247">
            <v>934157</v>
          </cell>
          <cell r="AC1247">
            <v>2409135</v>
          </cell>
          <cell r="AL1247">
            <v>328903</v>
          </cell>
          <cell r="AM1247">
            <v>536631</v>
          </cell>
          <cell r="AO1247">
            <v>865534</v>
          </cell>
          <cell r="BF1247">
            <v>4315701</v>
          </cell>
          <cell r="BI1247">
            <v>4315701</v>
          </cell>
          <cell r="BJ1247">
            <v>0.25929764523281357</v>
          </cell>
          <cell r="BK1247">
            <v>198497</v>
          </cell>
          <cell r="BL1247">
            <v>214714</v>
          </cell>
          <cell r="BN1247">
            <v>413211</v>
          </cell>
          <cell r="CV1247">
            <v>457359</v>
          </cell>
          <cell r="CX1247">
            <v>457359</v>
          </cell>
          <cell r="CZ1247">
            <v>496669</v>
          </cell>
          <cell r="DB1247">
            <v>496669</v>
          </cell>
          <cell r="DH1247">
            <v>462804</v>
          </cell>
          <cell r="DJ1247">
            <v>462804</v>
          </cell>
          <cell r="EB1247">
            <v>335288</v>
          </cell>
          <cell r="ED1247">
            <v>335288</v>
          </cell>
          <cell r="ER1247">
            <v>454125</v>
          </cell>
          <cell r="ET1247">
            <v>454125</v>
          </cell>
          <cell r="FK1247">
            <v>6318079</v>
          </cell>
          <cell r="FL1247">
            <v>3891747</v>
          </cell>
          <cell r="FN1247">
            <v>6433985</v>
          </cell>
          <cell r="FO1247">
            <v>16643811</v>
          </cell>
        </row>
        <row r="1248">
          <cell r="E1248" t="str">
            <v>Notre Dame2009</v>
          </cell>
          <cell r="F1248" t="str">
            <v>IN</v>
          </cell>
          <cell r="G1248" t="str">
            <v>NCAA Division I-A</v>
          </cell>
          <cell r="I1248">
            <v>1</v>
          </cell>
          <cell r="J1248" t="str">
            <v>NCAA</v>
          </cell>
          <cell r="K1248">
            <v>4490</v>
          </cell>
          <cell r="L1248">
            <v>3861</v>
          </cell>
          <cell r="M1248">
            <v>8351</v>
          </cell>
          <cell r="V1248">
            <v>314716</v>
          </cell>
          <cell r="Y1248">
            <v>314716</v>
          </cell>
          <cell r="Z1248">
            <v>4051468</v>
          </cell>
          <cell r="AA1248">
            <v>1032465</v>
          </cell>
          <cell r="AC1248">
            <v>5083933</v>
          </cell>
          <cell r="AL1248">
            <v>75865</v>
          </cell>
          <cell r="AM1248">
            <v>75865</v>
          </cell>
          <cell r="AO1248">
            <v>151730</v>
          </cell>
          <cell r="AX1248">
            <v>27123</v>
          </cell>
          <cell r="AY1248">
            <v>27123</v>
          </cell>
          <cell r="BA1248">
            <v>54246</v>
          </cell>
          <cell r="BF1248">
            <v>64163063</v>
          </cell>
          <cell r="BI1248">
            <v>64163063</v>
          </cell>
          <cell r="BJ1248">
            <v>0.70596482310891051</v>
          </cell>
          <cell r="BK1248">
            <v>244343</v>
          </cell>
          <cell r="BL1248">
            <v>313975</v>
          </cell>
          <cell r="BN1248">
            <v>558318</v>
          </cell>
          <cell r="BS1248">
            <v>762402</v>
          </cell>
          <cell r="BV1248">
            <v>762402</v>
          </cell>
          <cell r="BW1248">
            <v>335840</v>
          </cell>
          <cell r="BX1248">
            <v>211999</v>
          </cell>
          <cell r="BZ1248">
            <v>547839</v>
          </cell>
          <cell r="CJ1248">
            <v>122623</v>
          </cell>
          <cell r="CL1248">
            <v>122623</v>
          </cell>
          <cell r="CU1248">
            <v>106186</v>
          </cell>
          <cell r="CV1248">
            <v>188869</v>
          </cell>
          <cell r="CX1248">
            <v>295055</v>
          </cell>
          <cell r="CZ1248">
            <v>107109</v>
          </cell>
          <cell r="DB1248">
            <v>107109</v>
          </cell>
          <cell r="DG1248">
            <v>316643</v>
          </cell>
          <cell r="DH1248">
            <v>342403</v>
          </cell>
          <cell r="DJ1248">
            <v>659046</v>
          </cell>
          <cell r="EA1248">
            <v>55637</v>
          </cell>
          <cell r="EB1248">
            <v>76028</v>
          </cell>
          <cell r="ED1248">
            <v>131665</v>
          </cell>
          <cell r="ER1248">
            <v>137912</v>
          </cell>
          <cell r="ET1248">
            <v>137912</v>
          </cell>
          <cell r="FK1248">
            <v>70453286</v>
          </cell>
          <cell r="FL1248">
            <v>2636371</v>
          </cell>
          <cell r="FN1248">
            <v>17797397</v>
          </cell>
          <cell r="FO1248">
            <v>90887054</v>
          </cell>
        </row>
        <row r="1249">
          <cell r="E1249" t="str">
            <v>Oklahoma2009</v>
          </cell>
          <cell r="F1249" t="str">
            <v>OK</v>
          </cell>
          <cell r="G1249" t="str">
            <v>NCAA Division I-A</v>
          </cell>
          <cell r="I1249">
            <v>1</v>
          </cell>
          <cell r="J1249" t="str">
            <v>NCAA</v>
          </cell>
          <cell r="K1249">
            <v>8468</v>
          </cell>
          <cell r="L1249">
            <v>8663</v>
          </cell>
          <cell r="M1249">
            <v>17131</v>
          </cell>
          <cell r="V1249">
            <v>1142378</v>
          </cell>
          <cell r="Y1249">
            <v>1142378</v>
          </cell>
          <cell r="Z1249">
            <v>8626247</v>
          </cell>
          <cell r="AA1249">
            <v>2599538</v>
          </cell>
          <cell r="AC1249">
            <v>11225785</v>
          </cell>
          <cell r="AL1249">
            <v>289651</v>
          </cell>
          <cell r="AM1249">
            <v>327496</v>
          </cell>
          <cell r="AO1249">
            <v>617147</v>
          </cell>
          <cell r="BF1249">
            <v>58295888</v>
          </cell>
          <cell r="BI1249">
            <v>58295888</v>
          </cell>
          <cell r="BJ1249">
            <v>0.59086605636945577</v>
          </cell>
          <cell r="BK1249">
            <v>348438</v>
          </cell>
          <cell r="BL1249">
            <v>52724</v>
          </cell>
          <cell r="BN1249">
            <v>401162</v>
          </cell>
          <cell r="BO1249">
            <v>58853</v>
          </cell>
          <cell r="BP1249">
            <v>89606</v>
          </cell>
          <cell r="BR1249">
            <v>148459</v>
          </cell>
          <cell r="CJ1249">
            <v>118259</v>
          </cell>
          <cell r="CL1249">
            <v>118259</v>
          </cell>
          <cell r="CV1249">
            <v>100725</v>
          </cell>
          <cell r="CX1249">
            <v>100725</v>
          </cell>
          <cell r="CZ1249">
            <v>423836</v>
          </cell>
          <cell r="DB1249">
            <v>423836</v>
          </cell>
          <cell r="EA1249">
            <v>86979</v>
          </cell>
          <cell r="EB1249">
            <v>55395</v>
          </cell>
          <cell r="ED1249">
            <v>142374</v>
          </cell>
          <cell r="ER1249">
            <v>90360</v>
          </cell>
          <cell r="ET1249">
            <v>90360</v>
          </cell>
          <cell r="FC1249">
            <v>138208</v>
          </cell>
          <cell r="FF1249">
            <v>138208</v>
          </cell>
          <cell r="FK1249">
            <v>68986642</v>
          </cell>
          <cell r="FL1249">
            <v>3857939</v>
          </cell>
          <cell r="FN1249">
            <v>25817184</v>
          </cell>
          <cell r="FO1249">
            <v>98661765</v>
          </cell>
        </row>
        <row r="1250">
          <cell r="E1250" t="str">
            <v>Oregon2009</v>
          </cell>
          <cell r="F1250" t="str">
            <v>OR</v>
          </cell>
          <cell r="G1250" t="str">
            <v>NCAA Division I-A</v>
          </cell>
          <cell r="I1250">
            <v>1</v>
          </cell>
          <cell r="J1250" t="str">
            <v>NCAA</v>
          </cell>
          <cell r="K1250">
            <v>8392</v>
          </cell>
          <cell r="L1250">
            <v>8550</v>
          </cell>
          <cell r="M1250">
            <v>16942</v>
          </cell>
          <cell r="V1250">
            <v>940302</v>
          </cell>
          <cell r="Y1250">
            <v>940302</v>
          </cell>
          <cell r="Z1250">
            <v>3240150</v>
          </cell>
          <cell r="AA1250">
            <v>353523</v>
          </cell>
          <cell r="AC1250">
            <v>3593673</v>
          </cell>
          <cell r="AL1250">
            <v>410467</v>
          </cell>
          <cell r="AM1250">
            <v>77155</v>
          </cell>
          <cell r="AO1250">
            <v>487622</v>
          </cell>
          <cell r="BF1250">
            <v>29505906</v>
          </cell>
          <cell r="BI1250">
            <v>29505906</v>
          </cell>
          <cell r="BJ1250">
            <v>0.3912625928683075</v>
          </cell>
          <cell r="BK1250">
            <v>133898</v>
          </cell>
          <cell r="BL1250">
            <v>8059</v>
          </cell>
          <cell r="BN1250">
            <v>141957</v>
          </cell>
          <cell r="BX1250">
            <v>51523</v>
          </cell>
          <cell r="BZ1250">
            <v>51523</v>
          </cell>
          <cell r="CV1250">
            <v>91606</v>
          </cell>
          <cell r="CX1250">
            <v>91606</v>
          </cell>
          <cell r="CZ1250">
            <v>96445</v>
          </cell>
          <cell r="DB1250">
            <v>96445</v>
          </cell>
          <cell r="EA1250">
            <v>2177</v>
          </cell>
          <cell r="EB1250">
            <v>2178</v>
          </cell>
          <cell r="ED1250">
            <v>4355</v>
          </cell>
          <cell r="ER1250">
            <v>211246</v>
          </cell>
          <cell r="ET1250">
            <v>211246</v>
          </cell>
          <cell r="FK1250">
            <v>34232900</v>
          </cell>
          <cell r="FL1250">
            <v>891735</v>
          </cell>
          <cell r="FN1250">
            <v>40287394</v>
          </cell>
          <cell r="FO1250">
            <v>75412029</v>
          </cell>
        </row>
        <row r="1251">
          <cell r="E1251" t="str">
            <v>Pittsburgh2009</v>
          </cell>
          <cell r="F1251" t="str">
            <v>PA</v>
          </cell>
          <cell r="G1251" t="str">
            <v>NCAA Division I-A</v>
          </cell>
          <cell r="I1251">
            <v>1</v>
          </cell>
          <cell r="J1251" t="str">
            <v>NCAA</v>
          </cell>
          <cell r="K1251">
            <v>8230</v>
          </cell>
          <cell r="L1251">
            <v>8460</v>
          </cell>
          <cell r="M1251">
            <v>16690</v>
          </cell>
          <cell r="V1251">
            <v>526320</v>
          </cell>
          <cell r="Y1251">
            <v>526320</v>
          </cell>
          <cell r="Z1251">
            <v>13117849</v>
          </cell>
          <cell r="AA1251">
            <v>728973</v>
          </cell>
          <cell r="AC1251">
            <v>13846822</v>
          </cell>
          <cell r="AL1251">
            <v>558593</v>
          </cell>
          <cell r="AM1251">
            <v>852973</v>
          </cell>
          <cell r="AO1251">
            <v>1411566</v>
          </cell>
          <cell r="BF1251">
            <v>22513336</v>
          </cell>
          <cell r="BI1251">
            <v>22513336</v>
          </cell>
          <cell r="BJ1251">
            <v>0.45741561373722545</v>
          </cell>
          <cell r="BP1251">
            <v>267501</v>
          </cell>
          <cell r="BR1251">
            <v>267501</v>
          </cell>
          <cell r="CU1251">
            <v>387515</v>
          </cell>
          <cell r="CV1251">
            <v>463578</v>
          </cell>
          <cell r="CX1251">
            <v>851093</v>
          </cell>
          <cell r="CZ1251">
            <v>263626</v>
          </cell>
          <cell r="DB1251">
            <v>263626</v>
          </cell>
          <cell r="DG1251">
            <v>455914</v>
          </cell>
          <cell r="DH1251">
            <v>612597</v>
          </cell>
          <cell r="DJ1251">
            <v>1068511</v>
          </cell>
          <cell r="EB1251">
            <v>200884</v>
          </cell>
          <cell r="ED1251">
            <v>200884</v>
          </cell>
          <cell r="ER1251">
            <v>313833</v>
          </cell>
          <cell r="ET1251">
            <v>313833</v>
          </cell>
          <cell r="FC1251">
            <v>420812</v>
          </cell>
          <cell r="FF1251">
            <v>420812</v>
          </cell>
          <cell r="FK1251">
            <v>37980339</v>
          </cell>
          <cell r="FL1251">
            <v>3703965</v>
          </cell>
          <cell r="FN1251">
            <v>7534252</v>
          </cell>
          <cell r="FO1251">
            <v>49218556</v>
          </cell>
        </row>
        <row r="1252">
          <cell r="E1252" t="str">
            <v>South Alabama2009</v>
          </cell>
          <cell r="F1252" t="str">
            <v>AL</v>
          </cell>
          <cell r="G1252" t="str">
            <v>NCAA Division I-AAA</v>
          </cell>
          <cell r="I1252">
            <v>1</v>
          </cell>
          <cell r="J1252" t="str">
            <v>NCAA</v>
          </cell>
          <cell r="K1252">
            <v>3696</v>
          </cell>
          <cell r="L1252">
            <v>4820</v>
          </cell>
          <cell r="M1252">
            <v>8516</v>
          </cell>
          <cell r="V1252">
            <v>890557</v>
          </cell>
          <cell r="Y1252">
            <v>890557</v>
          </cell>
          <cell r="Z1252">
            <v>1621527</v>
          </cell>
          <cell r="AA1252">
            <v>858702</v>
          </cell>
          <cell r="AC1252">
            <v>2480229</v>
          </cell>
          <cell r="BF1252">
            <v>5177338</v>
          </cell>
          <cell r="BI1252">
            <v>5177338</v>
          </cell>
          <cell r="BJ1252">
            <v>0.34627694983432028</v>
          </cell>
          <cell r="BK1252">
            <v>219288</v>
          </cell>
          <cell r="BL1252">
            <v>223001</v>
          </cell>
          <cell r="BN1252">
            <v>442289</v>
          </cell>
          <cell r="CV1252">
            <v>542289</v>
          </cell>
          <cell r="CX1252">
            <v>542289</v>
          </cell>
          <cell r="CZ1252">
            <v>557318</v>
          </cell>
          <cell r="DB1252">
            <v>557318</v>
          </cell>
          <cell r="EA1252">
            <v>214105</v>
          </cell>
          <cell r="EB1252">
            <v>199685</v>
          </cell>
          <cell r="ED1252">
            <v>413790</v>
          </cell>
          <cell r="EE1252">
            <v>229814</v>
          </cell>
          <cell r="EF1252">
            <v>273920</v>
          </cell>
          <cell r="EH1252">
            <v>503734</v>
          </cell>
          <cell r="EI1252">
            <v>229814</v>
          </cell>
          <cell r="EJ1252">
            <v>273920</v>
          </cell>
          <cell r="EL1252">
            <v>503734</v>
          </cell>
          <cell r="EM1252">
            <v>108979</v>
          </cell>
          <cell r="EN1252">
            <v>99442</v>
          </cell>
          <cell r="EP1252">
            <v>208421</v>
          </cell>
          <cell r="ER1252">
            <v>433978</v>
          </cell>
          <cell r="ET1252">
            <v>433978</v>
          </cell>
          <cell r="FK1252">
            <v>8691422</v>
          </cell>
          <cell r="FL1252">
            <v>3462255</v>
          </cell>
          <cell r="FN1252">
            <v>2797760</v>
          </cell>
          <cell r="FO1252">
            <v>14951437</v>
          </cell>
        </row>
        <row r="1253">
          <cell r="E1253" t="str">
            <v>South Carolina2009</v>
          </cell>
          <cell r="F1253" t="str">
            <v>SC</v>
          </cell>
          <cell r="G1253" t="str">
            <v>NCAA Division I-A</v>
          </cell>
          <cell r="I1253">
            <v>1</v>
          </cell>
          <cell r="J1253" t="str">
            <v>NCAA</v>
          </cell>
          <cell r="K1253">
            <v>8660</v>
          </cell>
          <cell r="L1253">
            <v>10221</v>
          </cell>
          <cell r="M1253">
            <v>18881</v>
          </cell>
          <cell r="V1253">
            <v>2666360</v>
          </cell>
          <cell r="Y1253">
            <v>2666360</v>
          </cell>
          <cell r="Z1253">
            <v>9190794</v>
          </cell>
          <cell r="AA1253">
            <v>133286</v>
          </cell>
          <cell r="AC1253">
            <v>9324080</v>
          </cell>
          <cell r="AL1253">
            <v>4061</v>
          </cell>
          <cell r="AM1253">
            <v>5844</v>
          </cell>
          <cell r="AO1253">
            <v>9905</v>
          </cell>
          <cell r="AU1253">
            <v>9356</v>
          </cell>
          <cell r="AW1253">
            <v>9356</v>
          </cell>
          <cell r="BF1253">
            <v>58266159</v>
          </cell>
          <cell r="BI1253">
            <v>58266159</v>
          </cell>
          <cell r="BJ1253">
            <v>0.72840206754311199</v>
          </cell>
          <cell r="BK1253">
            <v>5300</v>
          </cell>
          <cell r="BL1253">
            <v>8185</v>
          </cell>
          <cell r="BN1253">
            <v>13485</v>
          </cell>
          <cell r="CU1253">
            <v>8430</v>
          </cell>
          <cell r="CV1253">
            <v>32152</v>
          </cell>
          <cell r="CX1253">
            <v>40582</v>
          </cell>
          <cell r="CZ1253">
            <v>5149</v>
          </cell>
          <cell r="DB1253">
            <v>5149</v>
          </cell>
          <cell r="DG1253">
            <v>2160</v>
          </cell>
          <cell r="DH1253">
            <v>3239</v>
          </cell>
          <cell r="DJ1253">
            <v>5399</v>
          </cell>
          <cell r="EA1253">
            <v>1001</v>
          </cell>
          <cell r="EB1253">
            <v>1001</v>
          </cell>
          <cell r="ED1253">
            <v>2002</v>
          </cell>
          <cell r="ER1253">
            <v>9508</v>
          </cell>
          <cell r="ET1253">
            <v>9508</v>
          </cell>
          <cell r="FK1253">
            <v>70144265</v>
          </cell>
          <cell r="FL1253">
            <v>207720</v>
          </cell>
          <cell r="FN1253">
            <v>9639769</v>
          </cell>
          <cell r="FO1253">
            <v>79991754</v>
          </cell>
        </row>
        <row r="1254">
          <cell r="E1254" t="str">
            <v>South Florida2009</v>
          </cell>
          <cell r="F1254" t="str">
            <v>FL</v>
          </cell>
          <cell r="G1254" t="str">
            <v>NCAA Division I-A</v>
          </cell>
          <cell r="I1254">
            <v>1</v>
          </cell>
          <cell r="J1254" t="str">
            <v>NCAA</v>
          </cell>
          <cell r="K1254">
            <v>9770</v>
          </cell>
          <cell r="L1254">
            <v>12793</v>
          </cell>
          <cell r="M1254">
            <v>22563</v>
          </cell>
          <cell r="V1254">
            <v>331289</v>
          </cell>
          <cell r="Y1254">
            <v>331289</v>
          </cell>
          <cell r="Z1254">
            <v>4588627</v>
          </cell>
          <cell r="AA1254">
            <v>409766</v>
          </cell>
          <cell r="AC1254">
            <v>4998393</v>
          </cell>
          <cell r="AL1254">
            <v>40753</v>
          </cell>
          <cell r="AM1254">
            <v>75404</v>
          </cell>
          <cell r="AO1254">
            <v>116157</v>
          </cell>
          <cell r="BF1254">
            <v>16562391</v>
          </cell>
          <cell r="BI1254">
            <v>16562391</v>
          </cell>
          <cell r="BJ1254">
            <v>0.42260765938779882</v>
          </cell>
          <cell r="BK1254">
            <v>21383</v>
          </cell>
          <cell r="BL1254">
            <v>29707</v>
          </cell>
          <cell r="BN1254">
            <v>51090</v>
          </cell>
          <cell r="CN1254">
            <v>3642</v>
          </cell>
          <cell r="CP1254">
            <v>3642</v>
          </cell>
          <cell r="CU1254">
            <v>202960</v>
          </cell>
          <cell r="CV1254">
            <v>67313</v>
          </cell>
          <cell r="CX1254">
            <v>270273</v>
          </cell>
          <cell r="CZ1254">
            <v>80968</v>
          </cell>
          <cell r="DB1254">
            <v>80968</v>
          </cell>
          <cell r="EA1254">
            <v>6696</v>
          </cell>
          <cell r="EB1254">
            <v>16931</v>
          </cell>
          <cell r="ED1254">
            <v>23627</v>
          </cell>
          <cell r="ER1254">
            <v>88532</v>
          </cell>
          <cell r="ET1254">
            <v>88532</v>
          </cell>
          <cell r="FK1254">
            <v>21754099</v>
          </cell>
          <cell r="FL1254">
            <v>772263</v>
          </cell>
          <cell r="FN1254">
            <v>16664577</v>
          </cell>
          <cell r="FO1254">
            <v>39190939</v>
          </cell>
        </row>
        <row r="1255">
          <cell r="E1255" t="str">
            <v>USC2009</v>
          </cell>
          <cell r="F1255" t="str">
            <v>CA</v>
          </cell>
          <cell r="G1255" t="str">
            <v>NCAA Division I-A</v>
          </cell>
          <cell r="I1255">
            <v>1</v>
          </cell>
          <cell r="J1255" t="str">
            <v>NCAA</v>
          </cell>
          <cell r="K1255">
            <v>7921</v>
          </cell>
          <cell r="L1255">
            <v>8063</v>
          </cell>
          <cell r="M1255">
            <v>15984</v>
          </cell>
          <cell r="V1255">
            <v>194585</v>
          </cell>
          <cell r="Y1255">
            <v>194585</v>
          </cell>
          <cell r="Z1255">
            <v>3535629</v>
          </cell>
          <cell r="AA1255">
            <v>128277</v>
          </cell>
          <cell r="AC1255">
            <v>3663906</v>
          </cell>
          <cell r="BF1255">
            <v>29080117</v>
          </cell>
          <cell r="BI1255">
            <v>29080117</v>
          </cell>
          <cell r="BJ1255">
            <v>0.38390269980335628</v>
          </cell>
          <cell r="BK1255">
            <v>222681</v>
          </cell>
          <cell r="BL1255">
            <v>168752</v>
          </cell>
          <cell r="BN1255">
            <v>391433</v>
          </cell>
          <cell r="CJ1255">
            <v>109069</v>
          </cell>
          <cell r="CL1255">
            <v>109069</v>
          </cell>
          <cell r="CV1255">
            <v>101575</v>
          </cell>
          <cell r="CX1255">
            <v>101575</v>
          </cell>
          <cell r="DG1255">
            <v>71544</v>
          </cell>
          <cell r="DH1255">
            <v>63445</v>
          </cell>
          <cell r="DJ1255">
            <v>134989</v>
          </cell>
          <cell r="EA1255">
            <v>110938</v>
          </cell>
          <cell r="EB1255">
            <v>52684</v>
          </cell>
          <cell r="ED1255">
            <v>163622</v>
          </cell>
          <cell r="EE1255">
            <v>2698</v>
          </cell>
          <cell r="EF1255">
            <v>36427</v>
          </cell>
          <cell r="EH1255">
            <v>39125</v>
          </cell>
          <cell r="EI1255">
            <v>52428</v>
          </cell>
          <cell r="EJ1255">
            <v>44113</v>
          </cell>
          <cell r="EL1255">
            <v>96541</v>
          </cell>
          <cell r="EN1255">
            <v>14841</v>
          </cell>
          <cell r="EP1255">
            <v>14841</v>
          </cell>
          <cell r="EQ1255">
            <v>79072</v>
          </cell>
          <cell r="ER1255">
            <v>86821</v>
          </cell>
          <cell r="ET1255">
            <v>165893</v>
          </cell>
          <cell r="EU1255">
            <v>84172</v>
          </cell>
          <cell r="EV1255">
            <v>95750</v>
          </cell>
          <cell r="EX1255">
            <v>179922</v>
          </cell>
          <cell r="FK1255">
            <v>33433864</v>
          </cell>
          <cell r="FL1255">
            <v>901754</v>
          </cell>
          <cell r="FN1255">
            <v>41413047</v>
          </cell>
          <cell r="FO1255">
            <v>75748665</v>
          </cell>
        </row>
        <row r="1256">
          <cell r="E1256" t="str">
            <v>Southern Mississippi2009</v>
          </cell>
          <cell r="F1256" t="str">
            <v>MS</v>
          </cell>
          <cell r="G1256" t="str">
            <v>NCAA Division I-A</v>
          </cell>
          <cell r="I1256">
            <v>1</v>
          </cell>
          <cell r="J1256" t="str">
            <v>NCAA</v>
          </cell>
          <cell r="K1256">
            <v>4114</v>
          </cell>
          <cell r="L1256">
            <v>6546</v>
          </cell>
          <cell r="M1256">
            <v>10660</v>
          </cell>
          <cell r="V1256">
            <v>769360</v>
          </cell>
          <cell r="Y1256">
            <v>769360</v>
          </cell>
          <cell r="Z1256">
            <v>1704791</v>
          </cell>
          <cell r="AA1256">
            <v>1006963</v>
          </cell>
          <cell r="AC1256">
            <v>2711754</v>
          </cell>
          <cell r="AL1256">
            <v>282437</v>
          </cell>
          <cell r="AM1256">
            <v>440582</v>
          </cell>
          <cell r="AO1256">
            <v>723019</v>
          </cell>
          <cell r="BF1256">
            <v>5605441</v>
          </cell>
          <cell r="BI1256">
            <v>5605441</v>
          </cell>
          <cell r="BJ1256">
            <v>0.28903444720490873</v>
          </cell>
          <cell r="BK1256">
            <v>202955</v>
          </cell>
          <cell r="BL1256">
            <v>220732</v>
          </cell>
          <cell r="BN1256">
            <v>423687</v>
          </cell>
          <cell r="CV1256">
            <v>505354</v>
          </cell>
          <cell r="CX1256">
            <v>505354</v>
          </cell>
          <cell r="CZ1256">
            <v>525798</v>
          </cell>
          <cell r="DB1256">
            <v>525798</v>
          </cell>
          <cell r="EA1256">
            <v>205909</v>
          </cell>
          <cell r="EB1256">
            <v>249156</v>
          </cell>
          <cell r="ED1256">
            <v>455065</v>
          </cell>
          <cell r="ER1256">
            <v>413213</v>
          </cell>
          <cell r="ET1256">
            <v>413213</v>
          </cell>
          <cell r="FK1256">
            <v>8770893</v>
          </cell>
          <cell r="FL1256">
            <v>3361798</v>
          </cell>
          <cell r="FN1256">
            <v>7260987</v>
          </cell>
          <cell r="FO1256">
            <v>19393678</v>
          </cell>
        </row>
        <row r="1257">
          <cell r="E1257" t="str">
            <v>Toledo2009</v>
          </cell>
          <cell r="F1257" t="str">
            <v>OH</v>
          </cell>
          <cell r="G1257" t="str">
            <v>NCAA Division I-A</v>
          </cell>
          <cell r="I1257">
            <v>1</v>
          </cell>
          <cell r="J1257" t="str">
            <v>NCAA</v>
          </cell>
          <cell r="K1257">
            <v>7558</v>
          </cell>
          <cell r="L1257">
            <v>7325</v>
          </cell>
          <cell r="M1257">
            <v>14883</v>
          </cell>
          <cell r="V1257">
            <v>571162</v>
          </cell>
          <cell r="Y1257">
            <v>571162</v>
          </cell>
          <cell r="Z1257">
            <v>1931889</v>
          </cell>
          <cell r="AA1257">
            <v>1327031</v>
          </cell>
          <cell r="AC1257">
            <v>3258920</v>
          </cell>
          <cell r="AM1257">
            <v>689866</v>
          </cell>
          <cell r="AO1257">
            <v>689866</v>
          </cell>
          <cell r="BF1257">
            <v>5536563</v>
          </cell>
          <cell r="BI1257">
            <v>5536563</v>
          </cell>
          <cell r="BJ1257">
            <v>0.27628185788240911</v>
          </cell>
          <cell r="BK1257">
            <v>221085</v>
          </cell>
          <cell r="BL1257">
            <v>287035</v>
          </cell>
          <cell r="BN1257">
            <v>508120</v>
          </cell>
          <cell r="CV1257">
            <v>619598</v>
          </cell>
          <cell r="CX1257">
            <v>619598</v>
          </cell>
          <cell r="CZ1257">
            <v>515162</v>
          </cell>
          <cell r="DB1257">
            <v>515162</v>
          </cell>
          <cell r="DH1257">
            <v>493433</v>
          </cell>
          <cell r="DJ1257">
            <v>493433</v>
          </cell>
          <cell r="EA1257">
            <v>237804</v>
          </cell>
          <cell r="EB1257">
            <v>332188</v>
          </cell>
          <cell r="ED1257">
            <v>569992</v>
          </cell>
          <cell r="EM1257">
            <v>178620</v>
          </cell>
          <cell r="EP1257">
            <v>178620</v>
          </cell>
          <cell r="ER1257">
            <v>634512</v>
          </cell>
          <cell r="ET1257">
            <v>634512</v>
          </cell>
          <cell r="FK1257">
            <v>8677123</v>
          </cell>
          <cell r="FL1257">
            <v>4898825</v>
          </cell>
          <cell r="FN1257">
            <v>6463598</v>
          </cell>
          <cell r="FO1257">
            <v>20039546</v>
          </cell>
        </row>
        <row r="1258">
          <cell r="E1258" t="str">
            <v>Tulsa2009</v>
          </cell>
          <cell r="F1258" t="str">
            <v>OK</v>
          </cell>
          <cell r="G1258" t="str">
            <v>NCAA Division I-A</v>
          </cell>
          <cell r="I1258">
            <v>1</v>
          </cell>
          <cell r="J1258" t="str">
            <v>NCAA</v>
          </cell>
          <cell r="K1258">
            <v>1555</v>
          </cell>
          <cell r="L1258">
            <v>1356</v>
          </cell>
          <cell r="M1258">
            <v>2911</v>
          </cell>
          <cell r="Z1258">
            <v>2359883</v>
          </cell>
          <cell r="AA1258">
            <v>686688</v>
          </cell>
          <cell r="AC1258">
            <v>3046571</v>
          </cell>
          <cell r="AL1258">
            <v>459908</v>
          </cell>
          <cell r="AM1258">
            <v>711916</v>
          </cell>
          <cell r="AO1258">
            <v>1171824</v>
          </cell>
          <cell r="BF1258">
            <v>6340835</v>
          </cell>
          <cell r="BI1258">
            <v>6340835</v>
          </cell>
          <cell r="BJ1258">
            <v>0.24116801381581426</v>
          </cell>
          <cell r="BK1258">
            <v>133084</v>
          </cell>
          <cell r="BL1258">
            <v>262981</v>
          </cell>
          <cell r="BN1258">
            <v>396065</v>
          </cell>
          <cell r="CJ1258">
            <v>859924</v>
          </cell>
          <cell r="CL1258">
            <v>859924</v>
          </cell>
          <cell r="CU1258">
            <v>430797</v>
          </cell>
          <cell r="CV1258">
            <v>633328</v>
          </cell>
          <cell r="CX1258">
            <v>1064125</v>
          </cell>
          <cell r="CZ1258">
            <v>530920</v>
          </cell>
          <cell r="DB1258">
            <v>530920</v>
          </cell>
          <cell r="EA1258">
            <v>403691</v>
          </cell>
          <cell r="EB1258">
            <v>371160</v>
          </cell>
          <cell r="ED1258">
            <v>774851</v>
          </cell>
          <cell r="ER1258">
            <v>586926</v>
          </cell>
          <cell r="ET1258">
            <v>586926</v>
          </cell>
          <cell r="FK1258">
            <v>10128198</v>
          </cell>
          <cell r="FL1258">
            <v>4643843</v>
          </cell>
          <cell r="FN1258">
            <v>11520148</v>
          </cell>
          <cell r="FO1258">
            <v>26292189</v>
          </cell>
        </row>
        <row r="1259">
          <cell r="E1259" t="str">
            <v>Utah2009</v>
          </cell>
          <cell r="F1259" t="str">
            <v>UT</v>
          </cell>
          <cell r="G1259" t="str">
            <v>NCAA Division I-A</v>
          </cell>
          <cell r="I1259">
            <v>1</v>
          </cell>
          <cell r="J1259" t="str">
            <v>NCAA</v>
          </cell>
          <cell r="K1259">
            <v>8306</v>
          </cell>
          <cell r="L1259">
            <v>6647</v>
          </cell>
          <cell r="M1259">
            <v>14953</v>
          </cell>
          <cell r="V1259">
            <v>111101</v>
          </cell>
          <cell r="Y1259">
            <v>111101</v>
          </cell>
          <cell r="Z1259">
            <v>6235593</v>
          </cell>
          <cell r="AA1259">
            <v>217508</v>
          </cell>
          <cell r="AC1259">
            <v>6453101</v>
          </cell>
          <cell r="BF1259">
            <v>14690174</v>
          </cell>
          <cell r="BI1259">
            <v>14690174</v>
          </cell>
          <cell r="BJ1259">
            <v>0.46109910788894504</v>
          </cell>
          <cell r="BK1259">
            <v>29168</v>
          </cell>
          <cell r="BN1259">
            <v>29168</v>
          </cell>
          <cell r="BP1259">
            <v>649619</v>
          </cell>
          <cell r="BR1259">
            <v>649619</v>
          </cell>
          <cell r="CQ1259">
            <v>56683</v>
          </cell>
          <cell r="CR1259">
            <v>59529</v>
          </cell>
          <cell r="CT1259">
            <v>116212</v>
          </cell>
          <cell r="CV1259">
            <v>100180</v>
          </cell>
          <cell r="CX1259">
            <v>100180</v>
          </cell>
          <cell r="CZ1259">
            <v>134579</v>
          </cell>
          <cell r="DB1259">
            <v>134579</v>
          </cell>
          <cell r="DG1259">
            <v>41596</v>
          </cell>
          <cell r="DH1259">
            <v>94300</v>
          </cell>
          <cell r="DJ1259">
            <v>135896</v>
          </cell>
          <cell r="EA1259">
            <v>36086</v>
          </cell>
          <cell r="EB1259">
            <v>117972</v>
          </cell>
          <cell r="ED1259">
            <v>154058</v>
          </cell>
          <cell r="EF1259">
            <v>37829</v>
          </cell>
          <cell r="EH1259">
            <v>37829</v>
          </cell>
          <cell r="EJ1259">
            <v>37829</v>
          </cell>
          <cell r="EL1259">
            <v>37829</v>
          </cell>
          <cell r="EN1259">
            <v>37829</v>
          </cell>
          <cell r="EP1259">
            <v>37829</v>
          </cell>
          <cell r="ER1259">
            <v>172996</v>
          </cell>
          <cell r="ET1259">
            <v>172996</v>
          </cell>
          <cell r="FK1259">
            <v>21200401</v>
          </cell>
          <cell r="FL1259">
            <v>1660170</v>
          </cell>
          <cell r="FN1259">
            <v>8998467</v>
          </cell>
          <cell r="FO1259">
            <v>31859038</v>
          </cell>
        </row>
        <row r="1260">
          <cell r="E1260" t="str">
            <v>Virginia2009</v>
          </cell>
          <cell r="F1260" t="str">
            <v>VA</v>
          </cell>
          <cell r="G1260" t="str">
            <v>NCAA Division I-A</v>
          </cell>
          <cell r="I1260">
            <v>1</v>
          </cell>
          <cell r="J1260" t="str">
            <v>NCAA</v>
          </cell>
          <cell r="K1260">
            <v>6074</v>
          </cell>
          <cell r="L1260">
            <v>7775</v>
          </cell>
          <cell r="M1260">
            <v>13849</v>
          </cell>
          <cell r="V1260">
            <v>1140767</v>
          </cell>
          <cell r="Y1260">
            <v>1140767</v>
          </cell>
          <cell r="Z1260">
            <v>9788223</v>
          </cell>
          <cell r="AA1260">
            <v>369536</v>
          </cell>
          <cell r="AC1260">
            <v>10157759</v>
          </cell>
          <cell r="AL1260">
            <v>68408</v>
          </cell>
          <cell r="AM1260">
            <v>66684</v>
          </cell>
          <cell r="AO1260">
            <v>135092</v>
          </cell>
          <cell r="BC1260">
            <v>67528</v>
          </cell>
          <cell r="BE1260">
            <v>67528</v>
          </cell>
          <cell r="BF1260">
            <v>19004653</v>
          </cell>
          <cell r="BI1260">
            <v>19004653</v>
          </cell>
          <cell r="BJ1260">
            <v>0.23221253701294714</v>
          </cell>
          <cell r="BK1260">
            <v>56448</v>
          </cell>
          <cell r="BL1260">
            <v>29825</v>
          </cell>
          <cell r="BN1260">
            <v>86273</v>
          </cell>
          <cell r="BW1260">
            <v>554877</v>
          </cell>
          <cell r="BX1260">
            <v>99296</v>
          </cell>
          <cell r="BZ1260">
            <v>654173</v>
          </cell>
          <cell r="CJ1260">
            <v>125664</v>
          </cell>
          <cell r="CL1260">
            <v>125664</v>
          </cell>
          <cell r="CU1260">
            <v>174502</v>
          </cell>
          <cell r="CV1260">
            <v>121519</v>
          </cell>
          <cell r="CX1260">
            <v>296021</v>
          </cell>
          <cell r="CZ1260">
            <v>42342</v>
          </cell>
          <cell r="DB1260">
            <v>42342</v>
          </cell>
          <cell r="DG1260">
            <v>311554</v>
          </cell>
          <cell r="DH1260">
            <v>255634</v>
          </cell>
          <cell r="DJ1260">
            <v>567188</v>
          </cell>
          <cell r="EA1260">
            <v>255173</v>
          </cell>
          <cell r="EB1260">
            <v>37030</v>
          </cell>
          <cell r="ED1260">
            <v>292203</v>
          </cell>
          <cell r="ER1260">
            <v>228273</v>
          </cell>
          <cell r="ET1260">
            <v>228273</v>
          </cell>
          <cell r="FC1260">
            <v>78875</v>
          </cell>
          <cell r="FF1260">
            <v>78875</v>
          </cell>
          <cell r="FK1260">
            <v>31433480</v>
          </cell>
          <cell r="FL1260">
            <v>1443331</v>
          </cell>
          <cell r="FN1260">
            <v>48964821</v>
          </cell>
          <cell r="FO1260">
            <v>81841632</v>
          </cell>
        </row>
        <row r="1261">
          <cell r="E1261" t="str">
            <v>Washington2009</v>
          </cell>
          <cell r="F1261" t="str">
            <v>WA</v>
          </cell>
          <cell r="G1261" t="str">
            <v>NCAA Division I-A</v>
          </cell>
          <cell r="I1261">
            <v>1</v>
          </cell>
          <cell r="J1261" t="str">
            <v>NCAA</v>
          </cell>
          <cell r="K1261">
            <v>13849</v>
          </cell>
          <cell r="L1261">
            <v>14203</v>
          </cell>
          <cell r="M1261">
            <v>28052</v>
          </cell>
          <cell r="V1261">
            <v>418956</v>
          </cell>
          <cell r="Y1261">
            <v>418956</v>
          </cell>
          <cell r="Z1261">
            <v>11481376</v>
          </cell>
          <cell r="AA1261">
            <v>725498</v>
          </cell>
          <cell r="AC1261">
            <v>12206874</v>
          </cell>
          <cell r="AL1261">
            <v>199422</v>
          </cell>
          <cell r="AM1261">
            <v>592432</v>
          </cell>
          <cell r="AO1261">
            <v>791854</v>
          </cell>
          <cell r="BF1261">
            <v>33919639</v>
          </cell>
          <cell r="BI1261">
            <v>33919639</v>
          </cell>
          <cell r="BJ1261">
            <v>0.52970955772060679</v>
          </cell>
          <cell r="BK1261">
            <v>310739</v>
          </cell>
          <cell r="BL1261">
            <v>320412</v>
          </cell>
          <cell r="BN1261">
            <v>631151</v>
          </cell>
          <cell r="BP1261">
            <v>414189</v>
          </cell>
          <cell r="BR1261">
            <v>414189</v>
          </cell>
          <cell r="CI1261">
            <v>415749</v>
          </cell>
          <cell r="CJ1261">
            <v>616244</v>
          </cell>
          <cell r="CL1261">
            <v>1031993</v>
          </cell>
          <cell r="CU1261">
            <v>162038</v>
          </cell>
          <cell r="CV1261">
            <v>438481</v>
          </cell>
          <cell r="CX1261">
            <v>600519</v>
          </cell>
          <cell r="CZ1261">
            <v>665044</v>
          </cell>
          <cell r="DB1261">
            <v>665044</v>
          </cell>
          <cell r="EA1261">
            <v>244904</v>
          </cell>
          <cell r="EB1261">
            <v>420689</v>
          </cell>
          <cell r="ED1261">
            <v>665593</v>
          </cell>
          <cell r="ER1261">
            <v>484058</v>
          </cell>
          <cell r="ET1261">
            <v>484058</v>
          </cell>
          <cell r="FK1261">
            <v>47152823</v>
          </cell>
          <cell r="FL1261">
            <v>4677047</v>
          </cell>
          <cell r="FN1261">
            <v>12204540</v>
          </cell>
          <cell r="FO1261">
            <v>64034410</v>
          </cell>
        </row>
        <row r="1262">
          <cell r="E1262" t="str">
            <v>Wisconsin2009</v>
          </cell>
          <cell r="F1262" t="str">
            <v>WI</v>
          </cell>
          <cell r="G1262" t="str">
            <v>NCAA Division I-A</v>
          </cell>
          <cell r="I1262">
            <v>1</v>
          </cell>
          <cell r="J1262" t="str">
            <v>NCAA</v>
          </cell>
          <cell r="K1262">
            <v>13095</v>
          </cell>
          <cell r="L1262">
            <v>14050</v>
          </cell>
          <cell r="M1262">
            <v>27145</v>
          </cell>
          <cell r="Z1262">
            <v>17666311</v>
          </cell>
          <cell r="AA1262">
            <v>1451081</v>
          </cell>
          <cell r="AC1262">
            <v>19117392</v>
          </cell>
          <cell r="AL1262">
            <v>324364</v>
          </cell>
          <cell r="AM1262">
            <v>383745</v>
          </cell>
          <cell r="AO1262">
            <v>708109</v>
          </cell>
          <cell r="BF1262">
            <v>38662971</v>
          </cell>
          <cell r="BI1262">
            <v>38662971</v>
          </cell>
          <cell r="BJ1262">
            <v>0.41173824958877259</v>
          </cell>
          <cell r="BK1262">
            <v>59543</v>
          </cell>
          <cell r="BL1262">
            <v>58007</v>
          </cell>
          <cell r="BN1262">
            <v>117550</v>
          </cell>
          <cell r="BS1262">
            <v>5033252</v>
          </cell>
          <cell r="BT1262">
            <v>575243</v>
          </cell>
          <cell r="BV1262">
            <v>5608495</v>
          </cell>
          <cell r="CI1262">
            <v>153029</v>
          </cell>
          <cell r="CJ1262">
            <v>439936</v>
          </cell>
          <cell r="CL1262">
            <v>592965</v>
          </cell>
          <cell r="CU1262">
            <v>254833</v>
          </cell>
          <cell r="CV1262">
            <v>279610</v>
          </cell>
          <cell r="CX1262">
            <v>534443</v>
          </cell>
          <cell r="CZ1262">
            <v>190486</v>
          </cell>
          <cell r="DB1262">
            <v>190486</v>
          </cell>
          <cell r="DG1262">
            <v>448288</v>
          </cell>
          <cell r="DH1262">
            <v>535946</v>
          </cell>
          <cell r="DJ1262">
            <v>984234</v>
          </cell>
          <cell r="EA1262">
            <v>85536</v>
          </cell>
          <cell r="EB1262">
            <v>173270</v>
          </cell>
          <cell r="ED1262">
            <v>258806</v>
          </cell>
          <cell r="ER1262">
            <v>534778</v>
          </cell>
          <cell r="ET1262">
            <v>534778</v>
          </cell>
          <cell r="FC1262">
            <v>219991</v>
          </cell>
          <cell r="FF1262">
            <v>219991</v>
          </cell>
          <cell r="FK1262">
            <v>62908118</v>
          </cell>
          <cell r="FL1262">
            <v>4622102</v>
          </cell>
          <cell r="FN1262">
            <v>26371600</v>
          </cell>
          <cell r="FO1262">
            <v>93901820</v>
          </cell>
        </row>
        <row r="1263">
          <cell r="E1263" t="str">
            <v>Wyoming2009</v>
          </cell>
          <cell r="F1263" t="str">
            <v>WY</v>
          </cell>
          <cell r="G1263" t="str">
            <v>NCAA Division I-A</v>
          </cell>
          <cell r="I1263">
            <v>1</v>
          </cell>
          <cell r="J1263" t="str">
            <v>NCAA</v>
          </cell>
          <cell r="K1263">
            <v>4035</v>
          </cell>
          <cell r="L1263">
            <v>4089</v>
          </cell>
          <cell r="M1263">
            <v>8124</v>
          </cell>
          <cell r="Z1263">
            <v>2566423</v>
          </cell>
          <cell r="AA1263">
            <v>1412859</v>
          </cell>
          <cell r="AC1263">
            <v>3979282</v>
          </cell>
          <cell r="AL1263">
            <v>365792</v>
          </cell>
          <cell r="AM1263">
            <v>464771</v>
          </cell>
          <cell r="AO1263">
            <v>830563</v>
          </cell>
          <cell r="BF1263">
            <v>9145222</v>
          </cell>
          <cell r="BI1263">
            <v>9145222</v>
          </cell>
          <cell r="BJ1263">
            <v>0.33896812305508095</v>
          </cell>
          <cell r="BK1263">
            <v>244993</v>
          </cell>
          <cell r="BL1263">
            <v>242623</v>
          </cell>
          <cell r="BN1263">
            <v>487616</v>
          </cell>
          <cell r="CV1263">
            <v>468974</v>
          </cell>
          <cell r="CX1263">
            <v>468974</v>
          </cell>
          <cell r="DG1263">
            <v>265679</v>
          </cell>
          <cell r="DH1263">
            <v>397250</v>
          </cell>
          <cell r="DJ1263">
            <v>662929</v>
          </cell>
          <cell r="EB1263">
            <v>269546</v>
          </cell>
          <cell r="ED1263">
            <v>269546</v>
          </cell>
          <cell r="ER1263">
            <v>438916</v>
          </cell>
          <cell r="ET1263">
            <v>438916</v>
          </cell>
          <cell r="FC1263">
            <v>416896</v>
          </cell>
          <cell r="FF1263">
            <v>416896</v>
          </cell>
          <cell r="FK1263">
            <v>13005005</v>
          </cell>
          <cell r="FL1263">
            <v>3694939</v>
          </cell>
          <cell r="FN1263">
            <v>10279649</v>
          </cell>
          <cell r="FO1263">
            <v>26979593</v>
          </cell>
        </row>
        <row r="1264">
          <cell r="E1264" t="str">
            <v>Utah State2009</v>
          </cell>
          <cell r="F1264" t="str">
            <v>UT</v>
          </cell>
          <cell r="G1264" t="str">
            <v>NCAA Division I-A</v>
          </cell>
          <cell r="I1264">
            <v>1</v>
          </cell>
          <cell r="J1264" t="str">
            <v>NCAA</v>
          </cell>
          <cell r="K1264">
            <v>5815</v>
          </cell>
          <cell r="L1264">
            <v>5707</v>
          </cell>
          <cell r="M1264">
            <v>11522</v>
          </cell>
          <cell r="Z1264">
            <v>3829579</v>
          </cell>
          <cell r="AA1264">
            <v>553665</v>
          </cell>
          <cell r="AC1264">
            <v>4383244</v>
          </cell>
          <cell r="AL1264">
            <v>1004354</v>
          </cell>
          <cell r="AM1264">
            <v>1242194</v>
          </cell>
          <cell r="AO1264">
            <v>2246548</v>
          </cell>
          <cell r="BF1264">
            <v>4563928</v>
          </cell>
          <cell r="BI1264">
            <v>4563928</v>
          </cell>
          <cell r="BJ1264">
            <v>0.23729672957936879</v>
          </cell>
          <cell r="BK1264">
            <v>175059</v>
          </cell>
          <cell r="BN1264">
            <v>175059</v>
          </cell>
          <cell r="BP1264">
            <v>378883</v>
          </cell>
          <cell r="BR1264">
            <v>378883</v>
          </cell>
          <cell r="CV1264">
            <v>378835</v>
          </cell>
          <cell r="CX1264">
            <v>378835</v>
          </cell>
          <cell r="CZ1264">
            <v>402164</v>
          </cell>
          <cell r="DB1264">
            <v>402164</v>
          </cell>
          <cell r="EA1264">
            <v>167747</v>
          </cell>
          <cell r="EB1264">
            <v>166407</v>
          </cell>
          <cell r="ED1264">
            <v>334154</v>
          </cell>
          <cell r="ER1264">
            <v>415110</v>
          </cell>
          <cell r="ET1264">
            <v>415110</v>
          </cell>
          <cell r="FK1264">
            <v>9740667</v>
          </cell>
          <cell r="FL1264">
            <v>3537258</v>
          </cell>
          <cell r="FN1264">
            <v>5955075</v>
          </cell>
          <cell r="FO1264">
            <v>19233000</v>
          </cell>
        </row>
        <row r="1265">
          <cell r="E1265" t="str">
            <v>Vanderbilt2009</v>
          </cell>
          <cell r="F1265" t="str">
            <v>TN</v>
          </cell>
          <cell r="G1265" t="str">
            <v>NCAA Division I-A</v>
          </cell>
          <cell r="I1265">
            <v>1</v>
          </cell>
          <cell r="J1265" t="str">
            <v>NCAA</v>
          </cell>
          <cell r="K1265">
            <v>3218</v>
          </cell>
          <cell r="L1265">
            <v>3511</v>
          </cell>
          <cell r="M1265">
            <v>6729</v>
          </cell>
          <cell r="V1265">
            <v>3323273</v>
          </cell>
          <cell r="Y1265">
            <v>3323273</v>
          </cell>
          <cell r="Z1265">
            <v>9182578</v>
          </cell>
          <cell r="AA1265">
            <v>4565188</v>
          </cell>
          <cell r="AC1265">
            <v>13747766</v>
          </cell>
          <cell r="AI1265">
            <v>253749</v>
          </cell>
          <cell r="AK1265">
            <v>253749</v>
          </cell>
          <cell r="AM1265">
            <v>1444311</v>
          </cell>
          <cell r="AO1265">
            <v>1444311</v>
          </cell>
          <cell r="BF1265">
            <v>22506492</v>
          </cell>
          <cell r="BI1265">
            <v>22506492</v>
          </cell>
          <cell r="BJ1265">
            <v>0.45088992317909993</v>
          </cell>
          <cell r="BK1265">
            <v>580247</v>
          </cell>
          <cell r="BL1265">
            <v>635641</v>
          </cell>
          <cell r="BN1265">
            <v>1215888</v>
          </cell>
          <cell r="BX1265">
            <v>1269068</v>
          </cell>
          <cell r="BZ1265">
            <v>1269068</v>
          </cell>
          <cell r="CV1265">
            <v>1340042</v>
          </cell>
          <cell r="CX1265">
            <v>1340042</v>
          </cell>
          <cell r="DL1265">
            <v>409090</v>
          </cell>
          <cell r="DN1265">
            <v>409090</v>
          </cell>
          <cell r="EA1265">
            <v>723532</v>
          </cell>
          <cell r="EB1265">
            <v>957623</v>
          </cell>
          <cell r="ED1265">
            <v>1681155</v>
          </cell>
          <cell r="EM1265">
            <v>116946</v>
          </cell>
          <cell r="EP1265">
            <v>116946</v>
          </cell>
          <cell r="FK1265">
            <v>36433068</v>
          </cell>
          <cell r="FL1265">
            <v>10874712</v>
          </cell>
          <cell r="FN1265">
            <v>2607933</v>
          </cell>
          <cell r="FO1265">
            <v>49915713</v>
          </cell>
        </row>
        <row r="1266">
          <cell r="E1266" t="str">
            <v>Virginia Tech2009</v>
          </cell>
          <cell r="F1266" t="str">
            <v>VA</v>
          </cell>
          <cell r="G1266" t="str">
            <v>NCAA Division I-A</v>
          </cell>
          <cell r="I1266">
            <v>1</v>
          </cell>
          <cell r="J1266" t="str">
            <v>NCAA</v>
          </cell>
          <cell r="K1266">
            <v>13088</v>
          </cell>
          <cell r="L1266">
            <v>9964</v>
          </cell>
          <cell r="M1266">
            <v>23052</v>
          </cell>
          <cell r="V1266">
            <v>481247</v>
          </cell>
          <cell r="Y1266">
            <v>481247</v>
          </cell>
          <cell r="Z1266">
            <v>9252293</v>
          </cell>
          <cell r="AA1266">
            <v>1397977</v>
          </cell>
          <cell r="AC1266">
            <v>10650270</v>
          </cell>
          <cell r="AL1266">
            <v>409040</v>
          </cell>
          <cell r="AM1266">
            <v>441563</v>
          </cell>
          <cell r="AO1266">
            <v>850603</v>
          </cell>
          <cell r="BF1266">
            <v>31155870</v>
          </cell>
          <cell r="BI1266">
            <v>31155870</v>
          </cell>
          <cell r="BJ1266">
            <v>0.53609863140964331</v>
          </cell>
          <cell r="BK1266">
            <v>140545</v>
          </cell>
          <cell r="BN1266">
            <v>140545</v>
          </cell>
          <cell r="BX1266">
            <v>338957</v>
          </cell>
          <cell r="BZ1266">
            <v>338957</v>
          </cell>
          <cell r="CU1266">
            <v>362252</v>
          </cell>
          <cell r="CV1266">
            <v>408892</v>
          </cell>
          <cell r="CX1266">
            <v>771144</v>
          </cell>
          <cell r="CZ1266">
            <v>445745</v>
          </cell>
          <cell r="DB1266">
            <v>445745</v>
          </cell>
          <cell r="DG1266">
            <v>329646</v>
          </cell>
          <cell r="DH1266">
            <v>441879</v>
          </cell>
          <cell r="DJ1266">
            <v>771525</v>
          </cell>
          <cell r="EA1266">
            <v>248343</v>
          </cell>
          <cell r="EB1266">
            <v>350528</v>
          </cell>
          <cell r="ED1266">
            <v>598871</v>
          </cell>
          <cell r="ER1266">
            <v>460491</v>
          </cell>
          <cell r="ET1266">
            <v>460491</v>
          </cell>
          <cell r="FC1266">
            <v>344400</v>
          </cell>
          <cell r="FF1266">
            <v>344400</v>
          </cell>
          <cell r="FK1266">
            <v>42723636</v>
          </cell>
          <cell r="FL1266">
            <v>4286032</v>
          </cell>
          <cell r="FN1266">
            <v>11106261</v>
          </cell>
          <cell r="FO1266">
            <v>58115929</v>
          </cell>
        </row>
        <row r="1267">
          <cell r="E1267" t="str">
            <v>Wake Forest2009</v>
          </cell>
          <cell r="F1267" t="str">
            <v>NC</v>
          </cell>
          <cell r="G1267" t="str">
            <v>NCAA Division I-A</v>
          </cell>
          <cell r="I1267">
            <v>1</v>
          </cell>
          <cell r="J1267" t="str">
            <v>NCAA</v>
          </cell>
          <cell r="K1267">
            <v>2198</v>
          </cell>
          <cell r="L1267">
            <v>2313</v>
          </cell>
          <cell r="M1267">
            <v>4511</v>
          </cell>
          <cell r="V1267">
            <v>526113</v>
          </cell>
          <cell r="Y1267">
            <v>526113</v>
          </cell>
          <cell r="Z1267">
            <v>9064780</v>
          </cell>
          <cell r="AA1267">
            <v>539914</v>
          </cell>
          <cell r="AC1267">
            <v>9604694</v>
          </cell>
          <cell r="AL1267">
            <v>529720</v>
          </cell>
          <cell r="AM1267">
            <v>526449</v>
          </cell>
          <cell r="AO1267">
            <v>1056169</v>
          </cell>
          <cell r="BC1267">
            <v>500609</v>
          </cell>
          <cell r="BE1267">
            <v>500609</v>
          </cell>
          <cell r="BF1267">
            <v>10227922</v>
          </cell>
          <cell r="BI1267">
            <v>10227922</v>
          </cell>
          <cell r="BJ1267">
            <v>0.24206291241298047</v>
          </cell>
          <cell r="BK1267">
            <v>523206</v>
          </cell>
          <cell r="BL1267">
            <v>487144</v>
          </cell>
          <cell r="BN1267">
            <v>1010350</v>
          </cell>
          <cell r="CU1267">
            <v>552944</v>
          </cell>
          <cell r="CV1267">
            <v>531530</v>
          </cell>
          <cell r="CX1267">
            <v>1084474</v>
          </cell>
          <cell r="EA1267">
            <v>493724</v>
          </cell>
          <cell r="EB1267">
            <v>485328</v>
          </cell>
          <cell r="ED1267">
            <v>979052</v>
          </cell>
          <cell r="ER1267">
            <v>495464</v>
          </cell>
          <cell r="ET1267">
            <v>495464</v>
          </cell>
          <cell r="FK1267">
            <v>21918409</v>
          </cell>
          <cell r="FL1267">
            <v>3566438</v>
          </cell>
          <cell r="FN1267">
            <v>16768309</v>
          </cell>
          <cell r="FO1267">
            <v>42253156</v>
          </cell>
        </row>
        <row r="1268">
          <cell r="E1268" t="str">
            <v>Washington State2009</v>
          </cell>
          <cell r="F1268" t="str">
            <v>WA</v>
          </cell>
          <cell r="G1268" t="str">
            <v>NCAA Division I-A</v>
          </cell>
          <cell r="I1268">
            <v>1</v>
          </cell>
          <cell r="J1268" t="str">
            <v>NCAA</v>
          </cell>
          <cell r="K1268">
            <v>9210</v>
          </cell>
          <cell r="L1268">
            <v>9410</v>
          </cell>
          <cell r="M1268">
            <v>18620</v>
          </cell>
          <cell r="V1268">
            <v>953672</v>
          </cell>
          <cell r="Y1268">
            <v>953672</v>
          </cell>
          <cell r="Z1268">
            <v>3544745</v>
          </cell>
          <cell r="AA1268">
            <v>680941</v>
          </cell>
          <cell r="AC1268">
            <v>4225686</v>
          </cell>
          <cell r="AL1268">
            <v>372054</v>
          </cell>
          <cell r="AM1268">
            <v>634379</v>
          </cell>
          <cell r="AO1268">
            <v>1006433</v>
          </cell>
          <cell r="BF1268">
            <v>12754541</v>
          </cell>
          <cell r="BI1268">
            <v>12754541</v>
          </cell>
          <cell r="BJ1268">
            <v>0.3241133839478334</v>
          </cell>
          <cell r="BK1268">
            <v>147929</v>
          </cell>
          <cell r="BL1268">
            <v>186508</v>
          </cell>
          <cell r="BN1268">
            <v>334437</v>
          </cell>
          <cell r="CJ1268">
            <v>770265</v>
          </cell>
          <cell r="CL1268">
            <v>770265</v>
          </cell>
          <cell r="CV1268">
            <v>654836</v>
          </cell>
          <cell r="CX1268">
            <v>654836</v>
          </cell>
          <cell r="DL1268">
            <v>481359</v>
          </cell>
          <cell r="DN1268">
            <v>481359</v>
          </cell>
          <cell r="EB1268">
            <v>323537</v>
          </cell>
          <cell r="ED1268">
            <v>323537</v>
          </cell>
          <cell r="ER1268">
            <v>543579</v>
          </cell>
          <cell r="ET1268">
            <v>543579</v>
          </cell>
          <cell r="FK1268">
            <v>17772941</v>
          </cell>
          <cell r="FL1268">
            <v>4275404</v>
          </cell>
          <cell r="FN1268">
            <v>17303751</v>
          </cell>
          <cell r="FO1268">
            <v>39352096</v>
          </cell>
        </row>
        <row r="1269">
          <cell r="E1269" t="str">
            <v>West Virginia2009</v>
          </cell>
          <cell r="F1269" t="str">
            <v>WV</v>
          </cell>
          <cell r="G1269" t="str">
            <v>NCAA Division I-A</v>
          </cell>
          <cell r="I1269">
            <v>1</v>
          </cell>
          <cell r="J1269" t="str">
            <v>NCAA</v>
          </cell>
          <cell r="K1269">
            <v>11265</v>
          </cell>
          <cell r="L1269">
            <v>8995</v>
          </cell>
          <cell r="M1269">
            <v>20260</v>
          </cell>
          <cell r="V1269">
            <v>84246</v>
          </cell>
          <cell r="Y1269">
            <v>84246</v>
          </cell>
          <cell r="Z1269">
            <v>13306654</v>
          </cell>
          <cell r="AA1269">
            <v>2895854</v>
          </cell>
          <cell r="AC1269">
            <v>16202508</v>
          </cell>
          <cell r="AM1269">
            <v>33223</v>
          </cell>
          <cell r="AO1269">
            <v>33223</v>
          </cell>
          <cell r="BF1269">
            <v>29467612</v>
          </cell>
          <cell r="BI1269">
            <v>29467612</v>
          </cell>
          <cell r="BJ1269">
            <v>0.4750534031024678</v>
          </cell>
          <cell r="BP1269">
            <v>71377</v>
          </cell>
          <cell r="BR1269">
            <v>71377</v>
          </cell>
          <cell r="CC1269">
            <v>229750</v>
          </cell>
          <cell r="CD1269">
            <v>229750</v>
          </cell>
          <cell r="CJ1269">
            <v>229750</v>
          </cell>
          <cell r="CL1269">
            <v>229750</v>
          </cell>
          <cell r="CU1269">
            <v>105534</v>
          </cell>
          <cell r="CV1269">
            <v>228819</v>
          </cell>
          <cell r="CX1269">
            <v>334353</v>
          </cell>
          <cell r="DG1269">
            <v>11139</v>
          </cell>
          <cell r="DH1269">
            <v>11140</v>
          </cell>
          <cell r="DJ1269">
            <v>22279</v>
          </cell>
          <cell r="EB1269">
            <v>1353</v>
          </cell>
          <cell r="ED1269">
            <v>1353</v>
          </cell>
          <cell r="ER1269">
            <v>12276</v>
          </cell>
          <cell r="ET1269">
            <v>12276</v>
          </cell>
          <cell r="FC1269">
            <v>85837</v>
          </cell>
          <cell r="FF1269">
            <v>85837</v>
          </cell>
          <cell r="FK1269">
            <v>43061022</v>
          </cell>
          <cell r="FL1269">
            <v>3483792</v>
          </cell>
          <cell r="FM1269">
            <v>229750</v>
          </cell>
          <cell r="FN1269">
            <v>15255540</v>
          </cell>
          <cell r="FO1269">
            <v>62030104</v>
          </cell>
        </row>
        <row r="1270">
          <cell r="E1270" t="str">
            <v>Western Kentucky2009</v>
          </cell>
          <cell r="F1270" t="str">
            <v>KY</v>
          </cell>
          <cell r="G1270" t="str">
            <v>NCAA Division I-A</v>
          </cell>
          <cell r="I1270">
            <v>1</v>
          </cell>
          <cell r="J1270" t="str">
            <v>NCAA</v>
          </cell>
          <cell r="K1270">
            <v>6124</v>
          </cell>
          <cell r="L1270">
            <v>7733</v>
          </cell>
          <cell r="M1270">
            <v>13857</v>
          </cell>
          <cell r="V1270">
            <v>1190060</v>
          </cell>
          <cell r="Y1270">
            <v>1190060</v>
          </cell>
          <cell r="Z1270">
            <v>1965315</v>
          </cell>
          <cell r="AA1270">
            <v>1306792</v>
          </cell>
          <cell r="AC1270">
            <v>3272107</v>
          </cell>
          <cell r="AL1270">
            <v>567410</v>
          </cell>
          <cell r="AM1270">
            <v>643106</v>
          </cell>
          <cell r="AO1270">
            <v>1210516</v>
          </cell>
          <cell r="BF1270">
            <v>5768244</v>
          </cell>
          <cell r="BI1270">
            <v>5768244</v>
          </cell>
          <cell r="BJ1270">
            <v>0.24816751872406678</v>
          </cell>
          <cell r="BK1270">
            <v>208122</v>
          </cell>
          <cell r="BL1270">
            <v>166761</v>
          </cell>
          <cell r="BN1270">
            <v>374883</v>
          </cell>
          <cell r="CV1270">
            <v>672166</v>
          </cell>
          <cell r="CX1270">
            <v>672166</v>
          </cell>
          <cell r="CZ1270">
            <v>562345</v>
          </cell>
          <cell r="DB1270">
            <v>562345</v>
          </cell>
          <cell r="DG1270">
            <v>474135</v>
          </cell>
          <cell r="DH1270">
            <v>560939</v>
          </cell>
          <cell r="DJ1270">
            <v>1035074</v>
          </cell>
          <cell r="EA1270">
            <v>139352</v>
          </cell>
          <cell r="EB1270">
            <v>193673</v>
          </cell>
          <cell r="ED1270">
            <v>333025</v>
          </cell>
          <cell r="ER1270">
            <v>599212</v>
          </cell>
          <cell r="ET1270">
            <v>599212</v>
          </cell>
          <cell r="FK1270">
            <v>10312638</v>
          </cell>
          <cell r="FL1270">
            <v>4704994</v>
          </cell>
          <cell r="FN1270">
            <v>8225716</v>
          </cell>
          <cell r="FO1270">
            <v>23243348</v>
          </cell>
        </row>
        <row r="1271">
          <cell r="E1271" t="str">
            <v>Western Michigan2009</v>
          </cell>
          <cell r="F1271" t="str">
            <v>MI</v>
          </cell>
          <cell r="G1271" t="str">
            <v>NCAA Division I-A</v>
          </cell>
          <cell r="I1271">
            <v>1</v>
          </cell>
          <cell r="J1271" t="str">
            <v>NCAA</v>
          </cell>
          <cell r="K1271">
            <v>8714</v>
          </cell>
          <cell r="L1271">
            <v>8316</v>
          </cell>
          <cell r="M1271">
            <v>17030</v>
          </cell>
          <cell r="V1271">
            <v>597966</v>
          </cell>
          <cell r="Y1271">
            <v>597966</v>
          </cell>
          <cell r="Z1271">
            <v>1441400</v>
          </cell>
          <cell r="AA1271">
            <v>1266024</v>
          </cell>
          <cell r="AC1271">
            <v>2707424</v>
          </cell>
          <cell r="AM1271">
            <v>626294</v>
          </cell>
          <cell r="AO1271">
            <v>626294</v>
          </cell>
          <cell r="BF1271">
            <v>5065840</v>
          </cell>
          <cell r="BI1271">
            <v>5065840</v>
          </cell>
          <cell r="BJ1271">
            <v>0.24408741477148438</v>
          </cell>
          <cell r="BL1271">
            <v>285265</v>
          </cell>
          <cell r="BN1271">
            <v>285265</v>
          </cell>
          <cell r="BP1271">
            <v>572026</v>
          </cell>
          <cell r="BR1271">
            <v>572026</v>
          </cell>
          <cell r="BS1271">
            <v>1343996</v>
          </cell>
          <cell r="BV1271">
            <v>1343996</v>
          </cell>
          <cell r="CU1271">
            <v>345588</v>
          </cell>
          <cell r="CV1271">
            <v>483451</v>
          </cell>
          <cell r="CX1271">
            <v>829039</v>
          </cell>
          <cell r="CZ1271">
            <v>530963</v>
          </cell>
          <cell r="DB1271">
            <v>530963</v>
          </cell>
          <cell r="EA1271">
            <v>290043</v>
          </cell>
          <cell r="EB1271">
            <v>430844</v>
          </cell>
          <cell r="ED1271">
            <v>720887</v>
          </cell>
          <cell r="ER1271">
            <v>806667</v>
          </cell>
          <cell r="ET1271">
            <v>806667</v>
          </cell>
          <cell r="FK1271">
            <v>9084833</v>
          </cell>
          <cell r="FL1271">
            <v>5001534</v>
          </cell>
          <cell r="FN1271">
            <v>6667837</v>
          </cell>
          <cell r="FO1271">
            <v>20754204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ruiting_Expenses_Men's_Women"/>
    </sheetNames>
    <sheetDataSet>
      <sheetData sheetId="0" refreshError="1">
        <row r="2">
          <cell r="F2" t="str">
            <v>Appalachian State2018</v>
          </cell>
          <cell r="G2" t="str">
            <v>NCAA Division I-FBS</v>
          </cell>
          <cell r="I2">
            <v>1</v>
          </cell>
          <cell r="J2" t="str">
            <v>NCAA</v>
          </cell>
          <cell r="K2">
            <v>7211</v>
          </cell>
          <cell r="L2">
            <v>9146</v>
          </cell>
          <cell r="M2">
            <v>16357</v>
          </cell>
          <cell r="N2">
            <v>343809</v>
          </cell>
          <cell r="O2">
            <v>140316</v>
          </cell>
        </row>
        <row r="3">
          <cell r="F3" t="str">
            <v>Arizona State2018</v>
          </cell>
          <cell r="G3" t="str">
            <v>NCAA Division I-FBS</v>
          </cell>
          <cell r="I3">
            <v>1</v>
          </cell>
          <cell r="J3" t="str">
            <v>NCAA</v>
          </cell>
          <cell r="K3">
            <v>21732</v>
          </cell>
          <cell r="L3">
            <v>17473</v>
          </cell>
          <cell r="M3">
            <v>39205</v>
          </cell>
          <cell r="N3">
            <v>1094143</v>
          </cell>
          <cell r="O3">
            <v>522990</v>
          </cell>
        </row>
        <row r="4">
          <cell r="F4" t="str">
            <v>Arkansas State2018</v>
          </cell>
          <cell r="G4" t="str">
            <v>NCAA Division I-FBS</v>
          </cell>
          <cell r="I4">
            <v>1</v>
          </cell>
          <cell r="J4" t="str">
            <v>NCAA</v>
          </cell>
          <cell r="K4">
            <v>2869</v>
          </cell>
          <cell r="L4">
            <v>3889</v>
          </cell>
          <cell r="M4">
            <v>6758</v>
          </cell>
          <cell r="N4">
            <v>391457</v>
          </cell>
          <cell r="O4">
            <v>129462</v>
          </cell>
        </row>
        <row r="5">
          <cell r="F5" t="str">
            <v>Auburn2018</v>
          </cell>
          <cell r="G5" t="str">
            <v>NCAA Division I-FBS</v>
          </cell>
          <cell r="I5">
            <v>1</v>
          </cell>
          <cell r="J5" t="str">
            <v>NCAA</v>
          </cell>
          <cell r="K5">
            <v>11183</v>
          </cell>
          <cell r="L5">
            <v>11053</v>
          </cell>
          <cell r="M5">
            <v>22236</v>
          </cell>
          <cell r="N5">
            <v>1456431</v>
          </cell>
          <cell r="O5">
            <v>702625</v>
          </cell>
        </row>
        <row r="6">
          <cell r="F6" t="str">
            <v>Ball State2018</v>
          </cell>
          <cell r="G6" t="str">
            <v>NCAA Division I-FBS</v>
          </cell>
          <cell r="I6">
            <v>1</v>
          </cell>
          <cell r="J6" t="str">
            <v>NCAA</v>
          </cell>
          <cell r="K6">
            <v>5922</v>
          </cell>
          <cell r="L6">
            <v>8662</v>
          </cell>
          <cell r="M6">
            <v>14584</v>
          </cell>
          <cell r="N6">
            <v>256651</v>
          </cell>
          <cell r="O6">
            <v>163075</v>
          </cell>
        </row>
        <row r="7">
          <cell r="F7" t="str">
            <v>Baylor2018</v>
          </cell>
          <cell r="G7" t="str">
            <v>NCAA Division I-FBS</v>
          </cell>
          <cell r="I7">
            <v>1</v>
          </cell>
          <cell r="J7" t="str">
            <v>NCAA</v>
          </cell>
          <cell r="K7">
            <v>5632</v>
          </cell>
          <cell r="L7">
            <v>8327</v>
          </cell>
          <cell r="M7">
            <v>13959</v>
          </cell>
          <cell r="N7">
            <v>1483236</v>
          </cell>
          <cell r="O7">
            <v>580031</v>
          </cell>
        </row>
        <row r="8">
          <cell r="F8" t="str">
            <v>Boise State2018</v>
          </cell>
          <cell r="G8" t="str">
            <v>NCAA Division I-FBS</v>
          </cell>
          <cell r="I8">
            <v>1</v>
          </cell>
          <cell r="J8" t="str">
            <v>NCAA</v>
          </cell>
          <cell r="K8">
            <v>5748</v>
          </cell>
          <cell r="L8">
            <v>6998</v>
          </cell>
          <cell r="M8">
            <v>12746</v>
          </cell>
          <cell r="N8">
            <v>646643</v>
          </cell>
          <cell r="O8">
            <v>282445</v>
          </cell>
        </row>
        <row r="9">
          <cell r="F9" t="str">
            <v>Boston College2018</v>
          </cell>
          <cell r="G9" t="str">
            <v>NCAA Division I-FBS</v>
          </cell>
          <cell r="I9">
            <v>1</v>
          </cell>
          <cell r="J9" t="str">
            <v>NCAA</v>
          </cell>
          <cell r="K9">
            <v>4508</v>
          </cell>
          <cell r="L9">
            <v>5018</v>
          </cell>
          <cell r="M9">
            <v>9526</v>
          </cell>
          <cell r="N9">
            <v>1001501</v>
          </cell>
          <cell r="O9">
            <v>301491</v>
          </cell>
        </row>
        <row r="10">
          <cell r="F10" t="str">
            <v>Bowling Green2018</v>
          </cell>
          <cell r="G10" t="str">
            <v>NCAA Division I-FBS</v>
          </cell>
          <cell r="I10">
            <v>1</v>
          </cell>
          <cell r="J10" t="str">
            <v>NCAA</v>
          </cell>
          <cell r="K10">
            <v>5670</v>
          </cell>
          <cell r="L10">
            <v>7236</v>
          </cell>
          <cell r="M10">
            <v>12906</v>
          </cell>
          <cell r="N10">
            <v>439943</v>
          </cell>
          <cell r="O10">
            <v>185004</v>
          </cell>
        </row>
        <row r="11">
          <cell r="F11" t="str">
            <v>Brigham Young2018</v>
          </cell>
          <cell r="G11" t="str">
            <v>NCAA Division I-FBS</v>
          </cell>
          <cell r="I11">
            <v>1</v>
          </cell>
          <cell r="J11" t="str">
            <v>NCAA</v>
          </cell>
          <cell r="K11">
            <v>14164</v>
          </cell>
          <cell r="L11">
            <v>14089</v>
          </cell>
          <cell r="M11">
            <v>28253</v>
          </cell>
          <cell r="N11">
            <v>778851</v>
          </cell>
          <cell r="O11">
            <v>285659</v>
          </cell>
        </row>
        <row r="12">
          <cell r="F12" t="str">
            <v>Fresno State2018</v>
          </cell>
          <cell r="G12" t="str">
            <v>NCAA Division I-FBS</v>
          </cell>
          <cell r="I12">
            <v>1</v>
          </cell>
          <cell r="J12" t="str">
            <v>NCAA</v>
          </cell>
          <cell r="K12">
            <v>7828</v>
          </cell>
          <cell r="L12">
            <v>11518</v>
          </cell>
          <cell r="M12">
            <v>19346</v>
          </cell>
          <cell r="N12">
            <v>430030</v>
          </cell>
          <cell r="O12">
            <v>236879</v>
          </cell>
        </row>
        <row r="13">
          <cell r="F13" t="str">
            <v>Central Michigan2018</v>
          </cell>
          <cell r="G13" t="str">
            <v>NCAA Division I-FBS</v>
          </cell>
          <cell r="I13">
            <v>1</v>
          </cell>
          <cell r="J13" t="str">
            <v>NCAA</v>
          </cell>
          <cell r="K13">
            <v>6047</v>
          </cell>
          <cell r="L13">
            <v>8123</v>
          </cell>
          <cell r="M13">
            <v>14170</v>
          </cell>
          <cell r="N13">
            <v>423406</v>
          </cell>
          <cell r="O13">
            <v>170240</v>
          </cell>
        </row>
        <row r="14">
          <cell r="F14" t="str">
            <v>Clemson2018</v>
          </cell>
          <cell r="G14" t="str">
            <v>NCAA Division I-FBS</v>
          </cell>
          <cell r="I14">
            <v>1</v>
          </cell>
          <cell r="J14" t="str">
            <v>NCAA</v>
          </cell>
          <cell r="K14">
            <v>9613</v>
          </cell>
          <cell r="L14">
            <v>9332</v>
          </cell>
          <cell r="M14">
            <v>18945</v>
          </cell>
          <cell r="N14">
            <v>2790760</v>
          </cell>
          <cell r="O14">
            <v>461574</v>
          </cell>
        </row>
        <row r="15">
          <cell r="F15" t="str">
            <v>Coastal Carolina2018</v>
          </cell>
          <cell r="G15" t="str">
            <v>NCAA Division I-FBS</v>
          </cell>
          <cell r="I15">
            <v>1</v>
          </cell>
          <cell r="J15" t="str">
            <v>NCAA</v>
          </cell>
          <cell r="K15">
            <v>4121</v>
          </cell>
          <cell r="L15">
            <v>4793</v>
          </cell>
          <cell r="M15">
            <v>8914</v>
          </cell>
          <cell r="N15">
            <v>535621</v>
          </cell>
          <cell r="O15">
            <v>196424</v>
          </cell>
        </row>
        <row r="16">
          <cell r="F16" t="str">
            <v>Colorado State2018</v>
          </cell>
          <cell r="G16" t="str">
            <v>NCAA Division I-FBS</v>
          </cell>
          <cell r="I16">
            <v>1</v>
          </cell>
          <cell r="J16" t="str">
            <v>NCAA</v>
          </cell>
          <cell r="K16">
            <v>10540</v>
          </cell>
          <cell r="L16">
            <v>11281</v>
          </cell>
          <cell r="M16">
            <v>21821</v>
          </cell>
          <cell r="N16">
            <v>827156</v>
          </cell>
          <cell r="O16">
            <v>279693</v>
          </cell>
        </row>
        <row r="17">
          <cell r="F17" t="str">
            <v>Duke2018</v>
          </cell>
          <cell r="G17" t="str">
            <v>NCAA Division I-FBS</v>
          </cell>
          <cell r="I17">
            <v>1</v>
          </cell>
          <cell r="J17" t="str">
            <v>NCAA</v>
          </cell>
          <cell r="K17">
            <v>3278</v>
          </cell>
          <cell r="L17">
            <v>3300</v>
          </cell>
          <cell r="M17">
            <v>6578</v>
          </cell>
          <cell r="N17">
            <v>1826853</v>
          </cell>
          <cell r="O17">
            <v>462969</v>
          </cell>
        </row>
        <row r="18">
          <cell r="F18" t="str">
            <v>East Carolina2018</v>
          </cell>
          <cell r="G18" t="str">
            <v>NCAA Division I-FBS</v>
          </cell>
          <cell r="I18">
            <v>1</v>
          </cell>
          <cell r="J18" t="str">
            <v>NCAA</v>
          </cell>
          <cell r="K18">
            <v>8478</v>
          </cell>
          <cell r="L18">
            <v>11045</v>
          </cell>
          <cell r="M18">
            <v>19523</v>
          </cell>
          <cell r="N18">
            <v>742427</v>
          </cell>
          <cell r="O18">
            <v>239976</v>
          </cell>
        </row>
        <row r="19">
          <cell r="F19" t="str">
            <v>Eastern Michigan2018</v>
          </cell>
          <cell r="G19" t="str">
            <v>NCAA Division I-FBS</v>
          </cell>
          <cell r="I19">
            <v>1</v>
          </cell>
          <cell r="J19" t="str">
            <v>NCAA</v>
          </cell>
          <cell r="K19">
            <v>4516</v>
          </cell>
          <cell r="L19">
            <v>6782</v>
          </cell>
          <cell r="M19">
            <v>11298</v>
          </cell>
          <cell r="N19">
            <v>516723</v>
          </cell>
          <cell r="O19">
            <v>163558</v>
          </cell>
        </row>
        <row r="20">
          <cell r="F20" t="str">
            <v>Florida Atlantic2018</v>
          </cell>
          <cell r="G20" t="str">
            <v>NCAA Division I-FBS</v>
          </cell>
          <cell r="I20">
            <v>1</v>
          </cell>
          <cell r="J20" t="str">
            <v>NCAA</v>
          </cell>
          <cell r="K20">
            <v>7004</v>
          </cell>
          <cell r="L20">
            <v>8996</v>
          </cell>
          <cell r="M20">
            <v>16000</v>
          </cell>
          <cell r="N20">
            <v>651427</v>
          </cell>
          <cell r="O20">
            <v>210876</v>
          </cell>
        </row>
        <row r="21">
          <cell r="F21" t="str">
            <v>FIU2018</v>
          </cell>
          <cell r="G21" t="str">
            <v>NCAA Division I-FBS</v>
          </cell>
          <cell r="I21">
            <v>1</v>
          </cell>
          <cell r="J21" t="str">
            <v>NCAA</v>
          </cell>
          <cell r="K21">
            <v>11715</v>
          </cell>
          <cell r="L21">
            <v>15468</v>
          </cell>
          <cell r="M21">
            <v>27183</v>
          </cell>
          <cell r="N21">
            <v>338439</v>
          </cell>
          <cell r="O21">
            <v>129846</v>
          </cell>
        </row>
        <row r="22">
          <cell r="F22" t="str">
            <v>Florida State2018</v>
          </cell>
          <cell r="G22" t="str">
            <v>NCAA Division I-FBS</v>
          </cell>
          <cell r="I22">
            <v>1</v>
          </cell>
          <cell r="J22" t="str">
            <v>NCAA</v>
          </cell>
          <cell r="K22">
            <v>12263</v>
          </cell>
          <cell r="L22">
            <v>16635</v>
          </cell>
          <cell r="M22">
            <v>28898</v>
          </cell>
          <cell r="N22">
            <v>2108347</v>
          </cell>
          <cell r="O22">
            <v>483540</v>
          </cell>
        </row>
        <row r="23">
          <cell r="F23" t="str">
            <v>Georgia Tech2018</v>
          </cell>
          <cell r="G23" t="str">
            <v>NCAA Division I-FBS</v>
          </cell>
          <cell r="I23">
            <v>1</v>
          </cell>
          <cell r="J23" t="str">
            <v>NCAA</v>
          </cell>
          <cell r="K23">
            <v>8654</v>
          </cell>
          <cell r="L23">
            <v>5495</v>
          </cell>
          <cell r="M23">
            <v>14149</v>
          </cell>
          <cell r="N23">
            <v>1399925</v>
          </cell>
          <cell r="O23">
            <v>420701</v>
          </cell>
        </row>
        <row r="24">
          <cell r="F24" t="str">
            <v>Georgia Southern2018</v>
          </cell>
          <cell r="G24" t="str">
            <v>NCAA Division I-FBS</v>
          </cell>
          <cell r="I24">
            <v>1</v>
          </cell>
          <cell r="J24" t="str">
            <v>NCAA</v>
          </cell>
          <cell r="K24">
            <v>8848</v>
          </cell>
          <cell r="L24">
            <v>10482</v>
          </cell>
          <cell r="M24">
            <v>19330</v>
          </cell>
          <cell r="N24">
            <v>228092</v>
          </cell>
          <cell r="O24">
            <v>157664</v>
          </cell>
        </row>
        <row r="25">
          <cell r="F25" t="str">
            <v>Georgia State2018</v>
          </cell>
          <cell r="G25" t="str">
            <v>NCAA Division I-FBS</v>
          </cell>
          <cell r="I25">
            <v>1</v>
          </cell>
          <cell r="J25" t="str">
            <v>NCAA</v>
          </cell>
          <cell r="K25">
            <v>8556</v>
          </cell>
          <cell r="L25">
            <v>12343</v>
          </cell>
          <cell r="M25">
            <v>20899</v>
          </cell>
          <cell r="N25">
            <v>374877</v>
          </cell>
          <cell r="O25">
            <v>104966</v>
          </cell>
        </row>
        <row r="26">
          <cell r="F26" t="str">
            <v>Indiana2018</v>
          </cell>
          <cell r="G26" t="str">
            <v>NCAA Division I-FBS</v>
          </cell>
          <cell r="I26">
            <v>1</v>
          </cell>
          <cell r="J26" t="str">
            <v>NCAA</v>
          </cell>
          <cell r="K26">
            <v>16111</v>
          </cell>
          <cell r="L26">
            <v>15889</v>
          </cell>
          <cell r="M26">
            <v>32000</v>
          </cell>
          <cell r="N26">
            <v>1942362</v>
          </cell>
          <cell r="O26">
            <v>568068</v>
          </cell>
        </row>
        <row r="27">
          <cell r="F27" t="str">
            <v>Iowa State2018</v>
          </cell>
          <cell r="G27" t="str">
            <v>NCAA Division I-FBS</v>
          </cell>
          <cell r="I27">
            <v>1</v>
          </cell>
          <cell r="J27" t="str">
            <v>NCAA</v>
          </cell>
          <cell r="K27">
            <v>15988</v>
          </cell>
          <cell r="L27">
            <v>11844</v>
          </cell>
          <cell r="M27">
            <v>27832</v>
          </cell>
          <cell r="N27">
            <v>1364224</v>
          </cell>
          <cell r="O27">
            <v>519642</v>
          </cell>
        </row>
        <row r="28">
          <cell r="F28" t="str">
            <v>Kansas State2018</v>
          </cell>
          <cell r="G28" t="str">
            <v>NCAA Division I-FBS</v>
          </cell>
          <cell r="I28">
            <v>1</v>
          </cell>
          <cell r="J28" t="str">
            <v>NCAA</v>
          </cell>
          <cell r="K28">
            <v>8619</v>
          </cell>
          <cell r="L28">
            <v>7528</v>
          </cell>
          <cell r="M28">
            <v>16147</v>
          </cell>
          <cell r="N28">
            <v>1406317</v>
          </cell>
          <cell r="O28">
            <v>474794</v>
          </cell>
        </row>
        <row r="29">
          <cell r="F29" t="str">
            <v>Kent State2018</v>
          </cell>
          <cell r="G29" t="str">
            <v>NCAA Division I-FBS</v>
          </cell>
          <cell r="I29">
            <v>1</v>
          </cell>
          <cell r="J29" t="str">
            <v>NCAA</v>
          </cell>
          <cell r="K29">
            <v>6976</v>
          </cell>
          <cell r="L29">
            <v>11460</v>
          </cell>
          <cell r="M29">
            <v>18436</v>
          </cell>
          <cell r="N29">
            <v>510381</v>
          </cell>
          <cell r="O29">
            <v>172298</v>
          </cell>
        </row>
        <row r="30">
          <cell r="F30" t="str">
            <v>Liberty2018</v>
          </cell>
          <cell r="G30" t="str">
            <v>NCAA Division I-FBS</v>
          </cell>
          <cell r="I30">
            <v>1</v>
          </cell>
          <cell r="J30" t="str">
            <v>NCAA</v>
          </cell>
          <cell r="K30">
            <v>11212</v>
          </cell>
          <cell r="L30">
            <v>16156</v>
          </cell>
          <cell r="M30">
            <v>27368</v>
          </cell>
          <cell r="N30">
            <v>819394</v>
          </cell>
          <cell r="O30">
            <v>365739</v>
          </cell>
        </row>
        <row r="31">
          <cell r="F31" t="str">
            <v>LSU2018</v>
          </cell>
          <cell r="G31" t="str">
            <v>NCAA Division I-FBS</v>
          </cell>
          <cell r="I31">
            <v>1</v>
          </cell>
          <cell r="J31" t="str">
            <v>NCAA</v>
          </cell>
          <cell r="K31">
            <v>10443</v>
          </cell>
          <cell r="L31">
            <v>11830</v>
          </cell>
          <cell r="M31">
            <v>22273</v>
          </cell>
          <cell r="N31">
            <v>2519925</v>
          </cell>
          <cell r="O31">
            <v>678522</v>
          </cell>
        </row>
        <row r="32">
          <cell r="F32" t="str">
            <v>Louisiana Tech2018</v>
          </cell>
          <cell r="G32" t="str">
            <v>NCAA Division I-FBS</v>
          </cell>
          <cell r="I32">
            <v>1</v>
          </cell>
          <cell r="J32" t="str">
            <v>NCAA</v>
          </cell>
          <cell r="K32">
            <v>4319</v>
          </cell>
          <cell r="L32">
            <v>3401</v>
          </cell>
          <cell r="M32">
            <v>7720</v>
          </cell>
          <cell r="N32">
            <v>244620</v>
          </cell>
          <cell r="O32">
            <v>144353</v>
          </cell>
        </row>
        <row r="33">
          <cell r="F33" t="str">
            <v>Marshall2018</v>
          </cell>
          <cell r="G33" t="str">
            <v>NCAA Division I-FBS</v>
          </cell>
          <cell r="I33">
            <v>1</v>
          </cell>
          <cell r="J33" t="str">
            <v>NCAA</v>
          </cell>
          <cell r="K33">
            <v>3179</v>
          </cell>
          <cell r="L33">
            <v>4211</v>
          </cell>
          <cell r="M33">
            <v>7390</v>
          </cell>
          <cell r="N33">
            <v>469068</v>
          </cell>
          <cell r="O33">
            <v>203571</v>
          </cell>
        </row>
        <row r="34">
          <cell r="F34" t="str">
            <v>Miami (OH)2018</v>
          </cell>
          <cell r="G34" t="str">
            <v>NCAA Division I-FBS</v>
          </cell>
          <cell r="I34">
            <v>1</v>
          </cell>
          <cell r="J34" t="str">
            <v>NCAA</v>
          </cell>
          <cell r="K34">
            <v>8245</v>
          </cell>
          <cell r="L34">
            <v>8245</v>
          </cell>
          <cell r="M34">
            <v>16490</v>
          </cell>
          <cell r="N34">
            <v>935520</v>
          </cell>
          <cell r="O34">
            <v>305677</v>
          </cell>
        </row>
        <row r="35">
          <cell r="F35" t="str">
            <v>Michigan State2018</v>
          </cell>
          <cell r="G35" t="str">
            <v>NCAA Division I-FBS</v>
          </cell>
          <cell r="I35">
            <v>1</v>
          </cell>
          <cell r="J35" t="str">
            <v>NCAA</v>
          </cell>
          <cell r="K35">
            <v>17360</v>
          </cell>
          <cell r="L35">
            <v>18231</v>
          </cell>
          <cell r="M35">
            <v>35591</v>
          </cell>
          <cell r="N35">
            <v>1360191</v>
          </cell>
          <cell r="O35">
            <v>414564</v>
          </cell>
        </row>
        <row r="36">
          <cell r="F36" t="str">
            <v>Middle Tennessee2018</v>
          </cell>
          <cell r="G36" t="str">
            <v>NCAA Division I-FBS</v>
          </cell>
          <cell r="I36">
            <v>1</v>
          </cell>
          <cell r="J36" t="str">
            <v>NCAA</v>
          </cell>
          <cell r="K36">
            <v>7141</v>
          </cell>
          <cell r="L36">
            <v>8334</v>
          </cell>
          <cell r="M36">
            <v>15475</v>
          </cell>
          <cell r="N36">
            <v>446181</v>
          </cell>
          <cell r="O36">
            <v>198978</v>
          </cell>
        </row>
        <row r="37">
          <cell r="F37" t="str">
            <v>Mississippi State2018</v>
          </cell>
          <cell r="G37" t="str">
            <v>NCAA Division I-FBS</v>
          </cell>
          <cell r="I37">
            <v>1</v>
          </cell>
          <cell r="J37" t="str">
            <v>NCAA</v>
          </cell>
          <cell r="K37">
            <v>8145</v>
          </cell>
          <cell r="L37">
            <v>8323</v>
          </cell>
          <cell r="M37">
            <v>16468</v>
          </cell>
          <cell r="N37">
            <v>810144</v>
          </cell>
          <cell r="O37">
            <v>453874</v>
          </cell>
        </row>
        <row r="38">
          <cell r="F38" t="str">
            <v>New Mexico State2018</v>
          </cell>
          <cell r="G38" t="str">
            <v>NCAA Division I-FBS</v>
          </cell>
          <cell r="I38">
            <v>1</v>
          </cell>
          <cell r="J38" t="str">
            <v>NCAA</v>
          </cell>
          <cell r="K38">
            <v>4329</v>
          </cell>
          <cell r="L38">
            <v>5355</v>
          </cell>
          <cell r="M38">
            <v>9684</v>
          </cell>
          <cell r="N38">
            <v>333962</v>
          </cell>
          <cell r="O38">
            <v>161772</v>
          </cell>
        </row>
        <row r="39">
          <cell r="F39" t="str">
            <v>NC State2018</v>
          </cell>
          <cell r="G39" t="str">
            <v>NCAA Division I-FBS</v>
          </cell>
          <cell r="I39">
            <v>1</v>
          </cell>
          <cell r="J39" t="str">
            <v>NCAA</v>
          </cell>
          <cell r="K39">
            <v>11695</v>
          </cell>
          <cell r="L39">
            <v>10438</v>
          </cell>
          <cell r="M39">
            <v>22133</v>
          </cell>
          <cell r="N39">
            <v>1543286</v>
          </cell>
          <cell r="O39">
            <v>562472</v>
          </cell>
        </row>
        <row r="40">
          <cell r="F40" t="str">
            <v>Northern Illinois2018</v>
          </cell>
          <cell r="G40" t="str">
            <v>NCAA Division I-FBS</v>
          </cell>
          <cell r="I40">
            <v>1</v>
          </cell>
          <cell r="J40" t="str">
            <v>NCAA</v>
          </cell>
          <cell r="K40">
            <v>5511</v>
          </cell>
          <cell r="L40">
            <v>5673</v>
          </cell>
          <cell r="M40">
            <v>11184</v>
          </cell>
          <cell r="N40">
            <v>186845</v>
          </cell>
          <cell r="O40">
            <v>90786</v>
          </cell>
        </row>
        <row r="41">
          <cell r="F41" t="str">
            <v>Northwestern2018</v>
          </cell>
          <cell r="G41" t="str">
            <v>NCAA Division I-FBS</v>
          </cell>
          <cell r="I41">
            <v>1</v>
          </cell>
          <cell r="J41" t="str">
            <v>NCAA</v>
          </cell>
          <cell r="K41">
            <v>3999</v>
          </cell>
          <cell r="L41">
            <v>4131</v>
          </cell>
          <cell r="M41">
            <v>8130</v>
          </cell>
          <cell r="N41">
            <v>1356953</v>
          </cell>
          <cell r="O41">
            <v>495075</v>
          </cell>
        </row>
        <row r="42">
          <cell r="F42" t="str">
            <v>Ohio State2018</v>
          </cell>
          <cell r="G42" t="str">
            <v>NCAA Division I-FBS</v>
          </cell>
          <cell r="I42">
            <v>1</v>
          </cell>
          <cell r="J42" t="str">
            <v>NCAA</v>
          </cell>
          <cell r="K42">
            <v>21881</v>
          </cell>
          <cell r="L42">
            <v>20765</v>
          </cell>
          <cell r="M42">
            <v>42646</v>
          </cell>
          <cell r="N42">
            <v>1971683</v>
          </cell>
          <cell r="O42">
            <v>863451</v>
          </cell>
        </row>
        <row r="43">
          <cell r="F43" t="str">
            <v>Ohio2018</v>
          </cell>
          <cell r="G43" t="str">
            <v>NCAA Division I-FBS</v>
          </cell>
          <cell r="I43">
            <v>1</v>
          </cell>
          <cell r="J43" t="str">
            <v>NCAA</v>
          </cell>
          <cell r="K43">
            <v>7723</v>
          </cell>
          <cell r="L43">
            <v>9245</v>
          </cell>
          <cell r="M43">
            <v>16968</v>
          </cell>
          <cell r="N43">
            <v>450688</v>
          </cell>
          <cell r="O43">
            <v>142977</v>
          </cell>
        </row>
        <row r="44">
          <cell r="F44" t="str">
            <v>Oklahoma State2018</v>
          </cell>
          <cell r="G44" t="str">
            <v>NCAA Division I-FBS</v>
          </cell>
          <cell r="I44">
            <v>1</v>
          </cell>
          <cell r="J44" t="str">
            <v>NCAA</v>
          </cell>
          <cell r="K44">
            <v>8939</v>
          </cell>
          <cell r="L44">
            <v>8720</v>
          </cell>
          <cell r="M44">
            <v>17659</v>
          </cell>
          <cell r="N44">
            <v>1325107</v>
          </cell>
          <cell r="O44">
            <v>445288</v>
          </cell>
        </row>
        <row r="45">
          <cell r="F45" t="str">
            <v>Old Dominion2018</v>
          </cell>
          <cell r="G45" t="str">
            <v>NCAA Division I-FBS</v>
          </cell>
          <cell r="I45">
            <v>1</v>
          </cell>
          <cell r="J45" t="str">
            <v>NCAA</v>
          </cell>
          <cell r="K45">
            <v>6747</v>
          </cell>
          <cell r="L45">
            <v>8234</v>
          </cell>
          <cell r="M45">
            <v>14981</v>
          </cell>
          <cell r="N45">
            <v>646746</v>
          </cell>
          <cell r="O45">
            <v>194660</v>
          </cell>
        </row>
        <row r="46">
          <cell r="F46" t="str">
            <v>Oregon State2018</v>
          </cell>
          <cell r="G46" t="str">
            <v>NCAA Division I-FBS</v>
          </cell>
          <cell r="I46">
            <v>1</v>
          </cell>
          <cell r="J46" t="str">
            <v>NCAA</v>
          </cell>
          <cell r="K46">
            <v>9795</v>
          </cell>
          <cell r="L46">
            <v>8395</v>
          </cell>
          <cell r="M46">
            <v>18190</v>
          </cell>
          <cell r="N46">
            <v>1159433</v>
          </cell>
          <cell r="O46">
            <v>462444</v>
          </cell>
        </row>
        <row r="47">
          <cell r="F47" t="str">
            <v>Penn State2018</v>
          </cell>
          <cell r="G47" t="str">
            <v>NCAA Division I-FBS</v>
          </cell>
          <cell r="I47">
            <v>1</v>
          </cell>
          <cell r="J47" t="str">
            <v>NCAA</v>
          </cell>
          <cell r="K47">
            <v>20781</v>
          </cell>
          <cell r="L47">
            <v>18486</v>
          </cell>
          <cell r="M47">
            <v>39267</v>
          </cell>
          <cell r="N47">
            <v>2487483</v>
          </cell>
          <cell r="O47">
            <v>583855</v>
          </cell>
        </row>
        <row r="48">
          <cell r="F48" t="str">
            <v>Purdue2018</v>
          </cell>
          <cell r="G48" t="str">
            <v>NCAA Division I-FBS</v>
          </cell>
          <cell r="I48">
            <v>1</v>
          </cell>
          <cell r="J48" t="str">
            <v>NCAA</v>
          </cell>
          <cell r="K48">
            <v>18331</v>
          </cell>
          <cell r="L48">
            <v>13508</v>
          </cell>
          <cell r="M48">
            <v>31839</v>
          </cell>
          <cell r="N48">
            <v>1392923</v>
          </cell>
          <cell r="O48">
            <v>488142</v>
          </cell>
        </row>
        <row r="49">
          <cell r="F49" t="str">
            <v>Rice2018</v>
          </cell>
          <cell r="G49" t="str">
            <v>NCAA Division I-FBS</v>
          </cell>
          <cell r="I49">
            <v>1</v>
          </cell>
          <cell r="J49" t="str">
            <v>NCAA</v>
          </cell>
          <cell r="K49">
            <v>2020</v>
          </cell>
          <cell r="L49">
            <v>1862</v>
          </cell>
          <cell r="M49">
            <v>3882</v>
          </cell>
          <cell r="N49">
            <v>575261</v>
          </cell>
          <cell r="O49">
            <v>205146</v>
          </cell>
        </row>
        <row r="50">
          <cell r="F50" t="str">
            <v>Rutgers2018</v>
          </cell>
          <cell r="G50" t="str">
            <v>NCAA Division I-FBS</v>
          </cell>
          <cell r="I50">
            <v>1</v>
          </cell>
          <cell r="J50" t="str">
            <v>NCAA</v>
          </cell>
          <cell r="K50">
            <v>16916</v>
          </cell>
          <cell r="L50">
            <v>17065</v>
          </cell>
          <cell r="M50">
            <v>33981</v>
          </cell>
          <cell r="N50">
            <v>1454134</v>
          </cell>
          <cell r="O50">
            <v>584342</v>
          </cell>
        </row>
        <row r="51">
          <cell r="F51" t="str">
            <v>San Diego State2018</v>
          </cell>
          <cell r="G51" t="str">
            <v>NCAA Division I-FBS</v>
          </cell>
          <cell r="I51">
            <v>1</v>
          </cell>
          <cell r="J51" t="str">
            <v>NCAA</v>
          </cell>
          <cell r="K51">
            <v>12196</v>
          </cell>
          <cell r="L51">
            <v>14938</v>
          </cell>
          <cell r="M51">
            <v>27134</v>
          </cell>
          <cell r="N51">
            <v>443370</v>
          </cell>
          <cell r="O51">
            <v>232419</v>
          </cell>
        </row>
        <row r="52">
          <cell r="F52" t="str">
            <v>San Jose State2018</v>
          </cell>
          <cell r="G52" t="str">
            <v>NCAA Division I-FBS</v>
          </cell>
          <cell r="I52">
            <v>1</v>
          </cell>
          <cell r="J52" t="str">
            <v>NCAA</v>
          </cell>
          <cell r="K52">
            <v>11556</v>
          </cell>
          <cell r="L52">
            <v>11468</v>
          </cell>
          <cell r="M52">
            <v>23024</v>
          </cell>
          <cell r="N52">
            <v>328016</v>
          </cell>
          <cell r="O52">
            <v>148848</v>
          </cell>
        </row>
        <row r="53">
          <cell r="F53" t="str">
            <v>SMU2018</v>
          </cell>
          <cell r="G53" t="str">
            <v>NCAA Division I-FBS</v>
          </cell>
          <cell r="I53">
            <v>1</v>
          </cell>
          <cell r="J53" t="str">
            <v>NCAA</v>
          </cell>
          <cell r="K53">
            <v>3206</v>
          </cell>
          <cell r="L53">
            <v>3067</v>
          </cell>
          <cell r="M53">
            <v>6273</v>
          </cell>
          <cell r="N53">
            <v>1087169</v>
          </cell>
          <cell r="O53">
            <v>417390</v>
          </cell>
        </row>
        <row r="54">
          <cell r="F54" t="str">
            <v>Stanford2018</v>
          </cell>
          <cell r="G54" t="str">
            <v>NCAA Division I-FBS</v>
          </cell>
          <cell r="I54">
            <v>1</v>
          </cell>
          <cell r="J54" t="str">
            <v>NCAA</v>
          </cell>
          <cell r="K54">
            <v>3535</v>
          </cell>
          <cell r="L54">
            <v>3548</v>
          </cell>
          <cell r="M54">
            <v>7083</v>
          </cell>
          <cell r="N54">
            <v>1246104</v>
          </cell>
          <cell r="O54">
            <v>474073</v>
          </cell>
        </row>
        <row r="55">
          <cell r="F55" t="str">
            <v>Syracuse2018</v>
          </cell>
          <cell r="G55" t="str">
            <v>NCAA Division I-FBS</v>
          </cell>
          <cell r="I55">
            <v>1</v>
          </cell>
          <cell r="J55" t="str">
            <v>NCAA</v>
          </cell>
          <cell r="K55">
            <v>6589</v>
          </cell>
          <cell r="L55">
            <v>7747</v>
          </cell>
          <cell r="M55">
            <v>14336</v>
          </cell>
          <cell r="N55">
            <v>1102642</v>
          </cell>
          <cell r="O55">
            <v>477267</v>
          </cell>
        </row>
        <row r="56">
          <cell r="F56" t="str">
            <v>Temple2018</v>
          </cell>
          <cell r="G56" t="str">
            <v>NCAA Division I-FBS</v>
          </cell>
          <cell r="I56">
            <v>1</v>
          </cell>
          <cell r="J56" t="str">
            <v>NCAA</v>
          </cell>
          <cell r="K56">
            <v>12298</v>
          </cell>
          <cell r="L56">
            <v>14376</v>
          </cell>
          <cell r="M56">
            <v>26674</v>
          </cell>
          <cell r="N56">
            <v>649298</v>
          </cell>
          <cell r="O56">
            <v>186551</v>
          </cell>
        </row>
        <row r="57">
          <cell r="F57" t="str">
            <v>Texas A&amp;M2018</v>
          </cell>
          <cell r="G57" t="str">
            <v>NCAA Division I-FBS</v>
          </cell>
          <cell r="I57">
            <v>1</v>
          </cell>
          <cell r="J57" t="str">
            <v>NCAA</v>
          </cell>
          <cell r="K57">
            <v>24703</v>
          </cell>
          <cell r="L57">
            <v>22550</v>
          </cell>
          <cell r="M57">
            <v>47253</v>
          </cell>
          <cell r="N57">
            <v>2526476</v>
          </cell>
          <cell r="O57">
            <v>642646</v>
          </cell>
        </row>
        <row r="58">
          <cell r="F58" t="str">
            <v>TCU2018</v>
          </cell>
          <cell r="G58" t="str">
            <v>NCAA Division I-FBS</v>
          </cell>
          <cell r="I58">
            <v>1</v>
          </cell>
          <cell r="J58" t="str">
            <v>NCAA</v>
          </cell>
          <cell r="K58">
            <v>3746</v>
          </cell>
          <cell r="L58">
            <v>5403</v>
          </cell>
          <cell r="M58">
            <v>9149</v>
          </cell>
          <cell r="N58">
            <v>1434935</v>
          </cell>
          <cell r="O58">
            <v>446606</v>
          </cell>
        </row>
        <row r="59">
          <cell r="F59" t="str">
            <v>Texas State2018</v>
          </cell>
          <cell r="G59" t="str">
            <v>NCAA Division I-FBS</v>
          </cell>
          <cell r="I59">
            <v>1</v>
          </cell>
          <cell r="J59" t="str">
            <v>NCAA</v>
          </cell>
          <cell r="K59">
            <v>11625</v>
          </cell>
          <cell r="L59">
            <v>16417</v>
          </cell>
          <cell r="M59">
            <v>28042</v>
          </cell>
          <cell r="N59">
            <v>341947</v>
          </cell>
          <cell r="O59">
            <v>141133</v>
          </cell>
        </row>
        <row r="60">
          <cell r="F60" t="str">
            <v>Texas Tech2018</v>
          </cell>
          <cell r="G60" t="str">
            <v>NCAA Division I-FBS</v>
          </cell>
          <cell r="I60">
            <v>1</v>
          </cell>
          <cell r="J60" t="str">
            <v>NCAA</v>
          </cell>
          <cell r="K60">
            <v>14631</v>
          </cell>
          <cell r="L60">
            <v>12962</v>
          </cell>
          <cell r="M60">
            <v>27593</v>
          </cell>
          <cell r="N60">
            <v>1837292</v>
          </cell>
          <cell r="O60">
            <v>684575</v>
          </cell>
        </row>
        <row r="61">
          <cell r="F61" t="str">
            <v>Alabama2018</v>
          </cell>
          <cell r="G61" t="str">
            <v>NCAA Division I-FBS</v>
          </cell>
          <cell r="I61">
            <v>1</v>
          </cell>
          <cell r="J61" t="str">
            <v>NCAA</v>
          </cell>
          <cell r="K61">
            <v>13265</v>
          </cell>
          <cell r="L61">
            <v>16223</v>
          </cell>
          <cell r="M61">
            <v>29488</v>
          </cell>
          <cell r="N61">
            <v>3349654</v>
          </cell>
          <cell r="O61">
            <v>676871</v>
          </cell>
        </row>
        <row r="62">
          <cell r="F62" t="str">
            <v>Tennessee2018</v>
          </cell>
          <cell r="G62" t="str">
            <v>NCAA Division I-FBS</v>
          </cell>
          <cell r="I62">
            <v>1</v>
          </cell>
          <cell r="J62" t="str">
            <v>NCAA</v>
          </cell>
          <cell r="K62">
            <v>10485</v>
          </cell>
          <cell r="L62">
            <v>10948</v>
          </cell>
          <cell r="M62">
            <v>21433</v>
          </cell>
          <cell r="N62">
            <v>2916220</v>
          </cell>
          <cell r="O62">
            <v>717811</v>
          </cell>
        </row>
        <row r="63">
          <cell r="F63" t="str">
            <v>Texas2018</v>
          </cell>
          <cell r="G63" t="str">
            <v>NCAA Division I-FBS</v>
          </cell>
          <cell r="I63">
            <v>1</v>
          </cell>
          <cell r="J63" t="str">
            <v>NCAA</v>
          </cell>
          <cell r="K63">
            <v>17313</v>
          </cell>
          <cell r="L63">
            <v>20581</v>
          </cell>
          <cell r="M63">
            <v>37894</v>
          </cell>
          <cell r="N63">
            <v>2092681</v>
          </cell>
          <cell r="O63">
            <v>671941</v>
          </cell>
        </row>
        <row r="64">
          <cell r="F64" t="str">
            <v>UTEP2018</v>
          </cell>
          <cell r="G64" t="str">
            <v>NCAA Division I-FBS</v>
          </cell>
          <cell r="I64">
            <v>1</v>
          </cell>
          <cell r="J64" t="str">
            <v>NCAA</v>
          </cell>
          <cell r="K64">
            <v>6693</v>
          </cell>
          <cell r="L64">
            <v>7338</v>
          </cell>
          <cell r="M64">
            <v>14031</v>
          </cell>
          <cell r="N64">
            <v>428883</v>
          </cell>
          <cell r="O64">
            <v>207596</v>
          </cell>
        </row>
        <row r="65">
          <cell r="F65" t="str">
            <v>UTSA2018</v>
          </cell>
          <cell r="G65" t="str">
            <v>NCAA Division I-FBS</v>
          </cell>
          <cell r="I65">
            <v>1</v>
          </cell>
          <cell r="J65" t="str">
            <v>NCAA</v>
          </cell>
          <cell r="K65">
            <v>11010</v>
          </cell>
          <cell r="L65">
            <v>11373</v>
          </cell>
          <cell r="M65">
            <v>22383</v>
          </cell>
          <cell r="N65">
            <v>609034</v>
          </cell>
          <cell r="O65">
            <v>174299</v>
          </cell>
        </row>
        <row r="66">
          <cell r="F66" t="str">
            <v>Troy2018</v>
          </cell>
          <cell r="G66" t="str">
            <v>NCAA Division I-FBS</v>
          </cell>
          <cell r="I66">
            <v>1</v>
          </cell>
          <cell r="J66" t="str">
            <v>NCAA</v>
          </cell>
          <cell r="K66">
            <v>3542</v>
          </cell>
          <cell r="L66">
            <v>5584</v>
          </cell>
          <cell r="M66">
            <v>9126</v>
          </cell>
          <cell r="N66">
            <v>257096</v>
          </cell>
          <cell r="O66">
            <v>131090</v>
          </cell>
        </row>
        <row r="67">
          <cell r="F67" t="str">
            <v>Tulane2018</v>
          </cell>
          <cell r="G67" t="str">
            <v>NCAA Division I-FBS</v>
          </cell>
          <cell r="I67">
            <v>1</v>
          </cell>
          <cell r="J67" t="str">
            <v>NCAA</v>
          </cell>
          <cell r="K67">
            <v>2817</v>
          </cell>
          <cell r="L67">
            <v>4081</v>
          </cell>
          <cell r="M67">
            <v>6898</v>
          </cell>
          <cell r="N67">
            <v>562799</v>
          </cell>
          <cell r="O67">
            <v>211694</v>
          </cell>
        </row>
        <row r="68">
          <cell r="F68" t="str">
            <v>Buffalo2018</v>
          </cell>
          <cell r="G68" t="str">
            <v>NCAA Division I-FBS</v>
          </cell>
          <cell r="I68">
            <v>1</v>
          </cell>
          <cell r="J68" t="str">
            <v>NCAA</v>
          </cell>
          <cell r="K68">
            <v>11396</v>
          </cell>
          <cell r="L68">
            <v>8517</v>
          </cell>
          <cell r="M68">
            <v>19913</v>
          </cell>
          <cell r="N68">
            <v>456765</v>
          </cell>
          <cell r="O68">
            <v>173407</v>
          </cell>
        </row>
        <row r="69">
          <cell r="F69" t="str">
            <v>Akron2018</v>
          </cell>
          <cell r="G69" t="str">
            <v>NCAA Division I-FBS</v>
          </cell>
          <cell r="I69">
            <v>1</v>
          </cell>
          <cell r="J69" t="str">
            <v>NCAA</v>
          </cell>
          <cell r="K69">
            <v>6500</v>
          </cell>
          <cell r="L69">
            <v>5474</v>
          </cell>
          <cell r="M69">
            <v>11974</v>
          </cell>
          <cell r="N69">
            <v>510652</v>
          </cell>
          <cell r="O69">
            <v>157900</v>
          </cell>
        </row>
        <row r="70">
          <cell r="F70" t="str">
            <v>UAB2018</v>
          </cell>
          <cell r="G70" t="str">
            <v>NCAA Division I-FBS</v>
          </cell>
          <cell r="I70">
            <v>1</v>
          </cell>
          <cell r="J70" t="str">
            <v>NCAA</v>
          </cell>
          <cell r="K70">
            <v>3954</v>
          </cell>
          <cell r="L70">
            <v>6035</v>
          </cell>
          <cell r="M70">
            <v>9989</v>
          </cell>
          <cell r="N70">
            <v>479823</v>
          </cell>
          <cell r="O70">
            <v>217899</v>
          </cell>
        </row>
        <row r="71">
          <cell r="F71" t="str">
            <v>Arizona2018</v>
          </cell>
          <cell r="G71" t="str">
            <v>NCAA Division I-FBS</v>
          </cell>
          <cell r="I71">
            <v>1</v>
          </cell>
          <cell r="J71" t="str">
            <v>NCAA</v>
          </cell>
          <cell r="K71">
            <v>13684</v>
          </cell>
          <cell r="L71">
            <v>15289</v>
          </cell>
          <cell r="M71">
            <v>28973</v>
          </cell>
          <cell r="N71">
            <v>1272275</v>
          </cell>
          <cell r="O71">
            <v>550191</v>
          </cell>
        </row>
        <row r="72">
          <cell r="F72" t="str">
            <v>Arkansas2018</v>
          </cell>
          <cell r="G72" t="str">
            <v>NCAA Division I-FBS</v>
          </cell>
          <cell r="I72">
            <v>1</v>
          </cell>
          <cell r="J72" t="str">
            <v>NCAA</v>
          </cell>
          <cell r="K72">
            <v>9697</v>
          </cell>
          <cell r="L72">
            <v>11233</v>
          </cell>
          <cell r="M72">
            <v>20930</v>
          </cell>
          <cell r="N72">
            <v>2682623</v>
          </cell>
          <cell r="O72">
            <v>592434</v>
          </cell>
        </row>
        <row r="73">
          <cell r="F73" t="str">
            <v>California2018</v>
          </cell>
          <cell r="G73" t="str">
            <v>NCAA Division I-FBS</v>
          </cell>
          <cell r="I73">
            <v>1</v>
          </cell>
          <cell r="J73" t="str">
            <v>NCAA</v>
          </cell>
          <cell r="K73">
            <v>13997</v>
          </cell>
          <cell r="L73">
            <v>15567</v>
          </cell>
          <cell r="M73">
            <v>29564</v>
          </cell>
          <cell r="N73">
            <v>1139241</v>
          </cell>
          <cell r="O73">
            <v>575257</v>
          </cell>
        </row>
        <row r="74">
          <cell r="F74" t="str">
            <v>UCLA2018</v>
          </cell>
          <cell r="G74" t="str">
            <v>NCAA Division I-FBS</v>
          </cell>
          <cell r="I74">
            <v>1</v>
          </cell>
          <cell r="J74" t="str">
            <v>NCAA</v>
          </cell>
          <cell r="K74">
            <v>12998</v>
          </cell>
          <cell r="L74">
            <v>18002</v>
          </cell>
          <cell r="M74">
            <v>31000</v>
          </cell>
          <cell r="N74">
            <v>1258255</v>
          </cell>
          <cell r="O74">
            <v>479372</v>
          </cell>
        </row>
        <row r="75">
          <cell r="F75" t="str">
            <v>UCF2018</v>
          </cell>
          <cell r="G75" t="str">
            <v>NCAA Division I-FBS</v>
          </cell>
          <cell r="I75">
            <v>1</v>
          </cell>
          <cell r="J75" t="str">
            <v>NCAA</v>
          </cell>
          <cell r="K75">
            <v>19022</v>
          </cell>
          <cell r="L75">
            <v>22578</v>
          </cell>
          <cell r="M75">
            <v>41600</v>
          </cell>
          <cell r="N75">
            <v>583829</v>
          </cell>
          <cell r="O75">
            <v>307382</v>
          </cell>
        </row>
        <row r="76">
          <cell r="F76" t="str">
            <v>Cincinnati2018</v>
          </cell>
          <cell r="G76" t="str">
            <v>NCAA Division I-FBS</v>
          </cell>
          <cell r="I76">
            <v>1</v>
          </cell>
          <cell r="J76" t="str">
            <v>NCAA</v>
          </cell>
          <cell r="K76">
            <v>12060</v>
          </cell>
          <cell r="L76">
            <v>10792</v>
          </cell>
          <cell r="M76">
            <v>22852</v>
          </cell>
          <cell r="N76">
            <v>782287</v>
          </cell>
          <cell r="O76">
            <v>243991</v>
          </cell>
        </row>
        <row r="77">
          <cell r="F77" t="str">
            <v>Colorado2018</v>
          </cell>
          <cell r="G77" t="str">
            <v>NCAA Division I-FBS</v>
          </cell>
          <cell r="I77">
            <v>1</v>
          </cell>
          <cell r="J77" t="str">
            <v>NCAA</v>
          </cell>
          <cell r="K77">
            <v>15325</v>
          </cell>
          <cell r="L77">
            <v>12616</v>
          </cell>
          <cell r="M77">
            <v>27941</v>
          </cell>
          <cell r="N77">
            <v>980991</v>
          </cell>
          <cell r="O77">
            <v>360708</v>
          </cell>
        </row>
        <row r="78">
          <cell r="F78" t="str">
            <v>UConn2018</v>
          </cell>
          <cell r="G78" t="str">
            <v>NCAA Division I-FBS</v>
          </cell>
          <cell r="I78">
            <v>1</v>
          </cell>
          <cell r="J78" t="str">
            <v>NCAA</v>
          </cell>
          <cell r="K78">
            <v>8998</v>
          </cell>
          <cell r="L78">
            <v>9399</v>
          </cell>
          <cell r="M78">
            <v>18397</v>
          </cell>
          <cell r="N78">
            <v>963944</v>
          </cell>
          <cell r="O78">
            <v>426622</v>
          </cell>
        </row>
        <row r="79">
          <cell r="F79" t="str">
            <v>Florida2018</v>
          </cell>
          <cell r="G79" t="str">
            <v>NCAA Division I-FBS</v>
          </cell>
          <cell r="I79">
            <v>1</v>
          </cell>
          <cell r="J79" t="str">
            <v>NCAA</v>
          </cell>
          <cell r="K79">
            <v>13633</v>
          </cell>
          <cell r="L79">
            <v>18113</v>
          </cell>
          <cell r="M79">
            <v>31746</v>
          </cell>
          <cell r="N79">
            <v>1831560</v>
          </cell>
          <cell r="O79">
            <v>697267</v>
          </cell>
        </row>
        <row r="80">
          <cell r="F80" t="str">
            <v>Georgia2018</v>
          </cell>
          <cell r="G80" t="str">
            <v>NCAA Division I-FBS</v>
          </cell>
          <cell r="I80">
            <v>1</v>
          </cell>
          <cell r="J80" t="str">
            <v>NCAA</v>
          </cell>
          <cell r="K80">
            <v>11922</v>
          </cell>
          <cell r="L80">
            <v>15919</v>
          </cell>
          <cell r="M80">
            <v>27841</v>
          </cell>
          <cell r="N80">
            <v>4346403</v>
          </cell>
          <cell r="O80">
            <v>826487</v>
          </cell>
        </row>
        <row r="81">
          <cell r="F81" t="str">
            <v>Hawaii2018</v>
          </cell>
          <cell r="G81" t="str">
            <v>NCAA Division I-FBS</v>
          </cell>
          <cell r="I81">
            <v>1</v>
          </cell>
          <cell r="J81" t="str">
            <v>NCAA</v>
          </cell>
          <cell r="K81">
            <v>4529</v>
          </cell>
          <cell r="L81">
            <v>6032</v>
          </cell>
          <cell r="M81">
            <v>10561</v>
          </cell>
          <cell r="N81">
            <v>489831</v>
          </cell>
          <cell r="O81">
            <v>305701</v>
          </cell>
        </row>
        <row r="82">
          <cell r="F82" t="str">
            <v>Houston2018</v>
          </cell>
          <cell r="G82" t="str">
            <v>NCAA Division I-FBS</v>
          </cell>
          <cell r="I82">
            <v>1</v>
          </cell>
          <cell r="J82" t="str">
            <v>NCAA</v>
          </cell>
          <cell r="K82">
            <v>13749</v>
          </cell>
          <cell r="L82">
            <v>13933</v>
          </cell>
          <cell r="M82">
            <v>27682</v>
          </cell>
          <cell r="N82">
            <v>640485</v>
          </cell>
          <cell r="O82">
            <v>277594</v>
          </cell>
        </row>
        <row r="83">
          <cell r="F83" t="str">
            <v>Illinois2018</v>
          </cell>
          <cell r="G83" t="str">
            <v>NCAA Division I-FBS</v>
          </cell>
          <cell r="I83">
            <v>1</v>
          </cell>
          <cell r="J83" t="str">
            <v>NCAA</v>
          </cell>
          <cell r="K83">
            <v>17413</v>
          </cell>
          <cell r="L83">
            <v>14941</v>
          </cell>
          <cell r="M83">
            <v>32354</v>
          </cell>
          <cell r="N83">
            <v>1692830</v>
          </cell>
          <cell r="O83">
            <v>578629</v>
          </cell>
        </row>
        <row r="84">
          <cell r="F84" t="str">
            <v>Iowa2018</v>
          </cell>
          <cell r="G84" t="str">
            <v>NCAA Division I-FBS</v>
          </cell>
          <cell r="I84">
            <v>1</v>
          </cell>
          <cell r="J84" t="str">
            <v>NCAA</v>
          </cell>
          <cell r="K84">
            <v>10010</v>
          </cell>
          <cell r="L84">
            <v>11546</v>
          </cell>
          <cell r="M84">
            <v>21556</v>
          </cell>
          <cell r="N84">
            <v>1436533</v>
          </cell>
          <cell r="O84">
            <v>687012</v>
          </cell>
        </row>
        <row r="85">
          <cell r="F85" t="str">
            <v>Kansas2018</v>
          </cell>
          <cell r="G85" t="str">
            <v>NCAA Division I-FBS</v>
          </cell>
          <cell r="I85">
            <v>1</v>
          </cell>
          <cell r="J85" t="str">
            <v>NCAA</v>
          </cell>
          <cell r="K85">
            <v>8361</v>
          </cell>
          <cell r="L85">
            <v>8889</v>
          </cell>
          <cell r="M85">
            <v>17250</v>
          </cell>
          <cell r="N85">
            <v>1713511</v>
          </cell>
          <cell r="O85">
            <v>582297</v>
          </cell>
        </row>
        <row r="86">
          <cell r="F86" t="str">
            <v>Kentucky2018</v>
          </cell>
          <cell r="G86" t="str">
            <v>NCAA Division I-FBS</v>
          </cell>
          <cell r="I86">
            <v>1</v>
          </cell>
          <cell r="J86" t="str">
            <v>NCAA</v>
          </cell>
          <cell r="K86">
            <v>9010</v>
          </cell>
          <cell r="L86">
            <v>11402</v>
          </cell>
          <cell r="M86">
            <v>20412</v>
          </cell>
          <cell r="N86">
            <v>2479225</v>
          </cell>
          <cell r="O86">
            <v>819175</v>
          </cell>
        </row>
        <row r="87">
          <cell r="F87" t="str">
            <v>Louisiana2018</v>
          </cell>
          <cell r="G87" t="str">
            <v>NCAA Division I-FBS</v>
          </cell>
          <cell r="I87">
            <v>1</v>
          </cell>
          <cell r="J87" t="str">
            <v>NCAA</v>
          </cell>
          <cell r="K87">
            <v>5487</v>
          </cell>
          <cell r="L87">
            <v>6911</v>
          </cell>
          <cell r="M87">
            <v>12398</v>
          </cell>
          <cell r="N87">
            <v>459872</v>
          </cell>
          <cell r="O87">
            <v>176589</v>
          </cell>
        </row>
        <row r="88">
          <cell r="F88" t="str">
            <v>Louisiana-Monroe2018</v>
          </cell>
          <cell r="G88" t="str">
            <v>NCAA Division I-FBS</v>
          </cell>
          <cell r="I88">
            <v>1</v>
          </cell>
          <cell r="J88" t="str">
            <v>NCAA</v>
          </cell>
          <cell r="K88">
            <v>1866</v>
          </cell>
          <cell r="L88">
            <v>3148</v>
          </cell>
          <cell r="M88">
            <v>5014</v>
          </cell>
          <cell r="N88">
            <v>124638</v>
          </cell>
          <cell r="O88">
            <v>78065</v>
          </cell>
        </row>
        <row r="89">
          <cell r="F89" t="str">
            <v>Louisville2018</v>
          </cell>
          <cell r="G89" t="str">
            <v>NCAA Division I-FBS</v>
          </cell>
          <cell r="I89">
            <v>1</v>
          </cell>
          <cell r="J89" t="str">
            <v>NCAA</v>
          </cell>
          <cell r="K89">
            <v>5463</v>
          </cell>
          <cell r="L89">
            <v>6410</v>
          </cell>
          <cell r="M89">
            <v>11873</v>
          </cell>
          <cell r="N89">
            <v>1634121</v>
          </cell>
          <cell r="O89">
            <v>715795</v>
          </cell>
        </row>
        <row r="90">
          <cell r="F90" t="str">
            <v>Maryland2018</v>
          </cell>
          <cell r="G90" t="str">
            <v>NCAA Division I-FBS</v>
          </cell>
          <cell r="I90">
            <v>1</v>
          </cell>
          <cell r="J90" t="str">
            <v>NCAA</v>
          </cell>
          <cell r="K90">
            <v>14934</v>
          </cell>
          <cell r="L90">
            <v>13408</v>
          </cell>
          <cell r="M90">
            <v>28342</v>
          </cell>
          <cell r="N90">
            <v>1009568</v>
          </cell>
          <cell r="O90">
            <v>424302</v>
          </cell>
        </row>
        <row r="91">
          <cell r="F91" t="str">
            <v>UMass2018</v>
          </cell>
          <cell r="G91" t="str">
            <v>NCAA Division I-FBS</v>
          </cell>
          <cell r="I91">
            <v>1</v>
          </cell>
          <cell r="J91" t="str">
            <v>NCAA</v>
          </cell>
          <cell r="K91">
            <v>11047</v>
          </cell>
          <cell r="L91">
            <v>10659</v>
          </cell>
          <cell r="M91">
            <v>21706</v>
          </cell>
          <cell r="N91">
            <v>779463</v>
          </cell>
          <cell r="O91">
            <v>281773</v>
          </cell>
        </row>
        <row r="92">
          <cell r="F92" t="str">
            <v>Memphis2018</v>
          </cell>
          <cell r="G92" t="str">
            <v>NCAA Division I-FBS</v>
          </cell>
          <cell r="I92">
            <v>1</v>
          </cell>
          <cell r="J92" t="str">
            <v>NCAA</v>
          </cell>
          <cell r="K92">
            <v>5090</v>
          </cell>
          <cell r="L92">
            <v>6934</v>
          </cell>
          <cell r="M92">
            <v>12024</v>
          </cell>
          <cell r="N92">
            <v>610522</v>
          </cell>
          <cell r="O92">
            <v>203102</v>
          </cell>
        </row>
        <row r="93">
          <cell r="F93" t="str">
            <v>Miami (FL)2018</v>
          </cell>
          <cell r="G93" t="str">
            <v>NCAA Division I-FBS</v>
          </cell>
          <cell r="I93">
            <v>1</v>
          </cell>
          <cell r="J93" t="str">
            <v>NCAA</v>
          </cell>
          <cell r="K93">
            <v>4959</v>
          </cell>
          <cell r="L93">
            <v>5453</v>
          </cell>
          <cell r="M93">
            <v>10412</v>
          </cell>
          <cell r="N93">
            <v>2223531</v>
          </cell>
          <cell r="O93">
            <v>579311</v>
          </cell>
        </row>
        <row r="94">
          <cell r="F94" t="str">
            <v>Michigan2018</v>
          </cell>
          <cell r="G94" t="str">
            <v>NCAA Division I-FBS</v>
          </cell>
          <cell r="I94">
            <v>1</v>
          </cell>
          <cell r="J94" t="str">
            <v>NCAA</v>
          </cell>
          <cell r="K94">
            <v>14503</v>
          </cell>
          <cell r="L94">
            <v>14581</v>
          </cell>
          <cell r="M94">
            <v>29084</v>
          </cell>
          <cell r="N94">
            <v>2363227</v>
          </cell>
          <cell r="O94">
            <v>830954</v>
          </cell>
        </row>
        <row r="95">
          <cell r="F95" t="str">
            <v>Minnesota2018</v>
          </cell>
          <cell r="G95" t="str">
            <v>NCAA Division I-FBS</v>
          </cell>
          <cell r="I95">
            <v>1</v>
          </cell>
          <cell r="J95" t="str">
            <v>NCAA</v>
          </cell>
          <cell r="K95">
            <v>13569</v>
          </cell>
          <cell r="L95">
            <v>15658</v>
          </cell>
          <cell r="M95">
            <v>29227</v>
          </cell>
          <cell r="N95">
            <v>2035629</v>
          </cell>
          <cell r="O95">
            <v>618258</v>
          </cell>
        </row>
        <row r="96">
          <cell r="F96" t="str">
            <v>Ole Miss2018</v>
          </cell>
          <cell r="G96" t="str">
            <v>NCAA Division I-FBS</v>
          </cell>
          <cell r="I96">
            <v>1</v>
          </cell>
          <cell r="J96" t="str">
            <v>NCAA</v>
          </cell>
          <cell r="K96">
            <v>7087</v>
          </cell>
          <cell r="L96">
            <v>9392</v>
          </cell>
          <cell r="M96">
            <v>16479</v>
          </cell>
          <cell r="N96">
            <v>1110361</v>
          </cell>
          <cell r="O96">
            <v>537378</v>
          </cell>
        </row>
        <row r="97">
          <cell r="F97" t="str">
            <v>Missouri2018</v>
          </cell>
          <cell r="G97" t="str">
            <v>NCAA Division I-FBS</v>
          </cell>
          <cell r="I97">
            <v>1</v>
          </cell>
          <cell r="J97" t="str">
            <v>NCAA</v>
          </cell>
          <cell r="K97">
            <v>9734</v>
          </cell>
          <cell r="L97">
            <v>10933</v>
          </cell>
          <cell r="M97">
            <v>20667</v>
          </cell>
          <cell r="N97">
            <v>1311996</v>
          </cell>
          <cell r="O97">
            <v>480320</v>
          </cell>
        </row>
        <row r="98">
          <cell r="F98" t="str">
            <v>Nebraska2018</v>
          </cell>
          <cell r="G98" t="str">
            <v>NCAA Division I-FBS</v>
          </cell>
          <cell r="I98">
            <v>1</v>
          </cell>
          <cell r="J98" t="str">
            <v>NCAA</v>
          </cell>
          <cell r="K98">
            <v>10207</v>
          </cell>
          <cell r="L98">
            <v>9255</v>
          </cell>
          <cell r="M98">
            <v>19462</v>
          </cell>
          <cell r="N98">
            <v>2151608</v>
          </cell>
          <cell r="O98">
            <v>621813</v>
          </cell>
        </row>
        <row r="99">
          <cell r="F99" t="str">
            <v>UNLV2018</v>
          </cell>
          <cell r="G99" t="str">
            <v>NCAA Division I-FBS</v>
          </cell>
          <cell r="I99">
            <v>1</v>
          </cell>
          <cell r="J99" t="str">
            <v>NCAA</v>
          </cell>
          <cell r="K99">
            <v>8021</v>
          </cell>
          <cell r="L99">
            <v>10628</v>
          </cell>
          <cell r="M99">
            <v>18649</v>
          </cell>
          <cell r="N99">
            <v>795582</v>
          </cell>
          <cell r="O99">
            <v>329363</v>
          </cell>
        </row>
        <row r="100">
          <cell r="F100" t="str">
            <v>Nevada2018</v>
          </cell>
          <cell r="G100" t="str">
            <v>NCAA Division I-FBS</v>
          </cell>
          <cell r="I100">
            <v>1</v>
          </cell>
          <cell r="J100" t="str">
            <v>NCAA</v>
          </cell>
          <cell r="K100">
            <v>7202</v>
          </cell>
          <cell r="L100">
            <v>7966</v>
          </cell>
          <cell r="M100">
            <v>15168</v>
          </cell>
          <cell r="N100">
            <v>558874</v>
          </cell>
          <cell r="O100">
            <v>182265</v>
          </cell>
        </row>
        <row r="101">
          <cell r="F101" t="str">
            <v>New Mexico2018</v>
          </cell>
          <cell r="G101" t="str">
            <v>NCAA Division I-FBS</v>
          </cell>
          <cell r="I101">
            <v>1</v>
          </cell>
          <cell r="J101" t="str">
            <v>NCAA</v>
          </cell>
          <cell r="K101">
            <v>5963</v>
          </cell>
          <cell r="L101">
            <v>7509</v>
          </cell>
          <cell r="M101">
            <v>13472</v>
          </cell>
          <cell r="N101">
            <v>516210</v>
          </cell>
          <cell r="O101">
            <v>236619</v>
          </cell>
        </row>
        <row r="102">
          <cell r="F102" t="str">
            <v>North Carolina2018</v>
          </cell>
          <cell r="G102" t="str">
            <v>NCAA Division I-FBS</v>
          </cell>
          <cell r="I102">
            <v>1</v>
          </cell>
          <cell r="J102" t="str">
            <v>NCAA</v>
          </cell>
          <cell r="K102">
            <v>7462</v>
          </cell>
          <cell r="L102">
            <v>11049</v>
          </cell>
          <cell r="M102">
            <v>18511</v>
          </cell>
          <cell r="N102">
            <v>1457077</v>
          </cell>
          <cell r="O102">
            <v>486282</v>
          </cell>
        </row>
        <row r="103">
          <cell r="F103" t="str">
            <v>Charlotte2018</v>
          </cell>
          <cell r="G103" t="str">
            <v>NCAA Division I-FBS</v>
          </cell>
          <cell r="I103">
            <v>1</v>
          </cell>
          <cell r="J103" t="str">
            <v>NCAA</v>
          </cell>
          <cell r="K103">
            <v>11236</v>
          </cell>
          <cell r="L103">
            <v>9692</v>
          </cell>
          <cell r="M103">
            <v>20928</v>
          </cell>
          <cell r="N103">
            <v>548707</v>
          </cell>
          <cell r="O103">
            <v>208122</v>
          </cell>
        </row>
        <row r="104">
          <cell r="F104" t="str">
            <v>North Texas2018</v>
          </cell>
          <cell r="G104" t="str">
            <v>NCAA Division I-FBS</v>
          </cell>
          <cell r="I104">
            <v>1</v>
          </cell>
          <cell r="J104" t="str">
            <v>NCAA</v>
          </cell>
          <cell r="K104">
            <v>11888</v>
          </cell>
          <cell r="L104">
            <v>13506</v>
          </cell>
          <cell r="M104">
            <v>25394</v>
          </cell>
          <cell r="N104">
            <v>329175</v>
          </cell>
          <cell r="O104">
            <v>167865</v>
          </cell>
        </row>
        <row r="105">
          <cell r="F105" t="str">
            <v>Notre Dame2018</v>
          </cell>
          <cell r="G105" t="str">
            <v>NCAA Division I-FBS</v>
          </cell>
          <cell r="I105">
            <v>1</v>
          </cell>
          <cell r="J105" t="str">
            <v>NCAA</v>
          </cell>
          <cell r="K105">
            <v>4477</v>
          </cell>
          <cell r="L105">
            <v>4081</v>
          </cell>
          <cell r="M105">
            <v>8558</v>
          </cell>
          <cell r="N105">
            <v>1899023</v>
          </cell>
          <cell r="O105">
            <v>612432</v>
          </cell>
        </row>
        <row r="106">
          <cell r="F106" t="str">
            <v>Oklahoma2018</v>
          </cell>
          <cell r="G106" t="str">
            <v>NCAA Division I-FBS</v>
          </cell>
          <cell r="I106">
            <v>1</v>
          </cell>
          <cell r="J106" t="str">
            <v>NCAA</v>
          </cell>
          <cell r="K106">
            <v>9248</v>
          </cell>
          <cell r="L106">
            <v>9608</v>
          </cell>
          <cell r="M106">
            <v>18856</v>
          </cell>
          <cell r="N106">
            <v>2183853</v>
          </cell>
          <cell r="O106">
            <v>573342</v>
          </cell>
        </row>
        <row r="107">
          <cell r="F107" t="str">
            <v>Oregon2018</v>
          </cell>
          <cell r="G107" t="str">
            <v>NCAA Division I-FBS</v>
          </cell>
          <cell r="I107">
            <v>1</v>
          </cell>
          <cell r="J107" t="str">
            <v>NCAA</v>
          </cell>
          <cell r="K107">
            <v>8054</v>
          </cell>
          <cell r="L107">
            <v>9486</v>
          </cell>
          <cell r="M107">
            <v>17540</v>
          </cell>
          <cell r="N107">
            <v>1718454</v>
          </cell>
          <cell r="O107">
            <v>565980</v>
          </cell>
        </row>
        <row r="108">
          <cell r="F108" t="str">
            <v>Pittsburgh2018</v>
          </cell>
          <cell r="G108" t="str">
            <v>NCAA Division I-FBS</v>
          </cell>
          <cell r="I108">
            <v>1</v>
          </cell>
          <cell r="J108" t="str">
            <v>NCAA</v>
          </cell>
          <cell r="K108">
            <v>8732</v>
          </cell>
          <cell r="L108">
            <v>9659</v>
          </cell>
          <cell r="M108">
            <v>18391</v>
          </cell>
          <cell r="N108">
            <v>1648111</v>
          </cell>
          <cell r="O108">
            <v>553800</v>
          </cell>
        </row>
        <row r="109">
          <cell r="F109" t="str">
            <v>South Alabama2018</v>
          </cell>
          <cell r="G109" t="str">
            <v>NCAA Division I-FBS</v>
          </cell>
          <cell r="I109">
            <v>1</v>
          </cell>
          <cell r="J109" t="str">
            <v>NCAA</v>
          </cell>
          <cell r="K109">
            <v>3516</v>
          </cell>
          <cell r="L109">
            <v>5101</v>
          </cell>
          <cell r="M109">
            <v>8617</v>
          </cell>
          <cell r="N109">
            <v>185233</v>
          </cell>
          <cell r="O109">
            <v>76667</v>
          </cell>
        </row>
        <row r="110">
          <cell r="F110" t="str">
            <v>South Carolina2018</v>
          </cell>
          <cell r="G110" t="str">
            <v>NCAA Division I-FBS</v>
          </cell>
          <cell r="I110">
            <v>1</v>
          </cell>
          <cell r="J110" t="str">
            <v>NCAA</v>
          </cell>
          <cell r="K110">
            <v>11772</v>
          </cell>
          <cell r="L110">
            <v>13540</v>
          </cell>
          <cell r="M110">
            <v>25312</v>
          </cell>
          <cell r="N110">
            <v>1451736</v>
          </cell>
          <cell r="O110">
            <v>652469</v>
          </cell>
        </row>
        <row r="111">
          <cell r="F111" t="str">
            <v>South Florida2018</v>
          </cell>
          <cell r="G111" t="str">
            <v>NCAA Division I-FBS</v>
          </cell>
          <cell r="I111">
            <v>1</v>
          </cell>
          <cell r="J111" t="str">
            <v>NCAA</v>
          </cell>
          <cell r="K111">
            <v>10900</v>
          </cell>
          <cell r="L111">
            <v>13602</v>
          </cell>
          <cell r="M111">
            <v>24502</v>
          </cell>
          <cell r="N111">
            <v>619874</v>
          </cell>
          <cell r="O111">
            <v>306078</v>
          </cell>
        </row>
        <row r="112">
          <cell r="F112" t="str">
            <v>USC2018</v>
          </cell>
          <cell r="G112" t="str">
            <v>NCAA Division I-FBS</v>
          </cell>
          <cell r="I112">
            <v>1</v>
          </cell>
          <cell r="J112" t="str">
            <v>NCAA</v>
          </cell>
          <cell r="K112">
            <v>9240</v>
          </cell>
          <cell r="L112">
            <v>9807</v>
          </cell>
          <cell r="M112">
            <v>19047</v>
          </cell>
          <cell r="N112">
            <v>1564719</v>
          </cell>
          <cell r="O112">
            <v>481042</v>
          </cell>
        </row>
        <row r="113">
          <cell r="F113" t="str">
            <v>Southern Mississippi2018</v>
          </cell>
          <cell r="G113" t="str">
            <v>NCAA Division I-FBS</v>
          </cell>
          <cell r="I113">
            <v>1</v>
          </cell>
          <cell r="J113" t="str">
            <v>NCAA</v>
          </cell>
          <cell r="K113">
            <v>3463</v>
          </cell>
          <cell r="L113">
            <v>6383</v>
          </cell>
          <cell r="M113">
            <v>9846</v>
          </cell>
          <cell r="N113">
            <v>398921</v>
          </cell>
          <cell r="O113">
            <v>168811</v>
          </cell>
        </row>
        <row r="114">
          <cell r="F114" t="str">
            <v>Toledo2018</v>
          </cell>
          <cell r="G114" t="str">
            <v>NCAA Division I-FBS</v>
          </cell>
          <cell r="I114">
            <v>1</v>
          </cell>
          <cell r="J114" t="str">
            <v>NCAA</v>
          </cell>
          <cell r="K114">
            <v>6552</v>
          </cell>
          <cell r="L114">
            <v>6247</v>
          </cell>
          <cell r="M114">
            <v>12799</v>
          </cell>
          <cell r="N114">
            <v>435043</v>
          </cell>
          <cell r="O114">
            <v>163594</v>
          </cell>
        </row>
        <row r="115">
          <cell r="F115" t="str">
            <v>Tulsa2018</v>
          </cell>
          <cell r="G115" t="str">
            <v>NCAA Division I-FBS</v>
          </cell>
          <cell r="I115">
            <v>1</v>
          </cell>
          <cell r="J115" t="str">
            <v>NCAA</v>
          </cell>
          <cell r="K115">
            <v>1732</v>
          </cell>
          <cell r="L115">
            <v>1414</v>
          </cell>
          <cell r="M115">
            <v>3146</v>
          </cell>
          <cell r="N115">
            <v>423280</v>
          </cell>
          <cell r="O115">
            <v>216008</v>
          </cell>
        </row>
        <row r="116">
          <cell r="F116" t="str">
            <v>Utah2018</v>
          </cell>
          <cell r="G116" t="str">
            <v>NCAA Division I-FBS</v>
          </cell>
          <cell r="I116">
            <v>1</v>
          </cell>
          <cell r="J116" t="str">
            <v>NCAA</v>
          </cell>
          <cell r="K116">
            <v>9574</v>
          </cell>
          <cell r="L116">
            <v>8556</v>
          </cell>
          <cell r="M116">
            <v>18130</v>
          </cell>
          <cell r="N116">
            <v>1456418</v>
          </cell>
          <cell r="O116">
            <v>518765</v>
          </cell>
        </row>
        <row r="117">
          <cell r="F117" t="str">
            <v>Virginia2018</v>
          </cell>
          <cell r="G117" t="str">
            <v>NCAA Division I-FBS</v>
          </cell>
          <cell r="I117">
            <v>1</v>
          </cell>
          <cell r="J117" t="str">
            <v>NCAA</v>
          </cell>
          <cell r="K117">
            <v>7240</v>
          </cell>
          <cell r="L117">
            <v>8665</v>
          </cell>
          <cell r="M117">
            <v>15905</v>
          </cell>
          <cell r="N117">
            <v>1362382</v>
          </cell>
          <cell r="O117">
            <v>540159</v>
          </cell>
        </row>
        <row r="118">
          <cell r="F118" t="str">
            <v>Washington2018</v>
          </cell>
          <cell r="G118" t="str">
            <v>NCAA Division I-FBS</v>
          </cell>
          <cell r="I118">
            <v>1</v>
          </cell>
          <cell r="J118" t="str">
            <v>NCAA</v>
          </cell>
          <cell r="K118">
            <v>13552</v>
          </cell>
          <cell r="L118">
            <v>15703</v>
          </cell>
          <cell r="M118">
            <v>29255</v>
          </cell>
          <cell r="N118">
            <v>1297309</v>
          </cell>
          <cell r="O118">
            <v>533665</v>
          </cell>
        </row>
        <row r="119">
          <cell r="F119" t="str">
            <v>Wisconsin2018</v>
          </cell>
          <cell r="G119" t="str">
            <v>NCAA Division I-FBS</v>
          </cell>
          <cell r="I119">
            <v>1</v>
          </cell>
          <cell r="J119" t="str">
            <v>NCAA</v>
          </cell>
          <cell r="K119">
            <v>13930</v>
          </cell>
          <cell r="L119">
            <v>15012</v>
          </cell>
          <cell r="M119">
            <v>28942</v>
          </cell>
          <cell r="N119">
            <v>872210</v>
          </cell>
          <cell r="O119">
            <v>565912</v>
          </cell>
        </row>
        <row r="120">
          <cell r="F120" t="str">
            <v>Wyoming2018</v>
          </cell>
          <cell r="G120" t="str">
            <v>NCAA Division I-FBS</v>
          </cell>
          <cell r="I120">
            <v>1</v>
          </cell>
          <cell r="J120" t="str">
            <v>NCAA</v>
          </cell>
          <cell r="K120">
            <v>4301</v>
          </cell>
          <cell r="L120">
            <v>4149</v>
          </cell>
          <cell r="M120">
            <v>8450</v>
          </cell>
          <cell r="N120">
            <v>733691</v>
          </cell>
          <cell r="O120">
            <v>174386</v>
          </cell>
        </row>
        <row r="121">
          <cell r="F121" t="str">
            <v>Utah State2018</v>
          </cell>
          <cell r="G121" t="str">
            <v>NCAA Division I-FBS</v>
          </cell>
          <cell r="I121">
            <v>1</v>
          </cell>
          <cell r="J121" t="str">
            <v>NCAA</v>
          </cell>
          <cell r="K121">
            <v>8301</v>
          </cell>
          <cell r="L121">
            <v>8982</v>
          </cell>
          <cell r="M121">
            <v>17283</v>
          </cell>
          <cell r="N121">
            <v>367308</v>
          </cell>
          <cell r="O121">
            <v>192456</v>
          </cell>
        </row>
        <row r="122">
          <cell r="F122" t="str">
            <v>Vanderbilt2018</v>
          </cell>
          <cell r="G122" t="str">
            <v>NCAA Division I-FBS</v>
          </cell>
          <cell r="I122">
            <v>1</v>
          </cell>
          <cell r="J122" t="str">
            <v>NCAA</v>
          </cell>
          <cell r="K122">
            <v>3295</v>
          </cell>
          <cell r="L122">
            <v>3486</v>
          </cell>
          <cell r="M122">
            <v>6781</v>
          </cell>
          <cell r="N122">
            <v>1426245</v>
          </cell>
          <cell r="O122">
            <v>405499</v>
          </cell>
        </row>
        <row r="123">
          <cell r="F123" t="str">
            <v>Virginia Tech2018</v>
          </cell>
          <cell r="G123" t="str">
            <v>NCAA Division I-FBS</v>
          </cell>
          <cell r="I123">
            <v>1</v>
          </cell>
          <cell r="J123" t="str">
            <v>NCAA</v>
          </cell>
          <cell r="K123">
            <v>15416</v>
          </cell>
          <cell r="L123">
            <v>11709</v>
          </cell>
          <cell r="M123">
            <v>27125</v>
          </cell>
          <cell r="N123">
            <v>1182077</v>
          </cell>
          <cell r="O123">
            <v>438768</v>
          </cell>
        </row>
        <row r="124">
          <cell r="F124" t="str">
            <v>Wake Forest2018</v>
          </cell>
          <cell r="G124" t="str">
            <v>NCAA Division I-FBS</v>
          </cell>
          <cell r="I124">
            <v>1</v>
          </cell>
          <cell r="J124" t="str">
            <v>NCAA</v>
          </cell>
          <cell r="K124">
            <v>2439</v>
          </cell>
          <cell r="L124">
            <v>2732</v>
          </cell>
          <cell r="M124">
            <v>5171</v>
          </cell>
          <cell r="N124">
            <v>979307</v>
          </cell>
          <cell r="O124">
            <v>322199</v>
          </cell>
        </row>
        <row r="125">
          <cell r="F125" t="str">
            <v>Washington State2018</v>
          </cell>
          <cell r="G125" t="str">
            <v>NCAA Division I-FBS</v>
          </cell>
          <cell r="I125">
            <v>1</v>
          </cell>
          <cell r="J125" t="str">
            <v>NCAA</v>
          </cell>
          <cell r="K125">
            <v>10833</v>
          </cell>
          <cell r="L125">
            <v>11983</v>
          </cell>
          <cell r="M125">
            <v>22816</v>
          </cell>
          <cell r="N125">
            <v>835705</v>
          </cell>
          <cell r="O125">
            <v>527042</v>
          </cell>
        </row>
        <row r="126">
          <cell r="F126" t="str">
            <v>West Virginia2018</v>
          </cell>
          <cell r="G126" t="str">
            <v>NCAA Division I-FBS</v>
          </cell>
          <cell r="I126">
            <v>1</v>
          </cell>
          <cell r="J126" t="str">
            <v>NCAA</v>
          </cell>
          <cell r="K126">
            <v>10170</v>
          </cell>
          <cell r="L126">
            <v>9395</v>
          </cell>
          <cell r="M126">
            <v>19565</v>
          </cell>
          <cell r="N126">
            <v>1350587</v>
          </cell>
          <cell r="O126">
            <v>476970</v>
          </cell>
        </row>
        <row r="127">
          <cell r="F127" t="str">
            <v>Western Kentucky2018</v>
          </cell>
          <cell r="G127" t="str">
            <v>NCAA Division I-FBS</v>
          </cell>
          <cell r="I127">
            <v>1</v>
          </cell>
          <cell r="J127" t="str">
            <v>NCAA</v>
          </cell>
          <cell r="K127">
            <v>5139</v>
          </cell>
          <cell r="L127">
            <v>7014</v>
          </cell>
          <cell r="M127">
            <v>12153</v>
          </cell>
          <cell r="N127">
            <v>427087</v>
          </cell>
          <cell r="O127">
            <v>172038</v>
          </cell>
        </row>
        <row r="128">
          <cell r="F128" t="str">
            <v>Western Michigan2018</v>
          </cell>
          <cell r="G128" t="str">
            <v>NCAA Division I-FBS</v>
          </cell>
          <cell r="I128">
            <v>1</v>
          </cell>
          <cell r="J128" t="str">
            <v>NCAA</v>
          </cell>
          <cell r="K128">
            <v>7712</v>
          </cell>
          <cell r="L128">
            <v>7211</v>
          </cell>
          <cell r="M128">
            <v>14923</v>
          </cell>
          <cell r="N128">
            <v>465669</v>
          </cell>
          <cell r="O128">
            <v>122739</v>
          </cell>
        </row>
        <row r="129">
          <cell r="F129" t="str">
            <v>Appalachian State2010</v>
          </cell>
          <cell r="G129" t="str">
            <v>NCAA Division I-FCS</v>
          </cell>
          <cell r="I129">
            <v>1</v>
          </cell>
          <cell r="J129" t="str">
            <v>NCAA</v>
          </cell>
          <cell r="K129">
            <v>6877</v>
          </cell>
          <cell r="L129">
            <v>7342</v>
          </cell>
          <cell r="M129">
            <v>14219</v>
          </cell>
          <cell r="N129">
            <v>248300</v>
          </cell>
          <cell r="O129">
            <v>81333</v>
          </cell>
        </row>
        <row r="130">
          <cell r="F130" t="str">
            <v>Arizona State2010</v>
          </cell>
          <cell r="G130" t="str">
            <v>NCAA Division I-FBS</v>
          </cell>
          <cell r="I130">
            <v>1</v>
          </cell>
          <cell r="J130" t="str">
            <v>NCAA</v>
          </cell>
          <cell r="K130">
            <v>23121</v>
          </cell>
          <cell r="L130">
            <v>23773</v>
          </cell>
          <cell r="M130">
            <v>46894</v>
          </cell>
          <cell r="N130">
            <v>500083</v>
          </cell>
          <cell r="O130">
            <v>223028</v>
          </cell>
        </row>
        <row r="131">
          <cell r="F131" t="str">
            <v>Arkansas State2010</v>
          </cell>
          <cell r="G131" t="str">
            <v>NCAA Division I-FBS</v>
          </cell>
          <cell r="I131">
            <v>1</v>
          </cell>
          <cell r="J131" t="str">
            <v>NCAA</v>
          </cell>
          <cell r="K131">
            <v>3272</v>
          </cell>
          <cell r="L131">
            <v>4409</v>
          </cell>
          <cell r="M131">
            <v>7681</v>
          </cell>
          <cell r="N131">
            <v>204772</v>
          </cell>
          <cell r="O131">
            <v>104456</v>
          </cell>
        </row>
        <row r="132">
          <cell r="F132" t="str">
            <v>Auburn2010</v>
          </cell>
          <cell r="G132" t="str">
            <v>NCAA Division I-FBS</v>
          </cell>
          <cell r="I132">
            <v>1</v>
          </cell>
          <cell r="J132" t="str">
            <v>NCAA</v>
          </cell>
          <cell r="K132">
            <v>9489</v>
          </cell>
          <cell r="L132">
            <v>9238</v>
          </cell>
          <cell r="M132">
            <v>18727</v>
          </cell>
          <cell r="N132">
            <v>1530917</v>
          </cell>
          <cell r="O132">
            <v>586728</v>
          </cell>
        </row>
        <row r="133">
          <cell r="F133" t="str">
            <v>Ball State2010</v>
          </cell>
          <cell r="G133" t="str">
            <v>NCAA Division I-FBS</v>
          </cell>
          <cell r="I133">
            <v>1</v>
          </cell>
          <cell r="J133" t="str">
            <v>NCAA</v>
          </cell>
          <cell r="K133">
            <v>8094</v>
          </cell>
          <cell r="L133">
            <v>8767</v>
          </cell>
          <cell r="M133">
            <v>16861</v>
          </cell>
          <cell r="N133">
            <v>94467</v>
          </cell>
          <cell r="O133">
            <v>78218</v>
          </cell>
        </row>
        <row r="134">
          <cell r="F134" t="str">
            <v>Baylor2010</v>
          </cell>
          <cell r="G134" t="str">
            <v>NCAA Division I-FBS</v>
          </cell>
          <cell r="I134">
            <v>1</v>
          </cell>
          <cell r="J134" t="str">
            <v>NCAA</v>
          </cell>
          <cell r="K134">
            <v>5136</v>
          </cell>
          <cell r="L134">
            <v>7052</v>
          </cell>
          <cell r="M134">
            <v>12188</v>
          </cell>
          <cell r="N134">
            <v>755226</v>
          </cell>
          <cell r="O134">
            <v>383720</v>
          </cell>
        </row>
        <row r="135">
          <cell r="F135" t="str">
            <v>Boise State2010</v>
          </cell>
          <cell r="G135" t="str">
            <v>NCAA Division I-FBS</v>
          </cell>
          <cell r="I135">
            <v>1</v>
          </cell>
          <cell r="J135" t="str">
            <v>NCAA</v>
          </cell>
          <cell r="K135">
            <v>5910</v>
          </cell>
          <cell r="L135">
            <v>6764</v>
          </cell>
          <cell r="M135">
            <v>12674</v>
          </cell>
          <cell r="N135">
            <v>223629</v>
          </cell>
          <cell r="O135">
            <v>159698</v>
          </cell>
        </row>
        <row r="136">
          <cell r="F136" t="str">
            <v>Boston College2010</v>
          </cell>
          <cell r="G136" t="str">
            <v>NCAA Division I-FBS</v>
          </cell>
          <cell r="I136">
            <v>1</v>
          </cell>
          <cell r="J136" t="str">
            <v>NCAA</v>
          </cell>
          <cell r="K136">
            <v>4559</v>
          </cell>
          <cell r="L136">
            <v>4858</v>
          </cell>
          <cell r="M136">
            <v>9417</v>
          </cell>
          <cell r="N136">
            <v>563383</v>
          </cell>
          <cell r="O136">
            <v>186026</v>
          </cell>
        </row>
        <row r="137">
          <cell r="F137" t="str">
            <v>Bowling Green2010</v>
          </cell>
          <cell r="G137" t="str">
            <v>NCAA Division I-FBS</v>
          </cell>
          <cell r="I137">
            <v>1</v>
          </cell>
          <cell r="J137" t="str">
            <v>NCAA</v>
          </cell>
          <cell r="K137">
            <v>6262</v>
          </cell>
          <cell r="L137">
            <v>7342</v>
          </cell>
          <cell r="M137">
            <v>13604</v>
          </cell>
          <cell r="N137">
            <v>274989</v>
          </cell>
          <cell r="O137">
            <v>130856</v>
          </cell>
        </row>
        <row r="138">
          <cell r="F138" t="str">
            <v>Brigham Young2010</v>
          </cell>
          <cell r="G138" t="str">
            <v>NCAA Division I-FBS</v>
          </cell>
          <cell r="I138">
            <v>1</v>
          </cell>
          <cell r="J138" t="str">
            <v>NCAA</v>
          </cell>
          <cell r="K138">
            <v>14272</v>
          </cell>
          <cell r="L138">
            <v>13580</v>
          </cell>
          <cell r="M138">
            <v>27852</v>
          </cell>
          <cell r="N138">
            <v>468930</v>
          </cell>
          <cell r="O138">
            <v>186396</v>
          </cell>
        </row>
        <row r="139">
          <cell r="F139" t="str">
            <v>Fresno State2010</v>
          </cell>
          <cell r="G139" t="str">
            <v>NCAA Division I-FBS</v>
          </cell>
          <cell r="I139">
            <v>1</v>
          </cell>
          <cell r="J139" t="str">
            <v>NCAA</v>
          </cell>
          <cell r="K139">
            <v>6631</v>
          </cell>
          <cell r="L139">
            <v>8907</v>
          </cell>
          <cell r="M139">
            <v>15538</v>
          </cell>
          <cell r="N139">
            <v>183423</v>
          </cell>
          <cell r="O139">
            <v>102951</v>
          </cell>
        </row>
        <row r="140">
          <cell r="F140" t="str">
            <v>Central Michigan2010</v>
          </cell>
          <cell r="G140" t="str">
            <v>NCAA Division I-FBS</v>
          </cell>
          <cell r="I140">
            <v>1</v>
          </cell>
          <cell r="J140" t="str">
            <v>NCAA</v>
          </cell>
          <cell r="K140">
            <v>8610</v>
          </cell>
          <cell r="L140">
            <v>10246</v>
          </cell>
          <cell r="M140">
            <v>18856</v>
          </cell>
          <cell r="N140">
            <v>336674</v>
          </cell>
          <cell r="O140">
            <v>140233</v>
          </cell>
        </row>
        <row r="141">
          <cell r="F141" t="str">
            <v>Clemson2010</v>
          </cell>
          <cell r="G141" t="str">
            <v>NCAA Division I-FBS</v>
          </cell>
          <cell r="I141">
            <v>1</v>
          </cell>
          <cell r="J141" t="str">
            <v>NCAA</v>
          </cell>
          <cell r="K141">
            <v>7832</v>
          </cell>
          <cell r="L141">
            <v>6645</v>
          </cell>
          <cell r="M141">
            <v>14477</v>
          </cell>
          <cell r="N141">
            <v>796648</v>
          </cell>
          <cell r="O141">
            <v>272917</v>
          </cell>
        </row>
        <row r="142">
          <cell r="F142" t="str">
            <v>Coastal Carolina2010</v>
          </cell>
          <cell r="G142" t="str">
            <v>NCAA Division I-FCS</v>
          </cell>
          <cell r="I142">
            <v>1</v>
          </cell>
          <cell r="J142" t="str">
            <v>NCAA</v>
          </cell>
          <cell r="K142">
            <v>3512</v>
          </cell>
          <cell r="L142">
            <v>4005</v>
          </cell>
          <cell r="M142">
            <v>7517</v>
          </cell>
          <cell r="N142">
            <v>315037</v>
          </cell>
          <cell r="O142">
            <v>95877</v>
          </cell>
        </row>
        <row r="143">
          <cell r="F143" t="str">
            <v>Colorado State2010</v>
          </cell>
          <cell r="G143" t="str">
            <v>NCAA Division I-FBS</v>
          </cell>
          <cell r="I143">
            <v>1</v>
          </cell>
          <cell r="J143" t="str">
            <v>NCAA</v>
          </cell>
          <cell r="K143">
            <v>9396</v>
          </cell>
          <cell r="L143">
            <v>10221</v>
          </cell>
          <cell r="M143">
            <v>19617</v>
          </cell>
          <cell r="N143">
            <v>411818</v>
          </cell>
          <cell r="O143">
            <v>163901</v>
          </cell>
        </row>
        <row r="144">
          <cell r="F144" t="str">
            <v>Duke2010</v>
          </cell>
          <cell r="G144" t="str">
            <v>NCAA Division I-FBS</v>
          </cell>
          <cell r="I144">
            <v>1</v>
          </cell>
          <cell r="J144" t="str">
            <v>NCAA</v>
          </cell>
          <cell r="K144">
            <v>3335</v>
          </cell>
          <cell r="L144">
            <v>3203</v>
          </cell>
          <cell r="M144">
            <v>6538</v>
          </cell>
          <cell r="N144">
            <v>967282</v>
          </cell>
          <cell r="O144">
            <v>346096</v>
          </cell>
        </row>
        <row r="145">
          <cell r="F145" t="str">
            <v>East Carolina2010</v>
          </cell>
          <cell r="G145" t="str">
            <v>NCAA Division I-FBS</v>
          </cell>
          <cell r="I145">
            <v>1</v>
          </cell>
          <cell r="J145" t="str">
            <v>NCAA</v>
          </cell>
          <cell r="K145">
            <v>7897</v>
          </cell>
          <cell r="L145">
            <v>10674</v>
          </cell>
          <cell r="M145">
            <v>18571</v>
          </cell>
          <cell r="N145">
            <v>340335</v>
          </cell>
          <cell r="O145">
            <v>183082</v>
          </cell>
        </row>
        <row r="146">
          <cell r="F146" t="str">
            <v>Eastern Michigan2010</v>
          </cell>
          <cell r="G146" t="str">
            <v>NCAA Division I-FBS</v>
          </cell>
          <cell r="I146">
            <v>1</v>
          </cell>
          <cell r="J146" t="str">
            <v>NCAA</v>
          </cell>
          <cell r="K146">
            <v>5719</v>
          </cell>
          <cell r="L146">
            <v>7269</v>
          </cell>
          <cell r="M146">
            <v>12988</v>
          </cell>
          <cell r="N146">
            <v>378397</v>
          </cell>
          <cell r="O146">
            <v>183874</v>
          </cell>
        </row>
        <row r="147">
          <cell r="F147" t="str">
            <v>Florida Atlantic2010</v>
          </cell>
          <cell r="G147" t="str">
            <v>NCAA Division I-FBS</v>
          </cell>
          <cell r="I147">
            <v>1</v>
          </cell>
          <cell r="J147" t="str">
            <v>NCAA</v>
          </cell>
          <cell r="K147">
            <v>6290</v>
          </cell>
          <cell r="L147">
            <v>7686</v>
          </cell>
          <cell r="M147">
            <v>13976</v>
          </cell>
          <cell r="N147">
            <v>195797</v>
          </cell>
          <cell r="O147">
            <v>64437</v>
          </cell>
        </row>
        <row r="148">
          <cell r="F148" t="str">
            <v>FIU2010</v>
          </cell>
          <cell r="G148" t="str">
            <v>NCAA Division I-FBS</v>
          </cell>
          <cell r="I148">
            <v>1</v>
          </cell>
          <cell r="J148" t="str">
            <v>NCAA</v>
          </cell>
          <cell r="K148">
            <v>9234</v>
          </cell>
          <cell r="L148">
            <v>11906</v>
          </cell>
          <cell r="M148">
            <v>21140</v>
          </cell>
          <cell r="N148">
            <v>331056</v>
          </cell>
          <cell r="O148">
            <v>89817</v>
          </cell>
        </row>
        <row r="149">
          <cell r="F149" t="str">
            <v>Florida State2010</v>
          </cell>
          <cell r="G149" t="str">
            <v>NCAA Division I-FBS</v>
          </cell>
          <cell r="I149">
            <v>1</v>
          </cell>
          <cell r="J149" t="str">
            <v>NCAA</v>
          </cell>
          <cell r="K149">
            <v>12517</v>
          </cell>
          <cell r="L149">
            <v>15489</v>
          </cell>
          <cell r="M149">
            <v>28006</v>
          </cell>
          <cell r="N149">
            <v>749499</v>
          </cell>
          <cell r="O149">
            <v>407483</v>
          </cell>
        </row>
        <row r="150">
          <cell r="F150" t="str">
            <v>Georgia Tech2010</v>
          </cell>
          <cell r="G150" t="str">
            <v>NCAA Division I-FBS</v>
          </cell>
          <cell r="I150">
            <v>1</v>
          </cell>
          <cell r="J150" t="str">
            <v>NCAA</v>
          </cell>
          <cell r="K150">
            <v>8580</v>
          </cell>
          <cell r="L150">
            <v>3926</v>
          </cell>
          <cell r="M150">
            <v>12506</v>
          </cell>
          <cell r="N150">
            <v>1173904</v>
          </cell>
          <cell r="O150">
            <v>315695</v>
          </cell>
        </row>
        <row r="151">
          <cell r="F151" t="str">
            <v>Georgia Southern2010</v>
          </cell>
          <cell r="G151" t="str">
            <v>NCAA Division I-FCS</v>
          </cell>
          <cell r="I151">
            <v>1</v>
          </cell>
          <cell r="J151" t="str">
            <v>NCAA</v>
          </cell>
          <cell r="K151">
            <v>7778</v>
          </cell>
          <cell r="L151">
            <v>7485</v>
          </cell>
          <cell r="M151">
            <v>15263</v>
          </cell>
          <cell r="N151">
            <v>167891</v>
          </cell>
          <cell r="O151">
            <v>71130</v>
          </cell>
        </row>
        <row r="152">
          <cell r="F152" t="str">
            <v>Georgia State2010</v>
          </cell>
          <cell r="G152" t="str">
            <v>NCAA Division I-FCS</v>
          </cell>
          <cell r="I152">
            <v>1</v>
          </cell>
          <cell r="J152" t="str">
            <v>NCAA</v>
          </cell>
          <cell r="K152">
            <v>7073</v>
          </cell>
          <cell r="L152">
            <v>10335</v>
          </cell>
          <cell r="M152">
            <v>17408</v>
          </cell>
          <cell r="N152">
            <v>288059</v>
          </cell>
          <cell r="O152">
            <v>112117</v>
          </cell>
        </row>
        <row r="153">
          <cell r="F153" t="str">
            <v>Indiana2010</v>
          </cell>
          <cell r="G153" t="str">
            <v>NCAA Division I-FBS</v>
          </cell>
          <cell r="I153">
            <v>1</v>
          </cell>
          <cell r="J153" t="str">
            <v>NCAA</v>
          </cell>
          <cell r="K153">
            <v>15402</v>
          </cell>
          <cell r="L153">
            <v>15486</v>
          </cell>
          <cell r="M153">
            <v>30888</v>
          </cell>
          <cell r="N153">
            <v>558442</v>
          </cell>
          <cell r="O153">
            <v>340605</v>
          </cell>
        </row>
        <row r="154">
          <cell r="F154" t="str">
            <v>Iowa State2010</v>
          </cell>
          <cell r="G154" t="str">
            <v>NCAA Division I-FBS</v>
          </cell>
          <cell r="I154">
            <v>1</v>
          </cell>
          <cell r="J154" t="str">
            <v>NCAA</v>
          </cell>
          <cell r="K154">
            <v>12141</v>
          </cell>
          <cell r="L154">
            <v>9533</v>
          </cell>
          <cell r="M154">
            <v>21674</v>
          </cell>
          <cell r="N154">
            <v>769272</v>
          </cell>
          <cell r="O154">
            <v>252744</v>
          </cell>
        </row>
        <row r="155">
          <cell r="F155" t="str">
            <v>Kansas State2010</v>
          </cell>
          <cell r="G155" t="str">
            <v>NCAA Division I-FBS</v>
          </cell>
          <cell r="I155">
            <v>1</v>
          </cell>
          <cell r="J155" t="str">
            <v>NCAA</v>
          </cell>
          <cell r="K155">
            <v>8897</v>
          </cell>
          <cell r="L155">
            <v>8044</v>
          </cell>
          <cell r="M155">
            <v>16941</v>
          </cell>
          <cell r="N155">
            <v>648599</v>
          </cell>
          <cell r="O155">
            <v>234303</v>
          </cell>
        </row>
        <row r="156">
          <cell r="F156" t="str">
            <v>Kent State2010</v>
          </cell>
          <cell r="G156" t="str">
            <v>NCAA Division I-FBS</v>
          </cell>
          <cell r="I156">
            <v>1</v>
          </cell>
          <cell r="J156" t="str">
            <v>NCAA</v>
          </cell>
          <cell r="K156">
            <v>7716</v>
          </cell>
          <cell r="L156">
            <v>10570</v>
          </cell>
          <cell r="M156">
            <v>18286</v>
          </cell>
          <cell r="N156">
            <v>173792</v>
          </cell>
          <cell r="O156">
            <v>126574</v>
          </cell>
        </row>
        <row r="157">
          <cell r="F157" t="str">
            <v>Liberty2010</v>
          </cell>
          <cell r="G157" t="str">
            <v>NCAA Division I-FCS</v>
          </cell>
          <cell r="I157">
            <v>1</v>
          </cell>
          <cell r="J157" t="str">
            <v>NCAA</v>
          </cell>
          <cell r="K157">
            <v>10846</v>
          </cell>
          <cell r="L157">
            <v>11361</v>
          </cell>
          <cell r="M157">
            <v>22207</v>
          </cell>
          <cell r="N157">
            <v>283230</v>
          </cell>
          <cell r="O157">
            <v>139382</v>
          </cell>
        </row>
        <row r="158">
          <cell r="F158" t="str">
            <v>LSU2010</v>
          </cell>
          <cell r="G158" t="str">
            <v>NCAA Division I-FBS</v>
          </cell>
          <cell r="I158">
            <v>1</v>
          </cell>
          <cell r="J158" t="str">
            <v>NCAA</v>
          </cell>
          <cell r="K158">
            <v>10802</v>
          </cell>
          <cell r="L158">
            <v>11197</v>
          </cell>
          <cell r="M158">
            <v>21999</v>
          </cell>
          <cell r="N158">
            <v>574182</v>
          </cell>
          <cell r="O158">
            <v>353808</v>
          </cell>
        </row>
        <row r="159">
          <cell r="F159" t="str">
            <v>Louisiana Tech2010</v>
          </cell>
          <cell r="G159" t="str">
            <v>NCAA Division I-FBS</v>
          </cell>
          <cell r="I159">
            <v>1</v>
          </cell>
          <cell r="J159" t="str">
            <v>NCAA</v>
          </cell>
          <cell r="K159">
            <v>3416</v>
          </cell>
          <cell r="L159">
            <v>2965</v>
          </cell>
          <cell r="M159">
            <v>6381</v>
          </cell>
          <cell r="N159">
            <v>218907</v>
          </cell>
          <cell r="O159">
            <v>83028</v>
          </cell>
        </row>
        <row r="160">
          <cell r="F160" t="str">
            <v>Marshall2010</v>
          </cell>
          <cell r="G160" t="str">
            <v>NCAA Division I-FBS</v>
          </cell>
          <cell r="I160">
            <v>1</v>
          </cell>
          <cell r="J160" t="str">
            <v>NCAA</v>
          </cell>
          <cell r="K160">
            <v>3757</v>
          </cell>
          <cell r="L160">
            <v>4711</v>
          </cell>
          <cell r="M160">
            <v>8468</v>
          </cell>
          <cell r="N160">
            <v>390190</v>
          </cell>
          <cell r="O160">
            <v>146512</v>
          </cell>
        </row>
        <row r="161">
          <cell r="F161" t="str">
            <v>Miami (OH)2010</v>
          </cell>
          <cell r="G161" t="str">
            <v>NCAA Division I-FBS</v>
          </cell>
          <cell r="I161">
            <v>1</v>
          </cell>
          <cell r="J161" t="str">
            <v>NCAA</v>
          </cell>
          <cell r="K161">
            <v>6811</v>
          </cell>
          <cell r="L161">
            <v>7714</v>
          </cell>
          <cell r="M161">
            <v>14525</v>
          </cell>
          <cell r="N161">
            <v>383947</v>
          </cell>
          <cell r="O161">
            <v>158334</v>
          </cell>
        </row>
        <row r="162">
          <cell r="F162" t="str">
            <v>Michigan State2010</v>
          </cell>
          <cell r="G162" t="str">
            <v>NCAA Division I-FBS</v>
          </cell>
          <cell r="I162">
            <v>1</v>
          </cell>
          <cell r="J162" t="str">
            <v>NCAA</v>
          </cell>
          <cell r="K162">
            <v>15627</v>
          </cell>
          <cell r="L162">
            <v>17093</v>
          </cell>
          <cell r="M162">
            <v>32720</v>
          </cell>
          <cell r="N162">
            <v>653640</v>
          </cell>
          <cell r="O162">
            <v>287517</v>
          </cell>
        </row>
        <row r="163">
          <cell r="F163" t="str">
            <v>Middle Tennessee2010</v>
          </cell>
          <cell r="G163" t="str">
            <v>NCAA Division I-FBS</v>
          </cell>
          <cell r="I163">
            <v>1</v>
          </cell>
          <cell r="J163" t="str">
            <v>NCAA</v>
          </cell>
          <cell r="K163">
            <v>9531</v>
          </cell>
          <cell r="L163">
            <v>10151</v>
          </cell>
          <cell r="M163">
            <v>19682</v>
          </cell>
          <cell r="N163">
            <v>288982</v>
          </cell>
          <cell r="O163">
            <v>85986</v>
          </cell>
        </row>
        <row r="164">
          <cell r="F164" t="str">
            <v>Mississippi State2010</v>
          </cell>
          <cell r="G164" t="str">
            <v>NCAA Division I-FBS</v>
          </cell>
          <cell r="I164">
            <v>1</v>
          </cell>
          <cell r="J164" t="str">
            <v>NCAA</v>
          </cell>
          <cell r="K164">
            <v>7418</v>
          </cell>
          <cell r="L164">
            <v>6661</v>
          </cell>
          <cell r="M164">
            <v>14079</v>
          </cell>
          <cell r="N164">
            <v>477868</v>
          </cell>
          <cell r="O164">
            <v>245349</v>
          </cell>
        </row>
        <row r="165">
          <cell r="F165" t="str">
            <v>New Mexico State2010</v>
          </cell>
          <cell r="G165" t="str">
            <v>NCAA Division I-FBS</v>
          </cell>
          <cell r="I165">
            <v>1</v>
          </cell>
          <cell r="J165" t="str">
            <v>NCAA</v>
          </cell>
          <cell r="K165">
            <v>5851</v>
          </cell>
          <cell r="L165">
            <v>6768</v>
          </cell>
          <cell r="M165">
            <v>12619</v>
          </cell>
          <cell r="N165">
            <v>293298</v>
          </cell>
          <cell r="O165">
            <v>118607</v>
          </cell>
        </row>
        <row r="166">
          <cell r="F166" t="str">
            <v>NC State2010</v>
          </cell>
          <cell r="G166" t="str">
            <v>NCAA Division I-FBS</v>
          </cell>
          <cell r="I166">
            <v>1</v>
          </cell>
          <cell r="J166" t="str">
            <v>NCAA</v>
          </cell>
          <cell r="K166">
            <v>12361</v>
          </cell>
          <cell r="L166">
            <v>9613</v>
          </cell>
          <cell r="M166">
            <v>21974</v>
          </cell>
          <cell r="N166">
            <v>722995</v>
          </cell>
          <cell r="O166">
            <v>346197</v>
          </cell>
        </row>
        <row r="167">
          <cell r="F167" t="str">
            <v>Northern Illinois2010</v>
          </cell>
          <cell r="G167" t="str">
            <v>NCAA Division I-FBS</v>
          </cell>
          <cell r="I167">
            <v>1</v>
          </cell>
          <cell r="J167" t="str">
            <v>NCAA</v>
          </cell>
          <cell r="K167">
            <v>7858</v>
          </cell>
          <cell r="L167">
            <v>7992</v>
          </cell>
          <cell r="M167">
            <v>15850</v>
          </cell>
          <cell r="N167">
            <v>182791</v>
          </cell>
          <cell r="O167">
            <v>88582</v>
          </cell>
        </row>
        <row r="168">
          <cell r="F168" t="str">
            <v>Northwestern2010</v>
          </cell>
          <cell r="G168" t="str">
            <v>NCAA Division I-FBS</v>
          </cell>
          <cell r="I168">
            <v>1</v>
          </cell>
          <cell r="J168" t="str">
            <v>NCAA</v>
          </cell>
          <cell r="K168">
            <v>4067</v>
          </cell>
          <cell r="L168">
            <v>4431</v>
          </cell>
          <cell r="M168">
            <v>8498</v>
          </cell>
          <cell r="N168">
            <v>499730</v>
          </cell>
          <cell r="O168">
            <v>255274</v>
          </cell>
        </row>
        <row r="169">
          <cell r="F169" t="str">
            <v>Ohio State2010</v>
          </cell>
          <cell r="G169" t="str">
            <v>NCAA Division I-FBS</v>
          </cell>
          <cell r="I169">
            <v>1</v>
          </cell>
          <cell r="J169" t="str">
            <v>NCAA</v>
          </cell>
          <cell r="K169">
            <v>20292</v>
          </cell>
          <cell r="L169">
            <v>18008</v>
          </cell>
          <cell r="M169">
            <v>38300</v>
          </cell>
          <cell r="N169">
            <v>782735</v>
          </cell>
          <cell r="O169">
            <v>351278</v>
          </cell>
        </row>
        <row r="170">
          <cell r="F170" t="str">
            <v>Ohio2010</v>
          </cell>
          <cell r="G170" t="str">
            <v>NCAA Division I-FBS</v>
          </cell>
          <cell r="I170">
            <v>1</v>
          </cell>
          <cell r="J170" t="str">
            <v>NCAA</v>
          </cell>
          <cell r="K170">
            <v>8177</v>
          </cell>
          <cell r="L170">
            <v>8923</v>
          </cell>
          <cell r="M170">
            <v>17100</v>
          </cell>
          <cell r="N170">
            <v>296483</v>
          </cell>
          <cell r="O170">
            <v>134207</v>
          </cell>
        </row>
        <row r="171">
          <cell r="F171" t="str">
            <v>Oklahoma State2010</v>
          </cell>
          <cell r="G171" t="str">
            <v>NCAA Division I-FBS</v>
          </cell>
          <cell r="I171">
            <v>1</v>
          </cell>
          <cell r="J171" t="str">
            <v>NCAA</v>
          </cell>
          <cell r="K171">
            <v>8132</v>
          </cell>
          <cell r="L171">
            <v>7604</v>
          </cell>
          <cell r="M171">
            <v>15736</v>
          </cell>
          <cell r="N171">
            <v>482596</v>
          </cell>
          <cell r="O171">
            <v>197527</v>
          </cell>
        </row>
        <row r="172">
          <cell r="F172" t="str">
            <v>Old Dominion2010</v>
          </cell>
          <cell r="G172" t="str">
            <v>NCAA Division I-FCS</v>
          </cell>
          <cell r="I172">
            <v>1</v>
          </cell>
          <cell r="J172" t="str">
            <v>NCAA</v>
          </cell>
          <cell r="K172">
            <v>6820</v>
          </cell>
          <cell r="L172">
            <v>7525</v>
          </cell>
          <cell r="M172">
            <v>14345</v>
          </cell>
          <cell r="N172">
            <v>240033</v>
          </cell>
          <cell r="O172">
            <v>135948</v>
          </cell>
        </row>
        <row r="173">
          <cell r="F173" t="str">
            <v>Oregon State2010</v>
          </cell>
          <cell r="G173" t="str">
            <v>NCAA Division I-FBS</v>
          </cell>
          <cell r="I173">
            <v>1</v>
          </cell>
          <cell r="J173" t="str">
            <v>NCAA</v>
          </cell>
          <cell r="K173">
            <v>8656</v>
          </cell>
          <cell r="L173">
            <v>7491</v>
          </cell>
          <cell r="M173">
            <v>16147</v>
          </cell>
          <cell r="N173">
            <v>549846</v>
          </cell>
          <cell r="O173">
            <v>239819</v>
          </cell>
        </row>
        <row r="174">
          <cell r="F174" t="str">
            <v>Penn State2010</v>
          </cell>
          <cell r="G174" t="str">
            <v>NCAA Division I-FBS</v>
          </cell>
          <cell r="I174">
            <v>1</v>
          </cell>
          <cell r="J174" t="str">
            <v>NCAA</v>
          </cell>
          <cell r="K174">
            <v>20070</v>
          </cell>
          <cell r="L174">
            <v>16884</v>
          </cell>
          <cell r="M174">
            <v>36954</v>
          </cell>
          <cell r="N174">
            <v>681284</v>
          </cell>
          <cell r="O174">
            <v>446845</v>
          </cell>
        </row>
        <row r="175">
          <cell r="F175" t="str">
            <v>Purdue2010</v>
          </cell>
          <cell r="G175" t="str">
            <v>NCAA Division I-FBS</v>
          </cell>
          <cell r="I175">
            <v>1</v>
          </cell>
          <cell r="J175" t="str">
            <v>NCAA</v>
          </cell>
          <cell r="K175">
            <v>17637</v>
          </cell>
          <cell r="L175">
            <v>12481</v>
          </cell>
          <cell r="M175">
            <v>30118</v>
          </cell>
          <cell r="N175">
            <v>684920</v>
          </cell>
          <cell r="O175">
            <v>269623</v>
          </cell>
        </row>
        <row r="176">
          <cell r="F176" t="str">
            <v>Rice2010</v>
          </cell>
          <cell r="G176" t="str">
            <v>NCAA Division I-FBS</v>
          </cell>
          <cell r="I176">
            <v>1</v>
          </cell>
          <cell r="J176" t="str">
            <v>NCAA</v>
          </cell>
          <cell r="K176">
            <v>1802</v>
          </cell>
          <cell r="L176">
            <v>1645</v>
          </cell>
          <cell r="M176">
            <v>3447</v>
          </cell>
          <cell r="N176">
            <v>447140</v>
          </cell>
          <cell r="O176">
            <v>200054</v>
          </cell>
        </row>
        <row r="177">
          <cell r="F177" t="str">
            <v>Rutgers2010</v>
          </cell>
          <cell r="G177" t="str">
            <v>NCAA Division I-FBS</v>
          </cell>
          <cell r="I177">
            <v>1</v>
          </cell>
          <cell r="J177" t="str">
            <v>NCAA</v>
          </cell>
          <cell r="K177">
            <v>14841</v>
          </cell>
          <cell r="L177">
            <v>13988</v>
          </cell>
          <cell r="M177">
            <v>28829</v>
          </cell>
          <cell r="N177">
            <v>495170</v>
          </cell>
          <cell r="O177">
            <v>223673</v>
          </cell>
        </row>
        <row r="178">
          <cell r="F178" t="str">
            <v>San Diego State2010</v>
          </cell>
          <cell r="G178" t="str">
            <v>NCAA Division I-FBS</v>
          </cell>
          <cell r="I178">
            <v>1</v>
          </cell>
          <cell r="J178" t="str">
            <v>NCAA</v>
          </cell>
          <cell r="K178">
            <v>8991</v>
          </cell>
          <cell r="L178">
            <v>11883</v>
          </cell>
          <cell r="M178">
            <v>20874</v>
          </cell>
          <cell r="N178">
            <v>221214</v>
          </cell>
          <cell r="O178">
            <v>184276</v>
          </cell>
        </row>
        <row r="179">
          <cell r="F179" t="str">
            <v>San Jose State2010</v>
          </cell>
          <cell r="G179" t="str">
            <v>NCAA Division I-FBS</v>
          </cell>
          <cell r="I179">
            <v>1</v>
          </cell>
          <cell r="J179" t="str">
            <v>NCAA</v>
          </cell>
          <cell r="K179">
            <v>8731</v>
          </cell>
          <cell r="L179">
            <v>9369</v>
          </cell>
          <cell r="M179">
            <v>18100</v>
          </cell>
          <cell r="N179">
            <v>219655</v>
          </cell>
          <cell r="O179">
            <v>78733</v>
          </cell>
        </row>
        <row r="180">
          <cell r="F180" t="str">
            <v>SMU2010</v>
          </cell>
          <cell r="G180" t="str">
            <v>NCAA Division I-FBS</v>
          </cell>
          <cell r="I180">
            <v>1</v>
          </cell>
          <cell r="J180" t="str">
            <v>NCAA</v>
          </cell>
          <cell r="K180">
            <v>2782</v>
          </cell>
          <cell r="L180">
            <v>3142</v>
          </cell>
          <cell r="M180">
            <v>5924</v>
          </cell>
          <cell r="N180">
            <v>290043</v>
          </cell>
          <cell r="O180">
            <v>154689</v>
          </cell>
        </row>
        <row r="181">
          <cell r="F181" t="str">
            <v>Stanford2010</v>
          </cell>
          <cell r="G181" t="str">
            <v>NCAA Division I-FBS</v>
          </cell>
          <cell r="I181">
            <v>1</v>
          </cell>
          <cell r="J181" t="str">
            <v>NCAA</v>
          </cell>
          <cell r="K181">
            <v>3553</v>
          </cell>
          <cell r="L181">
            <v>3334</v>
          </cell>
          <cell r="M181">
            <v>6887</v>
          </cell>
          <cell r="N181">
            <v>771567</v>
          </cell>
          <cell r="O181">
            <v>307870</v>
          </cell>
        </row>
        <row r="182">
          <cell r="F182" t="str">
            <v>Syracuse2010</v>
          </cell>
          <cell r="G182" t="str">
            <v>NCAA Division I-FBS</v>
          </cell>
          <cell r="I182">
            <v>1</v>
          </cell>
          <cell r="J182" t="str">
            <v>NCAA</v>
          </cell>
          <cell r="K182">
            <v>5793</v>
          </cell>
          <cell r="L182">
            <v>7431</v>
          </cell>
          <cell r="M182">
            <v>13224</v>
          </cell>
          <cell r="N182">
            <v>655055</v>
          </cell>
          <cell r="O182">
            <v>390157</v>
          </cell>
        </row>
        <row r="183">
          <cell r="F183" t="str">
            <v>Temple2010</v>
          </cell>
          <cell r="G183" t="str">
            <v>NCAA Division I-FBS</v>
          </cell>
          <cell r="I183">
            <v>1</v>
          </cell>
          <cell r="J183" t="str">
            <v>NCAA</v>
          </cell>
          <cell r="K183">
            <v>11670</v>
          </cell>
          <cell r="L183">
            <v>12831</v>
          </cell>
          <cell r="M183">
            <v>24501</v>
          </cell>
          <cell r="N183">
            <v>289671</v>
          </cell>
          <cell r="O183">
            <v>100877</v>
          </cell>
        </row>
        <row r="184">
          <cell r="F184" t="str">
            <v>Texas A&amp;M2010</v>
          </cell>
          <cell r="G184" t="str">
            <v>NCAA Division I-FBS</v>
          </cell>
          <cell r="I184">
            <v>1</v>
          </cell>
          <cell r="J184" t="str">
            <v>NCAA</v>
          </cell>
          <cell r="K184">
            <v>18707</v>
          </cell>
          <cell r="L184">
            <v>17105</v>
          </cell>
          <cell r="M184">
            <v>35812</v>
          </cell>
          <cell r="N184">
            <v>555563</v>
          </cell>
          <cell r="O184">
            <v>300225</v>
          </cell>
        </row>
        <row r="185">
          <cell r="F185" t="str">
            <v>TCU2010</v>
          </cell>
          <cell r="G185" t="str">
            <v>NCAA Division I-FBS</v>
          </cell>
          <cell r="I185">
            <v>1</v>
          </cell>
          <cell r="J185" t="str">
            <v>NCAA</v>
          </cell>
          <cell r="K185">
            <v>3030</v>
          </cell>
          <cell r="L185">
            <v>4488</v>
          </cell>
          <cell r="M185">
            <v>7518</v>
          </cell>
          <cell r="N185">
            <v>493981</v>
          </cell>
          <cell r="O185">
            <v>237536</v>
          </cell>
        </row>
        <row r="186">
          <cell r="F186" t="str">
            <v>Texas State2010</v>
          </cell>
          <cell r="G186" t="str">
            <v>NCAA Division I-FCS</v>
          </cell>
          <cell r="I186">
            <v>1</v>
          </cell>
          <cell r="J186" t="str">
            <v>NCAA</v>
          </cell>
          <cell r="K186">
            <v>9901</v>
          </cell>
          <cell r="L186">
            <v>12429</v>
          </cell>
          <cell r="M186">
            <v>22330</v>
          </cell>
          <cell r="N186">
            <v>171451</v>
          </cell>
          <cell r="O186">
            <v>56895</v>
          </cell>
        </row>
        <row r="187">
          <cell r="F187" t="str">
            <v>Texas Tech2010</v>
          </cell>
          <cell r="G187" t="str">
            <v>NCAA Division I-FBS</v>
          </cell>
          <cell r="I187">
            <v>1</v>
          </cell>
          <cell r="J187" t="str">
            <v>NCAA</v>
          </cell>
          <cell r="K187">
            <v>12644</v>
          </cell>
          <cell r="L187">
            <v>10274</v>
          </cell>
          <cell r="M187">
            <v>22918</v>
          </cell>
          <cell r="N187">
            <v>892436</v>
          </cell>
          <cell r="O187">
            <v>292363</v>
          </cell>
        </row>
        <row r="188">
          <cell r="F188" t="str">
            <v>Alabama2010</v>
          </cell>
          <cell r="G188" t="str">
            <v>NCAA Division I-FBS</v>
          </cell>
          <cell r="I188">
            <v>1</v>
          </cell>
          <cell r="J188" t="str">
            <v>NCAA</v>
          </cell>
          <cell r="K188">
            <v>10747</v>
          </cell>
          <cell r="L188">
            <v>11840</v>
          </cell>
          <cell r="M188">
            <v>22587</v>
          </cell>
          <cell r="N188">
            <v>1339537</v>
          </cell>
          <cell r="O188">
            <v>354665</v>
          </cell>
        </row>
        <row r="189">
          <cell r="F189" t="str">
            <v>Tennessee2010</v>
          </cell>
          <cell r="G189" t="str">
            <v>NCAA Division I-FBS</v>
          </cell>
          <cell r="I189">
            <v>1</v>
          </cell>
          <cell r="J189" t="str">
            <v>NCAA</v>
          </cell>
          <cell r="K189">
            <v>10466</v>
          </cell>
          <cell r="L189">
            <v>9656</v>
          </cell>
          <cell r="M189">
            <v>20122</v>
          </cell>
          <cell r="N189">
            <v>1878771</v>
          </cell>
          <cell r="O189">
            <v>417252</v>
          </cell>
        </row>
        <row r="190">
          <cell r="F190" t="str">
            <v>Texas2010</v>
          </cell>
          <cell r="G190" t="str">
            <v>NCAA Division I-FBS</v>
          </cell>
          <cell r="I190">
            <v>1</v>
          </cell>
          <cell r="J190" t="str">
            <v>NCAA</v>
          </cell>
          <cell r="K190">
            <v>17012</v>
          </cell>
          <cell r="L190">
            <v>18255</v>
          </cell>
          <cell r="M190">
            <v>35267</v>
          </cell>
          <cell r="N190">
            <v>989370</v>
          </cell>
          <cell r="O190">
            <v>481019</v>
          </cell>
        </row>
        <row r="191">
          <cell r="F191" t="str">
            <v>UTEP2010</v>
          </cell>
          <cell r="G191" t="str">
            <v>NCAA Division I-FBS</v>
          </cell>
          <cell r="I191">
            <v>1</v>
          </cell>
          <cell r="J191" t="str">
            <v>NCAA</v>
          </cell>
          <cell r="K191">
            <v>5451</v>
          </cell>
          <cell r="L191">
            <v>6470</v>
          </cell>
          <cell r="M191">
            <v>11921</v>
          </cell>
          <cell r="N191">
            <v>356997</v>
          </cell>
          <cell r="O191">
            <v>161002</v>
          </cell>
        </row>
        <row r="192">
          <cell r="F192" t="str">
            <v>UTSA2010</v>
          </cell>
          <cell r="G192" t="str">
            <v>NCAA Division I without football</v>
          </cell>
          <cell r="I192">
            <v>1</v>
          </cell>
          <cell r="J192" t="str">
            <v>NCAA</v>
          </cell>
          <cell r="K192">
            <v>10638</v>
          </cell>
          <cell r="L192">
            <v>9952</v>
          </cell>
          <cell r="M192">
            <v>20590</v>
          </cell>
          <cell r="N192">
            <v>122561</v>
          </cell>
          <cell r="O192">
            <v>95963</v>
          </cell>
        </row>
        <row r="193">
          <cell r="F193" t="str">
            <v>Troy2010</v>
          </cell>
          <cell r="G193" t="str">
            <v>NCAA Division I-FBS</v>
          </cell>
          <cell r="I193">
            <v>1</v>
          </cell>
          <cell r="J193" t="str">
            <v>NCAA</v>
          </cell>
          <cell r="K193">
            <v>4399</v>
          </cell>
          <cell r="L193">
            <v>6635</v>
          </cell>
          <cell r="M193">
            <v>11034</v>
          </cell>
          <cell r="N193">
            <v>141298</v>
          </cell>
          <cell r="O193">
            <v>95288</v>
          </cell>
        </row>
        <row r="194">
          <cell r="F194" t="str">
            <v>Tulane2010</v>
          </cell>
          <cell r="G194" t="str">
            <v>NCAA Division I-FBS</v>
          </cell>
          <cell r="I194">
            <v>1</v>
          </cell>
          <cell r="J194" t="str">
            <v>NCAA</v>
          </cell>
          <cell r="K194">
            <v>2622</v>
          </cell>
          <cell r="L194">
            <v>3371</v>
          </cell>
          <cell r="M194">
            <v>5993</v>
          </cell>
          <cell r="N194">
            <v>305021</v>
          </cell>
          <cell r="O194">
            <v>120340</v>
          </cell>
        </row>
        <row r="195">
          <cell r="F195" t="str">
            <v>Buffalo2010</v>
          </cell>
          <cell r="G195" t="str">
            <v>NCAA Division I-FBS</v>
          </cell>
          <cell r="I195">
            <v>1</v>
          </cell>
          <cell r="J195" t="str">
            <v>NCAA</v>
          </cell>
          <cell r="K195">
            <v>9819</v>
          </cell>
          <cell r="L195">
            <v>8133</v>
          </cell>
          <cell r="M195">
            <v>17952</v>
          </cell>
          <cell r="N195">
            <v>283833</v>
          </cell>
          <cell r="O195">
            <v>130734</v>
          </cell>
        </row>
        <row r="196">
          <cell r="F196" t="str">
            <v>Akron2010</v>
          </cell>
          <cell r="G196" t="str">
            <v>NCAA Division I-FBS</v>
          </cell>
          <cell r="I196">
            <v>1</v>
          </cell>
          <cell r="J196" t="str">
            <v>NCAA</v>
          </cell>
          <cell r="K196">
            <v>9139</v>
          </cell>
          <cell r="L196">
            <v>8219</v>
          </cell>
          <cell r="M196">
            <v>17358</v>
          </cell>
          <cell r="N196">
            <v>267595</v>
          </cell>
          <cell r="O196">
            <v>149897</v>
          </cell>
        </row>
        <row r="197">
          <cell r="F197" t="str">
            <v>UAB2010</v>
          </cell>
          <cell r="G197" t="str">
            <v>NCAA Division I-FBS</v>
          </cell>
          <cell r="I197">
            <v>1</v>
          </cell>
          <cell r="J197" t="str">
            <v>NCAA</v>
          </cell>
          <cell r="K197">
            <v>3473</v>
          </cell>
          <cell r="L197">
            <v>4671</v>
          </cell>
          <cell r="M197">
            <v>8144</v>
          </cell>
          <cell r="N197">
            <v>234669</v>
          </cell>
          <cell r="O197">
            <v>174821</v>
          </cell>
        </row>
        <row r="198">
          <cell r="F198" t="str">
            <v>Arizona2010</v>
          </cell>
          <cell r="G198" t="str">
            <v>NCAA Division I-FBS</v>
          </cell>
          <cell r="I198">
            <v>1</v>
          </cell>
          <cell r="J198" t="str">
            <v>NCAA</v>
          </cell>
          <cell r="K198">
            <v>12715</v>
          </cell>
          <cell r="L198">
            <v>14138</v>
          </cell>
          <cell r="M198">
            <v>26853</v>
          </cell>
          <cell r="N198">
            <v>733394</v>
          </cell>
          <cell r="O198">
            <v>346856</v>
          </cell>
        </row>
        <row r="199">
          <cell r="F199" t="str">
            <v>Arkansas2010</v>
          </cell>
          <cell r="G199" t="str">
            <v>NCAA Division I-FBS</v>
          </cell>
          <cell r="I199">
            <v>1</v>
          </cell>
          <cell r="J199" t="str">
            <v>NCAA</v>
          </cell>
          <cell r="K199">
            <v>7573</v>
          </cell>
          <cell r="L199">
            <v>7212</v>
          </cell>
          <cell r="M199">
            <v>14785</v>
          </cell>
          <cell r="N199">
            <v>1060500</v>
          </cell>
          <cell r="O199">
            <v>420057</v>
          </cell>
        </row>
        <row r="200">
          <cell r="F200" t="str">
            <v>California2010</v>
          </cell>
          <cell r="G200" t="str">
            <v>NCAA Division I-FBS</v>
          </cell>
          <cell r="I200">
            <v>1</v>
          </cell>
          <cell r="J200" t="str">
            <v>NCAA</v>
          </cell>
          <cell r="K200">
            <v>11701</v>
          </cell>
          <cell r="L200">
            <v>13228</v>
          </cell>
          <cell r="M200">
            <v>24929</v>
          </cell>
          <cell r="N200">
            <v>630158</v>
          </cell>
          <cell r="O200">
            <v>289252</v>
          </cell>
        </row>
        <row r="201">
          <cell r="F201" t="str">
            <v>UCLA2010</v>
          </cell>
          <cell r="G201" t="str">
            <v>NCAA Division I-FBS</v>
          </cell>
          <cell r="I201">
            <v>1</v>
          </cell>
          <cell r="J201" t="str">
            <v>NCAA</v>
          </cell>
          <cell r="K201">
            <v>11378</v>
          </cell>
          <cell r="L201">
            <v>14056</v>
          </cell>
          <cell r="M201">
            <v>25434</v>
          </cell>
          <cell r="N201">
            <v>711415</v>
          </cell>
          <cell r="O201">
            <v>282248</v>
          </cell>
        </row>
        <row r="202">
          <cell r="F202" t="str">
            <v>UCF2010</v>
          </cell>
          <cell r="G202" t="str">
            <v>NCAA Division I-FBS</v>
          </cell>
          <cell r="I202">
            <v>1</v>
          </cell>
          <cell r="J202" t="str">
            <v>NCAA</v>
          </cell>
          <cell r="K202">
            <v>16415</v>
          </cell>
          <cell r="L202">
            <v>19502</v>
          </cell>
          <cell r="M202">
            <v>35917</v>
          </cell>
          <cell r="N202">
            <v>334079</v>
          </cell>
          <cell r="O202">
            <v>196286</v>
          </cell>
        </row>
        <row r="203">
          <cell r="F203" t="str">
            <v>Cincinnati2010</v>
          </cell>
          <cell r="G203" t="str">
            <v>NCAA Division I-FBS</v>
          </cell>
          <cell r="I203">
            <v>1</v>
          </cell>
          <cell r="J203" t="str">
            <v>NCAA</v>
          </cell>
          <cell r="K203">
            <v>9777</v>
          </cell>
          <cell r="L203">
            <v>8851</v>
          </cell>
          <cell r="M203">
            <v>18628</v>
          </cell>
          <cell r="N203">
            <v>392288</v>
          </cell>
          <cell r="O203">
            <v>211107</v>
          </cell>
        </row>
        <row r="204">
          <cell r="F204" t="str">
            <v>Colorado2010</v>
          </cell>
          <cell r="G204" t="str">
            <v>NCAA Division I-FBS</v>
          </cell>
          <cell r="I204">
            <v>1</v>
          </cell>
          <cell r="J204" t="str">
            <v>NCAA</v>
          </cell>
          <cell r="K204">
            <v>12609</v>
          </cell>
          <cell r="L204">
            <v>11405</v>
          </cell>
          <cell r="M204">
            <v>24014</v>
          </cell>
          <cell r="N204">
            <v>633190</v>
          </cell>
          <cell r="O204">
            <v>252231</v>
          </cell>
        </row>
        <row r="205">
          <cell r="F205" t="str">
            <v>UConn2010</v>
          </cell>
          <cell r="G205" t="str">
            <v>NCAA Division I-FBS</v>
          </cell>
          <cell r="I205">
            <v>1</v>
          </cell>
          <cell r="J205" t="str">
            <v>NCAA</v>
          </cell>
          <cell r="K205">
            <v>8299</v>
          </cell>
          <cell r="L205">
            <v>8197</v>
          </cell>
          <cell r="M205">
            <v>16496</v>
          </cell>
          <cell r="N205">
            <v>515666</v>
          </cell>
          <cell r="O205">
            <v>285414</v>
          </cell>
        </row>
        <row r="206">
          <cell r="F206" t="str">
            <v>Florida2010</v>
          </cell>
          <cell r="G206" t="str">
            <v>NCAA Division I-FBS</v>
          </cell>
          <cell r="I206">
            <v>1</v>
          </cell>
          <cell r="J206" t="str">
            <v>NCAA</v>
          </cell>
          <cell r="K206">
            <v>13404</v>
          </cell>
          <cell r="L206">
            <v>16806</v>
          </cell>
          <cell r="M206">
            <v>30210</v>
          </cell>
          <cell r="N206">
            <v>1065716</v>
          </cell>
          <cell r="O206">
            <v>436183</v>
          </cell>
        </row>
        <row r="207">
          <cell r="F207" t="str">
            <v>Georgia2010</v>
          </cell>
          <cell r="G207" t="str">
            <v>NCAA Division I-FBS</v>
          </cell>
          <cell r="I207">
            <v>1</v>
          </cell>
          <cell r="J207" t="str">
            <v>NCAA</v>
          </cell>
          <cell r="K207">
            <v>10218</v>
          </cell>
          <cell r="L207">
            <v>14081</v>
          </cell>
          <cell r="M207">
            <v>24299</v>
          </cell>
          <cell r="N207">
            <v>1039220</v>
          </cell>
          <cell r="O207">
            <v>501523</v>
          </cell>
        </row>
        <row r="208">
          <cell r="F208" t="str">
            <v>Hawaii2010</v>
          </cell>
          <cell r="G208" t="str">
            <v>NCAA Division I-FBS</v>
          </cell>
          <cell r="I208">
            <v>1</v>
          </cell>
          <cell r="J208" t="str">
            <v>NCAA</v>
          </cell>
          <cell r="K208">
            <v>5190</v>
          </cell>
          <cell r="L208">
            <v>5965</v>
          </cell>
          <cell r="M208">
            <v>11155</v>
          </cell>
          <cell r="N208">
            <v>348783</v>
          </cell>
          <cell r="O208">
            <v>213697</v>
          </cell>
        </row>
        <row r="209">
          <cell r="F209" t="str">
            <v>Houston2010</v>
          </cell>
          <cell r="G209" t="str">
            <v>NCAA Division I-FBS</v>
          </cell>
          <cell r="I209">
            <v>1</v>
          </cell>
          <cell r="J209" t="str">
            <v>NCAA</v>
          </cell>
          <cell r="K209">
            <v>10909</v>
          </cell>
          <cell r="L209">
            <v>11097</v>
          </cell>
          <cell r="M209">
            <v>22006</v>
          </cell>
          <cell r="N209">
            <v>344423</v>
          </cell>
          <cell r="O209">
            <v>155007</v>
          </cell>
        </row>
        <row r="210">
          <cell r="F210" t="str">
            <v>Illinois2010</v>
          </cell>
          <cell r="G210" t="str">
            <v>NCAA Division I-FBS</v>
          </cell>
          <cell r="I210">
            <v>1</v>
          </cell>
          <cell r="J210" t="str">
            <v>NCAA</v>
          </cell>
          <cell r="K210">
            <v>16440</v>
          </cell>
          <cell r="L210">
            <v>13852</v>
          </cell>
          <cell r="M210">
            <v>30292</v>
          </cell>
          <cell r="N210">
            <v>962345</v>
          </cell>
          <cell r="O210">
            <v>366586</v>
          </cell>
        </row>
        <row r="211">
          <cell r="F211" t="str">
            <v>Iowa2010</v>
          </cell>
          <cell r="G211" t="str">
            <v>NCAA Division I-FBS</v>
          </cell>
          <cell r="I211">
            <v>1</v>
          </cell>
          <cell r="J211" t="str">
            <v>NCAA</v>
          </cell>
          <cell r="K211">
            <v>9119</v>
          </cell>
          <cell r="L211">
            <v>9776</v>
          </cell>
          <cell r="M211">
            <v>18895</v>
          </cell>
          <cell r="N211">
            <v>592776</v>
          </cell>
          <cell r="O211">
            <v>339213</v>
          </cell>
        </row>
        <row r="212">
          <cell r="F212" t="str">
            <v>Kansas2010</v>
          </cell>
          <cell r="G212" t="str">
            <v>NCAA Division I-FBS</v>
          </cell>
          <cell r="I212">
            <v>1</v>
          </cell>
          <cell r="J212" t="str">
            <v>NCAA</v>
          </cell>
          <cell r="K212">
            <v>9231</v>
          </cell>
          <cell r="L212">
            <v>8906</v>
          </cell>
          <cell r="M212">
            <v>18137</v>
          </cell>
          <cell r="N212">
            <v>1033618</v>
          </cell>
          <cell r="O212">
            <v>420536</v>
          </cell>
        </row>
        <row r="213">
          <cell r="F213" t="str">
            <v>Kentucky2010</v>
          </cell>
          <cell r="G213" t="str">
            <v>NCAA Division I-FBS</v>
          </cell>
          <cell r="I213">
            <v>1</v>
          </cell>
          <cell r="J213" t="str">
            <v>NCAA</v>
          </cell>
          <cell r="K213">
            <v>9177</v>
          </cell>
          <cell r="L213">
            <v>9039</v>
          </cell>
          <cell r="M213">
            <v>18216</v>
          </cell>
          <cell r="N213">
            <v>865254</v>
          </cell>
          <cell r="O213">
            <v>394811</v>
          </cell>
        </row>
        <row r="214">
          <cell r="F214" t="str">
            <v>Louisiana2010</v>
          </cell>
          <cell r="G214" t="str">
            <v>NCAA Division I-FBS</v>
          </cell>
          <cell r="I214">
            <v>1</v>
          </cell>
          <cell r="J214" t="str">
            <v>NCAA</v>
          </cell>
          <cell r="K214">
            <v>5672</v>
          </cell>
          <cell r="L214">
            <v>7203</v>
          </cell>
          <cell r="M214">
            <v>12875</v>
          </cell>
          <cell r="N214">
            <v>255716</v>
          </cell>
          <cell r="O214">
            <v>84788</v>
          </cell>
        </row>
        <row r="215">
          <cell r="F215" t="str">
            <v>Louisiana-Monroe2010</v>
          </cell>
          <cell r="G215" t="str">
            <v>NCAA Division I-FBS</v>
          </cell>
          <cell r="I215">
            <v>1</v>
          </cell>
          <cell r="J215" t="str">
            <v>NCAA</v>
          </cell>
          <cell r="K215">
            <v>1882</v>
          </cell>
          <cell r="L215">
            <v>3123</v>
          </cell>
          <cell r="M215">
            <v>5005</v>
          </cell>
          <cell r="N215">
            <v>76809</v>
          </cell>
          <cell r="O215">
            <v>50469</v>
          </cell>
        </row>
        <row r="216">
          <cell r="F216" t="str">
            <v>Louisville2010</v>
          </cell>
          <cell r="G216" t="str">
            <v>NCAA Division I-FBS</v>
          </cell>
          <cell r="I216">
            <v>1</v>
          </cell>
          <cell r="J216" t="str">
            <v>NCAA</v>
          </cell>
          <cell r="K216">
            <v>5812</v>
          </cell>
          <cell r="L216">
            <v>6226</v>
          </cell>
          <cell r="M216">
            <v>12038</v>
          </cell>
          <cell r="N216">
            <v>786574</v>
          </cell>
          <cell r="O216">
            <v>342071</v>
          </cell>
        </row>
        <row r="217">
          <cell r="F217" t="str">
            <v>Maryland2010</v>
          </cell>
          <cell r="G217" t="str">
            <v>NCAA Division I-FBS</v>
          </cell>
          <cell r="I217">
            <v>1</v>
          </cell>
          <cell r="J217" t="str">
            <v>NCAA</v>
          </cell>
          <cell r="K217">
            <v>13098</v>
          </cell>
          <cell r="L217">
            <v>11651</v>
          </cell>
          <cell r="M217">
            <v>24749</v>
          </cell>
          <cell r="N217">
            <v>538497</v>
          </cell>
          <cell r="O217">
            <v>287855</v>
          </cell>
        </row>
        <row r="218">
          <cell r="F218" t="str">
            <v>UMass2010</v>
          </cell>
          <cell r="G218" t="str">
            <v>NCAA Division I-FCS</v>
          </cell>
          <cell r="I218">
            <v>1</v>
          </cell>
          <cell r="J218" t="str">
            <v>NCAA</v>
          </cell>
          <cell r="K218">
            <v>10038</v>
          </cell>
          <cell r="L218">
            <v>9656</v>
          </cell>
          <cell r="M218">
            <v>19694</v>
          </cell>
          <cell r="N218">
            <v>396594</v>
          </cell>
          <cell r="O218">
            <v>239445</v>
          </cell>
        </row>
        <row r="219">
          <cell r="F219" t="str">
            <v>Memphis2010</v>
          </cell>
          <cell r="G219" t="str">
            <v>NCAA Division I-FBS</v>
          </cell>
          <cell r="I219">
            <v>1</v>
          </cell>
          <cell r="J219" t="str">
            <v>NCAA</v>
          </cell>
          <cell r="K219">
            <v>5157</v>
          </cell>
          <cell r="L219">
            <v>7676</v>
          </cell>
          <cell r="M219">
            <v>12833</v>
          </cell>
          <cell r="N219">
            <v>759844</v>
          </cell>
          <cell r="O219">
            <v>201306</v>
          </cell>
        </row>
        <row r="220">
          <cell r="F220" t="str">
            <v>Miami (FL)2010</v>
          </cell>
          <cell r="G220" t="str">
            <v>NCAA Division I-FBS</v>
          </cell>
          <cell r="I220">
            <v>1</v>
          </cell>
          <cell r="J220" t="str">
            <v>NCAA</v>
          </cell>
          <cell r="K220">
            <v>4579</v>
          </cell>
          <cell r="L220">
            <v>4823</v>
          </cell>
          <cell r="M220">
            <v>9402</v>
          </cell>
          <cell r="N220">
            <v>591872</v>
          </cell>
          <cell r="O220">
            <v>305399</v>
          </cell>
        </row>
        <row r="221">
          <cell r="F221" t="str">
            <v>Michigan2010</v>
          </cell>
          <cell r="G221" t="str">
            <v>NCAA Division I-FBS</v>
          </cell>
          <cell r="I221">
            <v>1</v>
          </cell>
          <cell r="J221" t="str">
            <v>NCAA</v>
          </cell>
          <cell r="K221">
            <v>13255</v>
          </cell>
          <cell r="L221">
            <v>12841</v>
          </cell>
          <cell r="M221">
            <v>26096</v>
          </cell>
          <cell r="N221">
            <v>1039948</v>
          </cell>
          <cell r="O221">
            <v>440409</v>
          </cell>
        </row>
        <row r="222">
          <cell r="F222" t="str">
            <v>Minnesota2010</v>
          </cell>
          <cell r="G222" t="str">
            <v>NCAA Division I-FBS</v>
          </cell>
          <cell r="I222">
            <v>1</v>
          </cell>
          <cell r="J222" t="str">
            <v>NCAA</v>
          </cell>
          <cell r="K222">
            <v>13528</v>
          </cell>
          <cell r="L222">
            <v>14683</v>
          </cell>
          <cell r="M222">
            <v>28211</v>
          </cell>
          <cell r="N222">
            <v>741471</v>
          </cell>
          <cell r="O222">
            <v>389492</v>
          </cell>
        </row>
        <row r="223">
          <cell r="F223" t="str">
            <v>Ole Miss2010</v>
          </cell>
          <cell r="G223" t="str">
            <v>NCAA Division I-FBS</v>
          </cell>
          <cell r="I223">
            <v>1</v>
          </cell>
          <cell r="J223" t="str">
            <v>NCAA</v>
          </cell>
          <cell r="K223">
            <v>6083</v>
          </cell>
          <cell r="L223">
            <v>6888</v>
          </cell>
          <cell r="M223">
            <v>12971</v>
          </cell>
          <cell r="N223">
            <v>694038</v>
          </cell>
          <cell r="O223">
            <v>288921</v>
          </cell>
        </row>
        <row r="224">
          <cell r="F224" t="str">
            <v>Missouri2010</v>
          </cell>
          <cell r="G224" t="str">
            <v>NCAA Division I-FBS</v>
          </cell>
          <cell r="I224">
            <v>1</v>
          </cell>
          <cell r="J224" t="str">
            <v>NCAA</v>
          </cell>
          <cell r="K224">
            <v>11199</v>
          </cell>
          <cell r="L224">
            <v>12170</v>
          </cell>
          <cell r="M224">
            <v>23369</v>
          </cell>
          <cell r="N224">
            <v>621949</v>
          </cell>
          <cell r="O224">
            <v>239910</v>
          </cell>
        </row>
        <row r="225">
          <cell r="F225" t="str">
            <v>Nebraska2010</v>
          </cell>
          <cell r="G225" t="str">
            <v>NCAA Division I-FBS</v>
          </cell>
          <cell r="I225">
            <v>1</v>
          </cell>
          <cell r="J225" t="str">
            <v>NCAA</v>
          </cell>
          <cell r="K225">
            <v>9774</v>
          </cell>
          <cell r="L225">
            <v>8355</v>
          </cell>
          <cell r="M225">
            <v>18129</v>
          </cell>
          <cell r="N225">
            <v>888165</v>
          </cell>
          <cell r="O225">
            <v>345932</v>
          </cell>
        </row>
        <row r="226">
          <cell r="F226" t="str">
            <v>UNLV2010</v>
          </cell>
          <cell r="G226" t="str">
            <v>NCAA Division I-FBS</v>
          </cell>
          <cell r="I226">
            <v>1</v>
          </cell>
          <cell r="J226" t="str">
            <v>NCAA</v>
          </cell>
          <cell r="K226">
            <v>7384</v>
          </cell>
          <cell r="L226">
            <v>9059</v>
          </cell>
          <cell r="M226">
            <v>16443</v>
          </cell>
          <cell r="N226">
            <v>554461</v>
          </cell>
          <cell r="O226">
            <v>217069</v>
          </cell>
        </row>
        <row r="227">
          <cell r="F227" t="str">
            <v>Nevada2010</v>
          </cell>
          <cell r="G227" t="str">
            <v>NCAA Division I-FBS</v>
          </cell>
          <cell r="I227">
            <v>1</v>
          </cell>
          <cell r="J227" t="str">
            <v>NCAA</v>
          </cell>
          <cell r="K227">
            <v>5413</v>
          </cell>
          <cell r="L227">
            <v>6022</v>
          </cell>
          <cell r="M227">
            <v>11435</v>
          </cell>
          <cell r="N227">
            <v>199185</v>
          </cell>
          <cell r="O227">
            <v>107479</v>
          </cell>
        </row>
        <row r="228">
          <cell r="F228" t="str">
            <v>New Mexico2010</v>
          </cell>
          <cell r="G228" t="str">
            <v>NCAA Division I-FBS</v>
          </cell>
          <cell r="I228">
            <v>1</v>
          </cell>
          <cell r="J228" t="str">
            <v>NCAA</v>
          </cell>
          <cell r="K228">
            <v>7546</v>
          </cell>
          <cell r="L228">
            <v>9147</v>
          </cell>
          <cell r="M228">
            <v>16693</v>
          </cell>
          <cell r="N228">
            <v>435937</v>
          </cell>
          <cell r="O228">
            <v>146346</v>
          </cell>
        </row>
        <row r="229">
          <cell r="F229" t="str">
            <v>North Carolina2010</v>
          </cell>
          <cell r="G229" t="str">
            <v>NCAA Division I-FBS</v>
          </cell>
          <cell r="I229">
            <v>1</v>
          </cell>
          <cell r="J229" t="str">
            <v>NCAA</v>
          </cell>
          <cell r="K229">
            <v>7126</v>
          </cell>
          <cell r="L229">
            <v>10331</v>
          </cell>
          <cell r="M229">
            <v>17457</v>
          </cell>
          <cell r="N229">
            <v>949396</v>
          </cell>
          <cell r="O229">
            <v>387942</v>
          </cell>
        </row>
        <row r="230">
          <cell r="F230" t="str">
            <v>Charlotte2010</v>
          </cell>
          <cell r="G230" t="str">
            <v>NCAA Division I without football</v>
          </cell>
          <cell r="I230">
            <v>1</v>
          </cell>
          <cell r="J230" t="str">
            <v>NCAA</v>
          </cell>
          <cell r="K230">
            <v>8388</v>
          </cell>
          <cell r="L230">
            <v>8465</v>
          </cell>
          <cell r="M230">
            <v>16853</v>
          </cell>
          <cell r="N230">
            <v>150952</v>
          </cell>
          <cell r="O230">
            <v>83510</v>
          </cell>
        </row>
        <row r="231">
          <cell r="F231" t="str">
            <v>North Texas2010</v>
          </cell>
          <cell r="G231" t="str">
            <v>NCAA Division I-FBS</v>
          </cell>
          <cell r="I231">
            <v>1</v>
          </cell>
          <cell r="J231" t="str">
            <v>NCAA</v>
          </cell>
          <cell r="K231">
            <v>10372</v>
          </cell>
          <cell r="L231">
            <v>11723</v>
          </cell>
          <cell r="M231">
            <v>22095</v>
          </cell>
          <cell r="N231">
            <v>142082</v>
          </cell>
          <cell r="O231">
            <v>88848</v>
          </cell>
        </row>
        <row r="232">
          <cell r="F232" t="str">
            <v>Notre Dame2010</v>
          </cell>
          <cell r="G232" t="str">
            <v>NCAA Division I-FBS</v>
          </cell>
          <cell r="I232">
            <v>1</v>
          </cell>
          <cell r="J232" t="str">
            <v>NCAA</v>
          </cell>
          <cell r="K232">
            <v>4507</v>
          </cell>
          <cell r="L232">
            <v>3904</v>
          </cell>
          <cell r="M232">
            <v>8411</v>
          </cell>
          <cell r="N232">
            <v>1612608</v>
          </cell>
          <cell r="O232">
            <v>457708</v>
          </cell>
        </row>
        <row r="233">
          <cell r="F233" t="str">
            <v>Oklahoma2010</v>
          </cell>
          <cell r="G233" t="str">
            <v>NCAA Division I-FBS</v>
          </cell>
          <cell r="I233">
            <v>1</v>
          </cell>
          <cell r="J233" t="str">
            <v>NCAA</v>
          </cell>
          <cell r="K233">
            <v>8352</v>
          </cell>
          <cell r="L233">
            <v>8643</v>
          </cell>
          <cell r="M233">
            <v>16995</v>
          </cell>
          <cell r="N233">
            <v>837890</v>
          </cell>
          <cell r="O233">
            <v>425677</v>
          </cell>
        </row>
        <row r="234">
          <cell r="F234" t="str">
            <v>Oregon2010</v>
          </cell>
          <cell r="G234" t="str">
            <v>NCAA Division I-FBS</v>
          </cell>
          <cell r="I234">
            <v>1</v>
          </cell>
          <cell r="J234" t="str">
            <v>NCAA</v>
          </cell>
          <cell r="K234">
            <v>8769</v>
          </cell>
          <cell r="L234">
            <v>9029</v>
          </cell>
          <cell r="M234">
            <v>17798</v>
          </cell>
          <cell r="N234">
            <v>922653</v>
          </cell>
          <cell r="O234">
            <v>313315</v>
          </cell>
        </row>
        <row r="235">
          <cell r="F235" t="str">
            <v>Pittsburgh2010</v>
          </cell>
          <cell r="G235" t="str">
            <v>NCAA Division I-FBS</v>
          </cell>
          <cell r="I235">
            <v>1</v>
          </cell>
          <cell r="J235" t="str">
            <v>NCAA</v>
          </cell>
          <cell r="K235">
            <v>8458</v>
          </cell>
          <cell r="L235">
            <v>8577</v>
          </cell>
          <cell r="M235">
            <v>17035</v>
          </cell>
          <cell r="N235">
            <v>530723</v>
          </cell>
          <cell r="O235">
            <v>287452</v>
          </cell>
        </row>
        <row r="236">
          <cell r="F236" t="str">
            <v>South Alabama2010</v>
          </cell>
          <cell r="G236" t="str">
            <v>NCAA Division I-FBS</v>
          </cell>
          <cell r="I236">
            <v>1</v>
          </cell>
          <cell r="J236" t="str">
            <v>NCAA</v>
          </cell>
          <cell r="K236">
            <v>3799</v>
          </cell>
          <cell r="L236">
            <v>4866</v>
          </cell>
          <cell r="M236">
            <v>8665</v>
          </cell>
          <cell r="N236">
            <v>308886</v>
          </cell>
          <cell r="O236">
            <v>130728</v>
          </cell>
        </row>
        <row r="237">
          <cell r="F237" t="str">
            <v>South Carolina2010</v>
          </cell>
          <cell r="G237" t="str">
            <v>NCAA Division I-FBS</v>
          </cell>
          <cell r="I237">
            <v>1</v>
          </cell>
          <cell r="J237" t="str">
            <v>NCAA</v>
          </cell>
          <cell r="K237">
            <v>9064</v>
          </cell>
          <cell r="L237">
            <v>10661</v>
          </cell>
          <cell r="M237">
            <v>19725</v>
          </cell>
          <cell r="N237">
            <v>497213</v>
          </cell>
          <cell r="O237">
            <v>361850</v>
          </cell>
        </row>
        <row r="238">
          <cell r="F238" t="str">
            <v>South Florida2010</v>
          </cell>
          <cell r="G238" t="str">
            <v>NCAA Division I-FBS</v>
          </cell>
          <cell r="I238">
            <v>1</v>
          </cell>
          <cell r="J238" t="str">
            <v>NCAA</v>
          </cell>
          <cell r="K238">
            <v>9940</v>
          </cell>
          <cell r="L238">
            <v>13249</v>
          </cell>
          <cell r="M238">
            <v>23189</v>
          </cell>
          <cell r="N238">
            <v>423030</v>
          </cell>
          <cell r="O238">
            <v>174281</v>
          </cell>
        </row>
        <row r="239">
          <cell r="F239" t="str">
            <v>USC2010</v>
          </cell>
          <cell r="G239" t="str">
            <v>NCAA Division I-FBS</v>
          </cell>
          <cell r="I239">
            <v>1</v>
          </cell>
          <cell r="J239" t="str">
            <v>NCAA</v>
          </cell>
          <cell r="K239">
            <v>8122</v>
          </cell>
          <cell r="L239">
            <v>8441</v>
          </cell>
          <cell r="M239">
            <v>16563</v>
          </cell>
          <cell r="N239">
            <v>680645</v>
          </cell>
          <cell r="O239">
            <v>311769</v>
          </cell>
        </row>
        <row r="240">
          <cell r="F240" t="str">
            <v>Southern Mississippi2010</v>
          </cell>
          <cell r="G240" t="str">
            <v>NCAA Division I-FBS</v>
          </cell>
          <cell r="I240">
            <v>1</v>
          </cell>
          <cell r="J240" t="str">
            <v>NCAA</v>
          </cell>
          <cell r="K240">
            <v>4263</v>
          </cell>
          <cell r="L240">
            <v>6753</v>
          </cell>
          <cell r="M240">
            <v>11016</v>
          </cell>
          <cell r="N240">
            <v>285437</v>
          </cell>
          <cell r="O240">
            <v>121741</v>
          </cell>
        </row>
        <row r="241">
          <cell r="F241" t="str">
            <v>Toledo2010</v>
          </cell>
          <cell r="G241" t="str">
            <v>NCAA Division I-FBS</v>
          </cell>
          <cell r="I241">
            <v>1</v>
          </cell>
          <cell r="J241" t="str">
            <v>NCAA</v>
          </cell>
          <cell r="K241">
            <v>7495</v>
          </cell>
          <cell r="L241">
            <v>7327</v>
          </cell>
          <cell r="M241">
            <v>14822</v>
          </cell>
          <cell r="N241">
            <v>295872</v>
          </cell>
          <cell r="O241">
            <v>99199</v>
          </cell>
        </row>
        <row r="242">
          <cell r="F242" t="str">
            <v>Tulsa2010</v>
          </cell>
          <cell r="G242" t="str">
            <v>NCAA Division I-FBS</v>
          </cell>
          <cell r="I242">
            <v>1</v>
          </cell>
          <cell r="J242" t="str">
            <v>NCAA</v>
          </cell>
          <cell r="K242">
            <v>1605</v>
          </cell>
          <cell r="L242">
            <v>1338</v>
          </cell>
          <cell r="M242">
            <v>2943</v>
          </cell>
          <cell r="N242">
            <v>471693</v>
          </cell>
          <cell r="O242">
            <v>184883</v>
          </cell>
        </row>
        <row r="243">
          <cell r="F243" t="str">
            <v>Utah2010</v>
          </cell>
          <cell r="G243" t="str">
            <v>NCAA Division I-FBS</v>
          </cell>
          <cell r="I243">
            <v>1</v>
          </cell>
          <cell r="J243" t="str">
            <v>NCAA</v>
          </cell>
          <cell r="K243">
            <v>8959</v>
          </cell>
          <cell r="L243">
            <v>7180</v>
          </cell>
          <cell r="M243">
            <v>16139</v>
          </cell>
          <cell r="N243">
            <v>497391</v>
          </cell>
          <cell r="O243">
            <v>256217</v>
          </cell>
        </row>
        <row r="244">
          <cell r="F244" t="str">
            <v>Virginia2010</v>
          </cell>
          <cell r="G244" t="str">
            <v>NCAA Division I-FBS</v>
          </cell>
          <cell r="I244">
            <v>1</v>
          </cell>
          <cell r="J244" t="str">
            <v>NCAA</v>
          </cell>
          <cell r="K244">
            <v>6128</v>
          </cell>
          <cell r="L244">
            <v>7698</v>
          </cell>
          <cell r="M244">
            <v>13826</v>
          </cell>
          <cell r="N244">
            <v>730358</v>
          </cell>
          <cell r="O244">
            <v>315535</v>
          </cell>
        </row>
        <row r="245">
          <cell r="F245" t="str">
            <v>Washington2010</v>
          </cell>
          <cell r="G245" t="str">
            <v>NCAA Division I-FBS</v>
          </cell>
          <cell r="I245">
            <v>1</v>
          </cell>
          <cell r="J245" t="str">
            <v>NCAA</v>
          </cell>
          <cell r="K245">
            <v>12257</v>
          </cell>
          <cell r="L245">
            <v>13307</v>
          </cell>
          <cell r="M245">
            <v>25564</v>
          </cell>
          <cell r="N245">
            <v>776098</v>
          </cell>
          <cell r="O245">
            <v>313484</v>
          </cell>
        </row>
        <row r="246">
          <cell r="F246" t="str">
            <v>Wisconsin2010</v>
          </cell>
          <cell r="G246" t="str">
            <v>NCAA Division I-FBS</v>
          </cell>
          <cell r="I246">
            <v>1</v>
          </cell>
          <cell r="J246" t="str">
            <v>NCAA</v>
          </cell>
          <cell r="K246">
            <v>13259</v>
          </cell>
          <cell r="L246">
            <v>14115</v>
          </cell>
          <cell r="M246">
            <v>27374</v>
          </cell>
          <cell r="N246">
            <v>448624</v>
          </cell>
          <cell r="O246">
            <v>316760</v>
          </cell>
        </row>
        <row r="247">
          <cell r="F247" t="str">
            <v>Wyoming2010</v>
          </cell>
          <cell r="G247" t="str">
            <v>NCAA Division I-FBS</v>
          </cell>
          <cell r="I247">
            <v>1</v>
          </cell>
          <cell r="J247" t="str">
            <v>NCAA</v>
          </cell>
          <cell r="K247">
            <v>4216</v>
          </cell>
          <cell r="L247">
            <v>4136</v>
          </cell>
          <cell r="M247">
            <v>8352</v>
          </cell>
          <cell r="N247">
            <v>332013</v>
          </cell>
          <cell r="O247">
            <v>142555</v>
          </cell>
        </row>
        <row r="248">
          <cell r="F248" t="str">
            <v>Utah State2010</v>
          </cell>
          <cell r="G248" t="str">
            <v>NCAA Division I-FBS</v>
          </cell>
          <cell r="I248">
            <v>1</v>
          </cell>
          <cell r="J248" t="str">
            <v>NCAA</v>
          </cell>
          <cell r="K248">
            <v>6196</v>
          </cell>
          <cell r="L248">
            <v>6137</v>
          </cell>
          <cell r="M248">
            <v>12333</v>
          </cell>
          <cell r="N248">
            <v>405695</v>
          </cell>
          <cell r="O248">
            <v>161520</v>
          </cell>
        </row>
        <row r="249">
          <cell r="F249" t="str">
            <v>Vanderbilt2010</v>
          </cell>
          <cell r="G249" t="str">
            <v>NCAA Division I-FBS</v>
          </cell>
          <cell r="I249">
            <v>1</v>
          </cell>
          <cell r="J249" t="str">
            <v>NCAA</v>
          </cell>
          <cell r="K249">
            <v>3330</v>
          </cell>
          <cell r="L249">
            <v>3483</v>
          </cell>
          <cell r="M249">
            <v>6813</v>
          </cell>
          <cell r="N249">
            <v>792574</v>
          </cell>
          <cell r="O249">
            <v>275908</v>
          </cell>
        </row>
        <row r="250">
          <cell r="F250" t="str">
            <v>Virginia Tech2010</v>
          </cell>
          <cell r="G250" t="str">
            <v>NCAA Division I-FBS</v>
          </cell>
          <cell r="I250">
            <v>1</v>
          </cell>
          <cell r="J250" t="str">
            <v>NCAA</v>
          </cell>
          <cell r="K250">
            <v>13386</v>
          </cell>
          <cell r="L250">
            <v>9798</v>
          </cell>
          <cell r="M250">
            <v>23184</v>
          </cell>
          <cell r="N250">
            <v>650651</v>
          </cell>
          <cell r="O250">
            <v>330416</v>
          </cell>
        </row>
        <row r="251">
          <cell r="F251" t="str">
            <v>Wake Forest2010</v>
          </cell>
          <cell r="G251" t="str">
            <v>NCAA Division I-FBS</v>
          </cell>
          <cell r="I251">
            <v>1</v>
          </cell>
          <cell r="J251" t="str">
            <v>NCAA</v>
          </cell>
          <cell r="K251">
            <v>2215</v>
          </cell>
          <cell r="L251">
            <v>2372</v>
          </cell>
          <cell r="M251">
            <v>4587</v>
          </cell>
          <cell r="N251">
            <v>597618</v>
          </cell>
          <cell r="O251">
            <v>162030</v>
          </cell>
        </row>
        <row r="252">
          <cell r="F252" t="str">
            <v>Washington State2010</v>
          </cell>
          <cell r="G252" t="str">
            <v>NCAA Division I-FBS</v>
          </cell>
          <cell r="I252">
            <v>1</v>
          </cell>
          <cell r="J252" t="str">
            <v>NCAA</v>
          </cell>
          <cell r="K252">
            <v>9284</v>
          </cell>
          <cell r="L252">
            <v>9412</v>
          </cell>
          <cell r="M252">
            <v>18696</v>
          </cell>
          <cell r="N252">
            <v>370911</v>
          </cell>
          <cell r="O252">
            <v>240848</v>
          </cell>
        </row>
        <row r="253">
          <cell r="F253" t="str">
            <v>West Virginia2010</v>
          </cell>
          <cell r="G253" t="str">
            <v>NCAA Division I-FBS</v>
          </cell>
          <cell r="I253">
            <v>1</v>
          </cell>
          <cell r="J253" t="str">
            <v>NCAA</v>
          </cell>
          <cell r="K253">
            <v>11573</v>
          </cell>
          <cell r="L253">
            <v>9236</v>
          </cell>
          <cell r="M253">
            <v>20809</v>
          </cell>
          <cell r="N253">
            <v>462785</v>
          </cell>
          <cell r="O253">
            <v>260224</v>
          </cell>
        </row>
        <row r="254">
          <cell r="F254" t="str">
            <v>Western Kentucky2010</v>
          </cell>
          <cell r="G254" t="str">
            <v>NCAA Division I-FBS</v>
          </cell>
          <cell r="I254">
            <v>1</v>
          </cell>
          <cell r="J254" t="str">
            <v>NCAA</v>
          </cell>
          <cell r="K254">
            <v>6072</v>
          </cell>
          <cell r="L254">
            <v>7818</v>
          </cell>
          <cell r="M254">
            <v>13890</v>
          </cell>
          <cell r="N254">
            <v>349431</v>
          </cell>
          <cell r="O254">
            <v>138016</v>
          </cell>
        </row>
        <row r="255">
          <cell r="F255" t="str">
            <v>Western Michigan2010</v>
          </cell>
          <cell r="G255" t="str">
            <v>NCAA Division I-FBS</v>
          </cell>
          <cell r="I255">
            <v>1</v>
          </cell>
          <cell r="J255" t="str">
            <v>NCAA</v>
          </cell>
          <cell r="K255">
            <v>8793</v>
          </cell>
          <cell r="L255">
            <v>8494</v>
          </cell>
          <cell r="M255">
            <v>17287</v>
          </cell>
          <cell r="N255">
            <v>257092</v>
          </cell>
          <cell r="O255">
            <v>66616</v>
          </cell>
        </row>
        <row r="256">
          <cell r="F256" t="str">
            <v>Appalachian State2011</v>
          </cell>
          <cell r="G256" t="str">
            <v>NCAA Division I-FCS</v>
          </cell>
          <cell r="I256">
            <v>1</v>
          </cell>
          <cell r="J256" t="str">
            <v>NCAA</v>
          </cell>
          <cell r="K256">
            <v>7039</v>
          </cell>
          <cell r="L256">
            <v>7579</v>
          </cell>
          <cell r="M256">
            <v>14618</v>
          </cell>
          <cell r="N256">
            <v>276795</v>
          </cell>
          <cell r="O256">
            <v>110338</v>
          </cell>
        </row>
        <row r="257">
          <cell r="F257" t="str">
            <v>Arizona State2011</v>
          </cell>
          <cell r="G257" t="str">
            <v>NCAA Division I-FBS</v>
          </cell>
          <cell r="I257">
            <v>1</v>
          </cell>
          <cell r="J257" t="str">
            <v>NCAA</v>
          </cell>
          <cell r="K257">
            <v>24889</v>
          </cell>
          <cell r="L257">
            <v>25505</v>
          </cell>
          <cell r="M257">
            <v>50394</v>
          </cell>
          <cell r="N257">
            <v>724634</v>
          </cell>
          <cell r="O257">
            <v>350431</v>
          </cell>
        </row>
        <row r="258">
          <cell r="F258" t="str">
            <v>Arkansas State2011</v>
          </cell>
          <cell r="G258" t="str">
            <v>NCAA Division I-FBS</v>
          </cell>
          <cell r="I258">
            <v>1</v>
          </cell>
          <cell r="J258" t="str">
            <v>NCAA</v>
          </cell>
          <cell r="K258">
            <v>3288</v>
          </cell>
          <cell r="L258">
            <v>4300</v>
          </cell>
          <cell r="M258">
            <v>7588</v>
          </cell>
          <cell r="N258">
            <v>204809</v>
          </cell>
          <cell r="O258">
            <v>95221</v>
          </cell>
        </row>
        <row r="259">
          <cell r="F259" t="str">
            <v>Auburn2011</v>
          </cell>
          <cell r="G259" t="str">
            <v>NCAA Division I-FBS</v>
          </cell>
          <cell r="I259">
            <v>1</v>
          </cell>
          <cell r="J259" t="str">
            <v>NCAA</v>
          </cell>
          <cell r="K259">
            <v>9344</v>
          </cell>
          <cell r="L259">
            <v>9283</v>
          </cell>
          <cell r="M259">
            <v>18627</v>
          </cell>
          <cell r="N259">
            <v>1874842</v>
          </cell>
          <cell r="O259">
            <v>669192</v>
          </cell>
        </row>
        <row r="260">
          <cell r="F260" t="str">
            <v>Ball State2011</v>
          </cell>
          <cell r="G260" t="str">
            <v>NCAA Division I-FBS</v>
          </cell>
          <cell r="I260">
            <v>1</v>
          </cell>
          <cell r="J260" t="str">
            <v>NCAA</v>
          </cell>
          <cell r="K260">
            <v>7127</v>
          </cell>
          <cell r="L260">
            <v>9070</v>
          </cell>
          <cell r="M260">
            <v>16197</v>
          </cell>
          <cell r="N260">
            <v>164435</v>
          </cell>
          <cell r="O260">
            <v>89999</v>
          </cell>
        </row>
        <row r="261">
          <cell r="F261" t="str">
            <v>Baylor2011</v>
          </cell>
          <cell r="G261" t="str">
            <v>NCAA Division I-FBS</v>
          </cell>
          <cell r="I261">
            <v>1</v>
          </cell>
          <cell r="J261" t="str">
            <v>NCAA</v>
          </cell>
          <cell r="K261">
            <v>5171</v>
          </cell>
          <cell r="L261">
            <v>7149</v>
          </cell>
          <cell r="M261">
            <v>12320</v>
          </cell>
          <cell r="N261">
            <v>772693</v>
          </cell>
          <cell r="O261">
            <v>451614</v>
          </cell>
        </row>
        <row r="262">
          <cell r="F262" t="str">
            <v>Boise State2011</v>
          </cell>
          <cell r="G262" t="str">
            <v>NCAA Division I-FBS</v>
          </cell>
          <cell r="I262">
            <v>1</v>
          </cell>
          <cell r="J262" t="str">
            <v>NCAA</v>
          </cell>
          <cell r="K262">
            <v>6106</v>
          </cell>
          <cell r="L262">
            <v>6599</v>
          </cell>
          <cell r="M262">
            <v>12705</v>
          </cell>
          <cell r="N262">
            <v>230071</v>
          </cell>
          <cell r="O262">
            <v>181532</v>
          </cell>
        </row>
        <row r="263">
          <cell r="F263" t="str">
            <v>Boston College2011</v>
          </cell>
          <cell r="G263" t="str">
            <v>NCAA Division I-FBS</v>
          </cell>
          <cell r="I263">
            <v>1</v>
          </cell>
          <cell r="J263" t="str">
            <v>NCAA</v>
          </cell>
          <cell r="K263">
            <v>4395</v>
          </cell>
          <cell r="L263">
            <v>4943</v>
          </cell>
          <cell r="M263">
            <v>9338</v>
          </cell>
          <cell r="N263">
            <v>555652</v>
          </cell>
          <cell r="O263">
            <v>228983</v>
          </cell>
        </row>
        <row r="264">
          <cell r="F264" t="str">
            <v>Bowling Green2011</v>
          </cell>
          <cell r="G264" t="str">
            <v>NCAA Division I-FBS</v>
          </cell>
          <cell r="I264">
            <v>1</v>
          </cell>
          <cell r="J264" t="str">
            <v>NCAA</v>
          </cell>
          <cell r="K264">
            <v>6185</v>
          </cell>
          <cell r="L264">
            <v>7632</v>
          </cell>
          <cell r="M264">
            <v>13817</v>
          </cell>
          <cell r="N264">
            <v>243375</v>
          </cell>
          <cell r="O264">
            <v>101322</v>
          </cell>
        </row>
        <row r="265">
          <cell r="F265" t="str">
            <v>Brigham Young2011</v>
          </cell>
          <cell r="G265" t="str">
            <v>NCAA Division I-FBS</v>
          </cell>
          <cell r="I265">
            <v>1</v>
          </cell>
          <cell r="J265" t="str">
            <v>NCAA</v>
          </cell>
          <cell r="K265">
            <v>14272</v>
          </cell>
          <cell r="L265">
            <v>13733</v>
          </cell>
          <cell r="M265">
            <v>28005</v>
          </cell>
          <cell r="N265">
            <v>537798</v>
          </cell>
          <cell r="O265">
            <v>210770</v>
          </cell>
        </row>
        <row r="266">
          <cell r="F266" t="str">
            <v>Fresno State2011</v>
          </cell>
          <cell r="G266" t="str">
            <v>NCAA Division I-FBS</v>
          </cell>
          <cell r="I266">
            <v>1</v>
          </cell>
          <cell r="J266" t="str">
            <v>NCAA</v>
          </cell>
          <cell r="K266">
            <v>7086</v>
          </cell>
          <cell r="L266">
            <v>9434</v>
          </cell>
          <cell r="M266">
            <v>16520</v>
          </cell>
          <cell r="N266">
            <v>229108</v>
          </cell>
          <cell r="O266">
            <v>104595</v>
          </cell>
        </row>
        <row r="267">
          <cell r="F267" t="str">
            <v>Central Michigan2011</v>
          </cell>
          <cell r="G267" t="str">
            <v>NCAA Division I-FBS</v>
          </cell>
          <cell r="I267">
            <v>1</v>
          </cell>
          <cell r="J267" t="str">
            <v>NCAA</v>
          </cell>
          <cell r="K267">
            <v>8495</v>
          </cell>
          <cell r="L267">
            <v>10304</v>
          </cell>
          <cell r="M267">
            <v>18799</v>
          </cell>
          <cell r="N267">
            <v>317204</v>
          </cell>
          <cell r="O267">
            <v>171366</v>
          </cell>
        </row>
        <row r="268">
          <cell r="F268" t="str">
            <v>Clemson2011</v>
          </cell>
          <cell r="G268" t="str">
            <v>NCAA Division I-FBS</v>
          </cell>
          <cell r="I268">
            <v>1</v>
          </cell>
          <cell r="J268" t="str">
            <v>NCAA</v>
          </cell>
          <cell r="K268">
            <v>7917</v>
          </cell>
          <cell r="L268">
            <v>6860</v>
          </cell>
          <cell r="M268">
            <v>14777</v>
          </cell>
          <cell r="N268">
            <v>867728</v>
          </cell>
          <cell r="O268">
            <v>308990</v>
          </cell>
        </row>
        <row r="269">
          <cell r="F269" t="str">
            <v>Coastal Carolina2011</v>
          </cell>
          <cell r="G269" t="str">
            <v>NCAA Division I-FCS</v>
          </cell>
          <cell r="I269">
            <v>1</v>
          </cell>
          <cell r="J269" t="str">
            <v>NCAA</v>
          </cell>
          <cell r="K269">
            <v>3662</v>
          </cell>
          <cell r="L269">
            <v>4158</v>
          </cell>
          <cell r="M269">
            <v>7820</v>
          </cell>
          <cell r="N269">
            <v>362159</v>
          </cell>
          <cell r="O269">
            <v>98862</v>
          </cell>
        </row>
        <row r="270">
          <cell r="F270" t="str">
            <v>Colorado State2011</v>
          </cell>
          <cell r="G270" t="str">
            <v>NCAA Division I-FBS</v>
          </cell>
          <cell r="I270">
            <v>1</v>
          </cell>
          <cell r="J270" t="str">
            <v>NCAA</v>
          </cell>
          <cell r="K270">
            <v>9508</v>
          </cell>
          <cell r="L270">
            <v>10459</v>
          </cell>
          <cell r="M270">
            <v>19967</v>
          </cell>
          <cell r="N270">
            <v>401151</v>
          </cell>
          <cell r="O270">
            <v>150179</v>
          </cell>
        </row>
        <row r="271">
          <cell r="F271" t="str">
            <v>Duke2011</v>
          </cell>
          <cell r="G271" t="str">
            <v>NCAA Division I-FBS</v>
          </cell>
          <cell r="I271">
            <v>1</v>
          </cell>
          <cell r="J271" t="str">
            <v>NCAA</v>
          </cell>
          <cell r="K271">
            <v>3270</v>
          </cell>
          <cell r="L271">
            <v>3256</v>
          </cell>
          <cell r="M271">
            <v>6526</v>
          </cell>
          <cell r="N271">
            <v>1199359</v>
          </cell>
          <cell r="O271">
            <v>358874</v>
          </cell>
        </row>
        <row r="272">
          <cell r="F272" t="str">
            <v>East Carolina2011</v>
          </cell>
          <cell r="G272" t="str">
            <v>NCAA Division I-FBS</v>
          </cell>
          <cell r="I272">
            <v>1</v>
          </cell>
          <cell r="J272" t="str">
            <v>NCAA</v>
          </cell>
          <cell r="K272">
            <v>7872</v>
          </cell>
          <cell r="L272">
            <v>10549</v>
          </cell>
          <cell r="M272">
            <v>18421</v>
          </cell>
          <cell r="N272">
            <v>444689</v>
          </cell>
          <cell r="O272">
            <v>200924</v>
          </cell>
        </row>
        <row r="273">
          <cell r="F273" t="str">
            <v>Eastern Michigan2011</v>
          </cell>
          <cell r="G273" t="str">
            <v>NCAA Division I-FBS</v>
          </cell>
          <cell r="I273">
            <v>1</v>
          </cell>
          <cell r="J273" t="str">
            <v>NCAA</v>
          </cell>
          <cell r="K273">
            <v>5479</v>
          </cell>
          <cell r="L273">
            <v>7295</v>
          </cell>
          <cell r="M273">
            <v>12774</v>
          </cell>
          <cell r="N273">
            <v>512014</v>
          </cell>
          <cell r="O273">
            <v>408662</v>
          </cell>
        </row>
        <row r="274">
          <cell r="F274" t="str">
            <v>Florida Atlantic2011</v>
          </cell>
          <cell r="G274" t="str">
            <v>NCAA Division I-FBS</v>
          </cell>
          <cell r="I274">
            <v>1</v>
          </cell>
          <cell r="J274" t="str">
            <v>NCAA</v>
          </cell>
          <cell r="K274">
            <v>6710</v>
          </cell>
          <cell r="L274">
            <v>8319</v>
          </cell>
          <cell r="M274">
            <v>15029</v>
          </cell>
          <cell r="N274">
            <v>283969</v>
          </cell>
          <cell r="O274">
            <v>66181</v>
          </cell>
        </row>
        <row r="275">
          <cell r="F275" t="str">
            <v>FIU2011</v>
          </cell>
          <cell r="G275" t="str">
            <v>NCAA Division I-FBS</v>
          </cell>
          <cell r="I275">
            <v>1</v>
          </cell>
          <cell r="J275" t="str">
            <v>NCAA</v>
          </cell>
          <cell r="K275">
            <v>10042</v>
          </cell>
          <cell r="L275">
            <v>12822</v>
          </cell>
          <cell r="M275">
            <v>22864</v>
          </cell>
          <cell r="N275">
            <v>323154</v>
          </cell>
          <cell r="O275">
            <v>106666</v>
          </cell>
        </row>
        <row r="276">
          <cell r="F276" t="str">
            <v>Florida State2011</v>
          </cell>
          <cell r="G276" t="str">
            <v>NCAA Division I-FBS</v>
          </cell>
          <cell r="I276">
            <v>1</v>
          </cell>
          <cell r="J276" t="str">
            <v>NCAA</v>
          </cell>
          <cell r="K276">
            <v>12601</v>
          </cell>
          <cell r="L276">
            <v>15991</v>
          </cell>
          <cell r="M276">
            <v>28592</v>
          </cell>
          <cell r="N276">
            <v>851790</v>
          </cell>
          <cell r="O276">
            <v>399268</v>
          </cell>
        </row>
        <row r="277">
          <cell r="F277" t="str">
            <v>Georgia Tech2011</v>
          </cell>
          <cell r="G277" t="str">
            <v>NCAA Division I-FBS</v>
          </cell>
          <cell r="I277">
            <v>1</v>
          </cell>
          <cell r="J277" t="str">
            <v>NCAA</v>
          </cell>
          <cell r="K277">
            <v>8514</v>
          </cell>
          <cell r="L277">
            <v>4103</v>
          </cell>
          <cell r="M277">
            <v>12617</v>
          </cell>
          <cell r="N277">
            <v>1108363</v>
          </cell>
          <cell r="O277">
            <v>310643</v>
          </cell>
        </row>
        <row r="278">
          <cell r="F278" t="str">
            <v>Georgia Southern2011</v>
          </cell>
          <cell r="G278" t="str">
            <v>NCAA Division I-FCS</v>
          </cell>
          <cell r="I278">
            <v>1</v>
          </cell>
          <cell r="J278" t="str">
            <v>NCAA</v>
          </cell>
          <cell r="K278">
            <v>7870</v>
          </cell>
          <cell r="L278">
            <v>7712</v>
          </cell>
          <cell r="M278">
            <v>15582</v>
          </cell>
          <cell r="N278">
            <v>154677</v>
          </cell>
          <cell r="O278">
            <v>66928</v>
          </cell>
        </row>
        <row r="279">
          <cell r="F279" t="str">
            <v>Georgia State2011</v>
          </cell>
          <cell r="G279" t="str">
            <v>NCAA Division I-FCS</v>
          </cell>
          <cell r="I279">
            <v>1</v>
          </cell>
          <cell r="J279" t="str">
            <v>NCAA</v>
          </cell>
          <cell r="K279">
            <v>7265</v>
          </cell>
          <cell r="L279">
            <v>10167</v>
          </cell>
          <cell r="M279">
            <v>17432</v>
          </cell>
          <cell r="N279">
            <v>256036</v>
          </cell>
          <cell r="O279">
            <v>124815</v>
          </cell>
        </row>
        <row r="280">
          <cell r="F280" t="str">
            <v>Indiana2011</v>
          </cell>
          <cell r="G280" t="str">
            <v>NCAA Division I-FBS</v>
          </cell>
          <cell r="I280">
            <v>1</v>
          </cell>
          <cell r="J280" t="str">
            <v>NCAA</v>
          </cell>
          <cell r="K280">
            <v>15298</v>
          </cell>
          <cell r="L280">
            <v>15712</v>
          </cell>
          <cell r="M280">
            <v>31010</v>
          </cell>
          <cell r="N280">
            <v>793149</v>
          </cell>
          <cell r="O280">
            <v>295854</v>
          </cell>
        </row>
        <row r="281">
          <cell r="F281" t="str">
            <v>Iowa State2011</v>
          </cell>
          <cell r="G281" t="str">
            <v>NCAA Division I-FBS</v>
          </cell>
          <cell r="I281">
            <v>1</v>
          </cell>
          <cell r="J281" t="str">
            <v>NCAA</v>
          </cell>
          <cell r="K281">
            <v>12829</v>
          </cell>
          <cell r="L281">
            <v>10072</v>
          </cell>
          <cell r="M281">
            <v>22901</v>
          </cell>
          <cell r="N281">
            <v>872751</v>
          </cell>
          <cell r="O281">
            <v>275432</v>
          </cell>
        </row>
        <row r="282">
          <cell r="F282" t="str">
            <v>Kansas State2011</v>
          </cell>
          <cell r="G282" t="str">
            <v>NCAA Division I-FBS</v>
          </cell>
          <cell r="I282">
            <v>1</v>
          </cell>
          <cell r="J282" t="str">
            <v>NCAA</v>
          </cell>
          <cell r="K282">
            <v>9075</v>
          </cell>
          <cell r="L282">
            <v>8111</v>
          </cell>
          <cell r="M282">
            <v>17186</v>
          </cell>
          <cell r="N282">
            <v>895797</v>
          </cell>
          <cell r="O282">
            <v>281572</v>
          </cell>
        </row>
        <row r="283">
          <cell r="F283" t="str">
            <v>Kent State2011</v>
          </cell>
          <cell r="G283" t="str">
            <v>NCAA Division I-FBS</v>
          </cell>
          <cell r="I283">
            <v>1</v>
          </cell>
          <cell r="J283" t="str">
            <v>NCAA</v>
          </cell>
          <cell r="K283">
            <v>7436</v>
          </cell>
          <cell r="L283">
            <v>10427</v>
          </cell>
          <cell r="M283">
            <v>17863</v>
          </cell>
          <cell r="N283">
            <v>184786</v>
          </cell>
          <cell r="O283">
            <v>143668</v>
          </cell>
        </row>
        <row r="284">
          <cell r="F284" t="str">
            <v>Liberty2011</v>
          </cell>
          <cell r="G284" t="str">
            <v>NCAA Division I-FCS</v>
          </cell>
          <cell r="I284">
            <v>1</v>
          </cell>
          <cell r="J284" t="str">
            <v>NCAA</v>
          </cell>
          <cell r="K284">
            <v>10024</v>
          </cell>
          <cell r="L284">
            <v>13058</v>
          </cell>
          <cell r="M284">
            <v>23082</v>
          </cell>
          <cell r="N284">
            <v>383764</v>
          </cell>
          <cell r="O284">
            <v>189251</v>
          </cell>
        </row>
        <row r="285">
          <cell r="F285" t="str">
            <v>LSU2011</v>
          </cell>
          <cell r="G285" t="str">
            <v>NCAA Division I-FBS</v>
          </cell>
          <cell r="I285">
            <v>1</v>
          </cell>
          <cell r="J285" t="str">
            <v>NCAA</v>
          </cell>
          <cell r="K285">
            <v>10819</v>
          </cell>
          <cell r="L285">
            <v>11303</v>
          </cell>
          <cell r="M285">
            <v>22122</v>
          </cell>
          <cell r="N285">
            <v>663585</v>
          </cell>
          <cell r="O285">
            <v>385558</v>
          </cell>
        </row>
        <row r="286">
          <cell r="F286" t="str">
            <v>Louisiana Tech2011</v>
          </cell>
          <cell r="G286" t="str">
            <v>NCAA Division I-FBS</v>
          </cell>
          <cell r="I286">
            <v>1</v>
          </cell>
          <cell r="J286" t="str">
            <v>NCAA</v>
          </cell>
          <cell r="K286">
            <v>3621</v>
          </cell>
          <cell r="L286">
            <v>2892</v>
          </cell>
          <cell r="M286">
            <v>6513</v>
          </cell>
          <cell r="N286">
            <v>233554</v>
          </cell>
          <cell r="O286">
            <v>72545</v>
          </cell>
        </row>
        <row r="287">
          <cell r="F287" t="str">
            <v>Marshall2011</v>
          </cell>
          <cell r="G287" t="str">
            <v>NCAA Division I-FBS</v>
          </cell>
          <cell r="I287">
            <v>1</v>
          </cell>
          <cell r="J287" t="str">
            <v>NCAA</v>
          </cell>
          <cell r="K287">
            <v>3795</v>
          </cell>
          <cell r="L287">
            <v>4782</v>
          </cell>
          <cell r="M287">
            <v>8577</v>
          </cell>
          <cell r="N287">
            <v>376610</v>
          </cell>
          <cell r="O287">
            <v>149244</v>
          </cell>
        </row>
        <row r="288">
          <cell r="F288" t="str">
            <v>Miami (OH)2011</v>
          </cell>
          <cell r="G288" t="str">
            <v>NCAA Division I-FBS</v>
          </cell>
          <cell r="I288">
            <v>1</v>
          </cell>
          <cell r="J288" t="str">
            <v>NCAA</v>
          </cell>
          <cell r="K288">
            <v>6915</v>
          </cell>
          <cell r="L288">
            <v>7567</v>
          </cell>
          <cell r="M288">
            <v>14482</v>
          </cell>
          <cell r="N288">
            <v>371976</v>
          </cell>
          <cell r="O288">
            <v>147847</v>
          </cell>
        </row>
        <row r="289">
          <cell r="F289" t="str">
            <v>Michigan State2011</v>
          </cell>
          <cell r="G289" t="str">
            <v>NCAA Division I-FBS</v>
          </cell>
          <cell r="I289">
            <v>1</v>
          </cell>
          <cell r="J289" t="str">
            <v>NCAA</v>
          </cell>
          <cell r="K289">
            <v>16036</v>
          </cell>
          <cell r="L289">
            <v>16980</v>
          </cell>
          <cell r="M289">
            <v>33016</v>
          </cell>
          <cell r="N289">
            <v>718053</v>
          </cell>
          <cell r="O289">
            <v>300773</v>
          </cell>
        </row>
        <row r="290">
          <cell r="F290" t="str">
            <v>Middle Tennessee2011</v>
          </cell>
          <cell r="G290" t="str">
            <v>NCAA Division I-FBS</v>
          </cell>
          <cell r="I290">
            <v>1</v>
          </cell>
          <cell r="J290" t="str">
            <v>NCAA</v>
          </cell>
          <cell r="K290">
            <v>9260</v>
          </cell>
          <cell r="L290">
            <v>10111</v>
          </cell>
          <cell r="M290">
            <v>19371</v>
          </cell>
          <cell r="N290">
            <v>337315</v>
          </cell>
          <cell r="O290">
            <v>124645</v>
          </cell>
        </row>
        <row r="291">
          <cell r="F291" t="str">
            <v>Mississippi State2011</v>
          </cell>
          <cell r="G291" t="str">
            <v>NCAA Division I-FBS</v>
          </cell>
          <cell r="I291">
            <v>1</v>
          </cell>
          <cell r="J291" t="str">
            <v>NCAA</v>
          </cell>
          <cell r="K291">
            <v>7799</v>
          </cell>
          <cell r="L291">
            <v>7150</v>
          </cell>
          <cell r="M291">
            <v>14949</v>
          </cell>
          <cell r="N291">
            <v>748917</v>
          </cell>
          <cell r="O291">
            <v>296726</v>
          </cell>
        </row>
        <row r="292">
          <cell r="F292" t="str">
            <v>New Mexico State2011</v>
          </cell>
          <cell r="G292" t="str">
            <v>NCAA Division I-FBS</v>
          </cell>
          <cell r="I292">
            <v>1</v>
          </cell>
          <cell r="J292" t="str">
            <v>NCAA</v>
          </cell>
          <cell r="K292">
            <v>5279</v>
          </cell>
          <cell r="L292">
            <v>5837</v>
          </cell>
          <cell r="M292">
            <v>11116</v>
          </cell>
          <cell r="N292">
            <v>343074</v>
          </cell>
          <cell r="O292">
            <v>164670</v>
          </cell>
        </row>
        <row r="293">
          <cell r="F293" t="str">
            <v>NC State2011</v>
          </cell>
          <cell r="G293" t="str">
            <v>NCAA Division I-FBS</v>
          </cell>
          <cell r="I293">
            <v>1</v>
          </cell>
          <cell r="J293" t="str">
            <v>NCAA</v>
          </cell>
          <cell r="K293">
            <v>12290</v>
          </cell>
          <cell r="L293">
            <v>9638</v>
          </cell>
          <cell r="M293">
            <v>21928</v>
          </cell>
          <cell r="N293">
            <v>843365</v>
          </cell>
          <cell r="O293">
            <v>347689</v>
          </cell>
        </row>
        <row r="294">
          <cell r="F294" t="str">
            <v>Northern Illinois2011</v>
          </cell>
          <cell r="G294" t="str">
            <v>NCAA Division I-FBS</v>
          </cell>
          <cell r="I294">
            <v>1</v>
          </cell>
          <cell r="J294" t="str">
            <v>NCAA</v>
          </cell>
          <cell r="K294">
            <v>7637</v>
          </cell>
          <cell r="L294">
            <v>7585</v>
          </cell>
          <cell r="M294">
            <v>15222</v>
          </cell>
          <cell r="N294">
            <v>192987</v>
          </cell>
          <cell r="O294">
            <v>72089</v>
          </cell>
        </row>
        <row r="295">
          <cell r="F295" t="str">
            <v>Northwestern2011</v>
          </cell>
          <cell r="G295" t="str">
            <v>NCAA Division I-FBS</v>
          </cell>
          <cell r="I295">
            <v>1</v>
          </cell>
          <cell r="J295" t="str">
            <v>NCAA</v>
          </cell>
          <cell r="K295">
            <v>4071</v>
          </cell>
          <cell r="L295">
            <v>4318</v>
          </cell>
          <cell r="M295">
            <v>8389</v>
          </cell>
          <cell r="N295">
            <v>634148</v>
          </cell>
          <cell r="O295">
            <v>268648</v>
          </cell>
        </row>
        <row r="296">
          <cell r="F296" t="str">
            <v>Ohio State2011</v>
          </cell>
          <cell r="G296" t="str">
            <v>NCAA Division I-FBS</v>
          </cell>
          <cell r="I296">
            <v>1</v>
          </cell>
          <cell r="J296" t="str">
            <v>NCAA</v>
          </cell>
          <cell r="K296">
            <v>20498</v>
          </cell>
          <cell r="L296">
            <v>18555</v>
          </cell>
          <cell r="M296">
            <v>39053</v>
          </cell>
          <cell r="N296">
            <v>895554</v>
          </cell>
          <cell r="O296">
            <v>391970</v>
          </cell>
        </row>
        <row r="297">
          <cell r="F297" t="str">
            <v>Ohio2011</v>
          </cell>
          <cell r="G297" t="str">
            <v>NCAA Division I-FBS</v>
          </cell>
          <cell r="I297">
            <v>1</v>
          </cell>
          <cell r="J297" t="str">
            <v>NCAA</v>
          </cell>
          <cell r="K297">
            <v>8167</v>
          </cell>
          <cell r="L297">
            <v>8945</v>
          </cell>
          <cell r="M297">
            <v>17112</v>
          </cell>
          <cell r="N297">
            <v>353695</v>
          </cell>
          <cell r="O297">
            <v>134405</v>
          </cell>
        </row>
        <row r="298">
          <cell r="F298" t="str">
            <v>Oklahoma State2011</v>
          </cell>
          <cell r="G298" t="str">
            <v>NCAA Division I-FBS</v>
          </cell>
          <cell r="I298">
            <v>1</v>
          </cell>
          <cell r="J298" t="str">
            <v>NCAA</v>
          </cell>
          <cell r="K298">
            <v>8398</v>
          </cell>
          <cell r="L298">
            <v>7944</v>
          </cell>
          <cell r="M298">
            <v>16342</v>
          </cell>
          <cell r="N298">
            <v>555877</v>
          </cell>
          <cell r="O298">
            <v>212793</v>
          </cell>
        </row>
        <row r="299">
          <cell r="F299" t="str">
            <v>Old Dominion2011</v>
          </cell>
          <cell r="G299" t="str">
            <v>NCAA Division I-FCS</v>
          </cell>
          <cell r="I299">
            <v>1</v>
          </cell>
          <cell r="J299" t="str">
            <v>NCAA</v>
          </cell>
          <cell r="K299">
            <v>6936</v>
          </cell>
          <cell r="L299">
            <v>7655</v>
          </cell>
          <cell r="M299">
            <v>14591</v>
          </cell>
          <cell r="N299">
            <v>347672</v>
          </cell>
          <cell r="O299">
            <v>182352</v>
          </cell>
        </row>
        <row r="300">
          <cell r="F300" t="str">
            <v>Oregon State2011</v>
          </cell>
          <cell r="G300" t="str">
            <v>NCAA Division I-FBS</v>
          </cell>
          <cell r="I300">
            <v>1</v>
          </cell>
          <cell r="J300" t="str">
            <v>NCAA</v>
          </cell>
          <cell r="K300">
            <v>9052</v>
          </cell>
          <cell r="L300">
            <v>7828</v>
          </cell>
          <cell r="M300">
            <v>16880</v>
          </cell>
          <cell r="N300">
            <v>612556</v>
          </cell>
          <cell r="O300">
            <v>273475</v>
          </cell>
        </row>
        <row r="301">
          <cell r="F301" t="str">
            <v>Penn State2011</v>
          </cell>
          <cell r="G301" t="str">
            <v>NCAA Division I-FBS</v>
          </cell>
          <cell r="I301">
            <v>1</v>
          </cell>
          <cell r="J301" t="str">
            <v>NCAA</v>
          </cell>
          <cell r="K301">
            <v>20168</v>
          </cell>
          <cell r="L301">
            <v>17192</v>
          </cell>
          <cell r="M301">
            <v>37360</v>
          </cell>
          <cell r="N301">
            <v>1012072</v>
          </cell>
          <cell r="O301">
            <v>412147</v>
          </cell>
        </row>
        <row r="302">
          <cell r="F302" t="str">
            <v>Purdue2011</v>
          </cell>
          <cell r="G302" t="str">
            <v>NCAA Division I-FBS</v>
          </cell>
          <cell r="I302">
            <v>1</v>
          </cell>
          <cell r="J302" t="str">
            <v>NCAA</v>
          </cell>
          <cell r="K302">
            <v>17468</v>
          </cell>
          <cell r="L302">
            <v>12511</v>
          </cell>
          <cell r="M302">
            <v>29979</v>
          </cell>
          <cell r="N302">
            <v>654585</v>
          </cell>
          <cell r="O302">
            <v>297849</v>
          </cell>
        </row>
        <row r="303">
          <cell r="F303" t="str">
            <v>Rice2011</v>
          </cell>
          <cell r="G303" t="str">
            <v>NCAA Division I-FBS</v>
          </cell>
          <cell r="I303">
            <v>1</v>
          </cell>
          <cell r="J303" t="str">
            <v>NCAA</v>
          </cell>
          <cell r="K303">
            <v>1900</v>
          </cell>
          <cell r="L303">
            <v>1774</v>
          </cell>
          <cell r="M303">
            <v>3674</v>
          </cell>
          <cell r="N303">
            <v>311622</v>
          </cell>
          <cell r="O303">
            <v>142007</v>
          </cell>
        </row>
        <row r="304">
          <cell r="F304" t="str">
            <v>Rutgers2011</v>
          </cell>
          <cell r="G304" t="str">
            <v>NCAA Division I-FBS</v>
          </cell>
          <cell r="I304">
            <v>1</v>
          </cell>
          <cell r="J304" t="str">
            <v>NCAA</v>
          </cell>
          <cell r="K304">
            <v>15278</v>
          </cell>
          <cell r="L304">
            <v>14384</v>
          </cell>
          <cell r="M304">
            <v>29662</v>
          </cell>
          <cell r="N304">
            <v>470189</v>
          </cell>
          <cell r="O304">
            <v>254543</v>
          </cell>
        </row>
        <row r="305">
          <cell r="F305" t="str">
            <v>San Diego State2011</v>
          </cell>
          <cell r="G305" t="str">
            <v>NCAA Division I-FBS</v>
          </cell>
          <cell r="I305">
            <v>1</v>
          </cell>
          <cell r="J305" t="str">
            <v>NCAA</v>
          </cell>
          <cell r="K305">
            <v>9759</v>
          </cell>
          <cell r="L305">
            <v>12454</v>
          </cell>
          <cell r="M305">
            <v>22213</v>
          </cell>
          <cell r="N305">
            <v>256567</v>
          </cell>
          <cell r="O305">
            <v>202353</v>
          </cell>
        </row>
        <row r="306">
          <cell r="F306" t="str">
            <v>San Jose State2011</v>
          </cell>
          <cell r="G306" t="str">
            <v>NCAA Division I-FBS</v>
          </cell>
          <cell r="I306">
            <v>1</v>
          </cell>
          <cell r="J306" t="str">
            <v>NCAA</v>
          </cell>
          <cell r="K306">
            <v>9770</v>
          </cell>
          <cell r="L306">
            <v>10149</v>
          </cell>
          <cell r="M306">
            <v>19919</v>
          </cell>
          <cell r="N306">
            <v>292083</v>
          </cell>
          <cell r="O306">
            <v>106171</v>
          </cell>
        </row>
        <row r="307">
          <cell r="F307" t="str">
            <v>SMU2011</v>
          </cell>
          <cell r="G307" t="str">
            <v>NCAA Division I-FBS</v>
          </cell>
          <cell r="I307">
            <v>1</v>
          </cell>
          <cell r="J307" t="str">
            <v>NCAA</v>
          </cell>
          <cell r="K307">
            <v>2866</v>
          </cell>
          <cell r="L307">
            <v>3096</v>
          </cell>
          <cell r="M307">
            <v>5962</v>
          </cell>
          <cell r="N307">
            <v>356901</v>
          </cell>
          <cell r="O307">
            <v>184449</v>
          </cell>
        </row>
        <row r="308">
          <cell r="F308" t="str">
            <v>Stanford2011</v>
          </cell>
          <cell r="G308" t="str">
            <v>NCAA Division I-FBS</v>
          </cell>
          <cell r="I308">
            <v>1</v>
          </cell>
          <cell r="J308" t="str">
            <v>NCAA</v>
          </cell>
          <cell r="K308">
            <v>3549</v>
          </cell>
          <cell r="L308">
            <v>3305</v>
          </cell>
          <cell r="M308">
            <v>6854</v>
          </cell>
          <cell r="N308">
            <v>803544</v>
          </cell>
          <cell r="O308">
            <v>277502</v>
          </cell>
        </row>
        <row r="309">
          <cell r="F309" t="str">
            <v>Syracuse2011</v>
          </cell>
          <cell r="G309" t="str">
            <v>NCAA Division I-FBS</v>
          </cell>
          <cell r="I309">
            <v>1</v>
          </cell>
          <cell r="J309" t="str">
            <v>NCAA</v>
          </cell>
          <cell r="K309">
            <v>6009</v>
          </cell>
          <cell r="L309">
            <v>7667</v>
          </cell>
          <cell r="M309">
            <v>13676</v>
          </cell>
          <cell r="N309">
            <v>673113</v>
          </cell>
          <cell r="O309">
            <v>387978</v>
          </cell>
        </row>
        <row r="310">
          <cell r="F310" t="str">
            <v>Temple2011</v>
          </cell>
          <cell r="G310" t="str">
            <v>NCAA Division I-FBS</v>
          </cell>
          <cell r="I310">
            <v>1</v>
          </cell>
          <cell r="J310" t="str">
            <v>NCAA</v>
          </cell>
          <cell r="K310">
            <v>11795</v>
          </cell>
          <cell r="L310">
            <v>12633</v>
          </cell>
          <cell r="M310">
            <v>24428</v>
          </cell>
          <cell r="N310">
            <v>317134</v>
          </cell>
          <cell r="O310">
            <v>147644</v>
          </cell>
        </row>
        <row r="311">
          <cell r="F311" t="str">
            <v>Texas A&amp;M2011</v>
          </cell>
          <cell r="G311" t="str">
            <v>NCAA Division I-FBS</v>
          </cell>
          <cell r="I311">
            <v>1</v>
          </cell>
          <cell r="J311" t="str">
            <v>NCAA</v>
          </cell>
          <cell r="K311">
            <v>19006</v>
          </cell>
          <cell r="L311">
            <v>17412</v>
          </cell>
          <cell r="M311">
            <v>36418</v>
          </cell>
          <cell r="N311">
            <v>690129</v>
          </cell>
          <cell r="O311">
            <v>334951</v>
          </cell>
        </row>
        <row r="312">
          <cell r="F312" t="str">
            <v>TCU2011</v>
          </cell>
          <cell r="G312" t="str">
            <v>NCAA Division I-FBS</v>
          </cell>
          <cell r="I312">
            <v>1</v>
          </cell>
          <cell r="J312" t="str">
            <v>NCAA</v>
          </cell>
          <cell r="K312">
            <v>3174</v>
          </cell>
          <cell r="L312">
            <v>4681</v>
          </cell>
          <cell r="M312">
            <v>7855</v>
          </cell>
          <cell r="N312">
            <v>527359</v>
          </cell>
          <cell r="O312">
            <v>279073</v>
          </cell>
        </row>
        <row r="313">
          <cell r="F313" t="str">
            <v>Texas State2011</v>
          </cell>
          <cell r="G313" t="str">
            <v>NCAA Division I-FCS</v>
          </cell>
          <cell r="I313">
            <v>1</v>
          </cell>
          <cell r="J313" t="str">
            <v>NCAA</v>
          </cell>
          <cell r="K313">
            <v>10501</v>
          </cell>
          <cell r="L313">
            <v>13221</v>
          </cell>
          <cell r="M313">
            <v>23722</v>
          </cell>
          <cell r="N313">
            <v>207590</v>
          </cell>
          <cell r="O313">
            <v>87863</v>
          </cell>
        </row>
        <row r="314">
          <cell r="F314" t="str">
            <v>Texas Tech2011</v>
          </cell>
          <cell r="G314" t="str">
            <v>NCAA Division I-FBS</v>
          </cell>
          <cell r="I314">
            <v>1</v>
          </cell>
          <cell r="J314" t="str">
            <v>NCAA</v>
          </cell>
          <cell r="K314">
            <v>12941</v>
          </cell>
          <cell r="L314">
            <v>10482</v>
          </cell>
          <cell r="M314">
            <v>23423</v>
          </cell>
          <cell r="N314">
            <v>1057974</v>
          </cell>
          <cell r="O314">
            <v>417174</v>
          </cell>
        </row>
        <row r="315">
          <cell r="F315" t="str">
            <v>Alabama2011</v>
          </cell>
          <cell r="G315" t="str">
            <v>NCAA Division I-FBS</v>
          </cell>
          <cell r="I315">
            <v>1</v>
          </cell>
          <cell r="J315" t="str">
            <v>NCAA</v>
          </cell>
          <cell r="K315">
            <v>11048</v>
          </cell>
          <cell r="L315">
            <v>12544</v>
          </cell>
          <cell r="M315">
            <v>23592</v>
          </cell>
          <cell r="N315">
            <v>1402041</v>
          </cell>
          <cell r="O315">
            <v>382563</v>
          </cell>
        </row>
        <row r="316">
          <cell r="F316" t="str">
            <v>Tennessee2011</v>
          </cell>
          <cell r="G316" t="str">
            <v>NCAA Division I-FBS</v>
          </cell>
          <cell r="I316">
            <v>1</v>
          </cell>
          <cell r="J316" t="str">
            <v>NCAA</v>
          </cell>
          <cell r="K316">
            <v>10188</v>
          </cell>
          <cell r="L316">
            <v>9650</v>
          </cell>
          <cell r="M316">
            <v>19838</v>
          </cell>
          <cell r="N316">
            <v>1865310</v>
          </cell>
          <cell r="O316">
            <v>445876</v>
          </cell>
        </row>
        <row r="317">
          <cell r="F317" t="str">
            <v>Texas2011</v>
          </cell>
          <cell r="G317" t="str">
            <v>NCAA Division I-FBS</v>
          </cell>
          <cell r="I317">
            <v>1</v>
          </cell>
          <cell r="J317" t="str">
            <v>NCAA</v>
          </cell>
          <cell r="K317">
            <v>17038</v>
          </cell>
          <cell r="L317">
            <v>18282</v>
          </cell>
          <cell r="M317">
            <v>35320</v>
          </cell>
          <cell r="N317">
            <v>945905</v>
          </cell>
          <cell r="O317">
            <v>511952</v>
          </cell>
        </row>
        <row r="318">
          <cell r="F318" t="str">
            <v>UTEP2011</v>
          </cell>
          <cell r="G318" t="str">
            <v>NCAA Division I-FBS</v>
          </cell>
          <cell r="I318">
            <v>1</v>
          </cell>
          <cell r="J318" t="str">
            <v>NCAA</v>
          </cell>
          <cell r="K318">
            <v>5991</v>
          </cell>
          <cell r="L318">
            <v>6723</v>
          </cell>
          <cell r="M318">
            <v>12714</v>
          </cell>
          <cell r="N318">
            <v>366540</v>
          </cell>
          <cell r="O318">
            <v>154678</v>
          </cell>
        </row>
        <row r="319">
          <cell r="F319" t="str">
            <v>UTSA2011</v>
          </cell>
          <cell r="G319" t="str">
            <v>NCAA Division I-FCS</v>
          </cell>
          <cell r="I319">
            <v>1</v>
          </cell>
          <cell r="J319" t="str">
            <v>NCAA</v>
          </cell>
          <cell r="K319">
            <v>11082</v>
          </cell>
          <cell r="L319">
            <v>10091</v>
          </cell>
          <cell r="M319">
            <v>21173</v>
          </cell>
          <cell r="N319">
            <v>341861</v>
          </cell>
          <cell r="O319">
            <v>116870</v>
          </cell>
        </row>
        <row r="320">
          <cell r="F320" t="str">
            <v>Troy2011</v>
          </cell>
          <cell r="G320" t="str">
            <v>NCAA Division I-FBS</v>
          </cell>
          <cell r="I320">
            <v>1</v>
          </cell>
          <cell r="J320" t="str">
            <v>NCAA</v>
          </cell>
          <cell r="K320">
            <v>4031</v>
          </cell>
          <cell r="L320">
            <v>6814</v>
          </cell>
          <cell r="M320">
            <v>10845</v>
          </cell>
          <cell r="N320">
            <v>144065</v>
          </cell>
          <cell r="O320">
            <v>101444</v>
          </cell>
        </row>
        <row r="321">
          <cell r="F321" t="str">
            <v>Tulane2011</v>
          </cell>
          <cell r="G321" t="str">
            <v>NCAA Division I-FBS</v>
          </cell>
          <cell r="I321">
            <v>1</v>
          </cell>
          <cell r="J321" t="str">
            <v>NCAA</v>
          </cell>
          <cell r="K321">
            <v>2761</v>
          </cell>
          <cell r="L321">
            <v>3642</v>
          </cell>
          <cell r="M321">
            <v>6403</v>
          </cell>
          <cell r="N321">
            <v>326442</v>
          </cell>
          <cell r="O321">
            <v>123401</v>
          </cell>
        </row>
        <row r="322">
          <cell r="F322" t="str">
            <v>Buffalo2011</v>
          </cell>
          <cell r="G322" t="str">
            <v>NCAA Division I-FBS</v>
          </cell>
          <cell r="I322">
            <v>1</v>
          </cell>
          <cell r="J322" t="str">
            <v>NCAA</v>
          </cell>
          <cell r="K322">
            <v>9560</v>
          </cell>
          <cell r="L322">
            <v>7947</v>
          </cell>
          <cell r="M322">
            <v>17507</v>
          </cell>
          <cell r="N322">
            <v>264912</v>
          </cell>
          <cell r="O322">
            <v>144489</v>
          </cell>
        </row>
        <row r="323">
          <cell r="F323" t="str">
            <v>Akron2011</v>
          </cell>
          <cell r="G323" t="str">
            <v>NCAA Division I-FBS</v>
          </cell>
          <cell r="I323">
            <v>1</v>
          </cell>
          <cell r="J323" t="str">
            <v>NCAA</v>
          </cell>
          <cell r="K323">
            <v>9213</v>
          </cell>
          <cell r="L323">
            <v>8184</v>
          </cell>
          <cell r="M323">
            <v>17397</v>
          </cell>
          <cell r="N323">
            <v>259009</v>
          </cell>
          <cell r="O323">
            <v>130568</v>
          </cell>
        </row>
        <row r="324">
          <cell r="F324" t="str">
            <v>UAB2011</v>
          </cell>
          <cell r="G324" t="str">
            <v>NCAA Division I-FBS</v>
          </cell>
          <cell r="I324">
            <v>1</v>
          </cell>
          <cell r="J324" t="str">
            <v>NCAA</v>
          </cell>
          <cell r="K324">
            <v>3444</v>
          </cell>
          <cell r="L324">
            <v>4655</v>
          </cell>
          <cell r="M324">
            <v>8099</v>
          </cell>
          <cell r="N324">
            <v>252752</v>
          </cell>
          <cell r="O324">
            <v>191293</v>
          </cell>
        </row>
        <row r="325">
          <cell r="F325" t="str">
            <v>Arizona2011</v>
          </cell>
          <cell r="G325" t="str">
            <v>NCAA Division I-FBS</v>
          </cell>
          <cell r="I325">
            <v>1</v>
          </cell>
          <cell r="J325" t="str">
            <v>NCAA</v>
          </cell>
          <cell r="K325">
            <v>12838</v>
          </cell>
          <cell r="L325">
            <v>14396</v>
          </cell>
          <cell r="M325">
            <v>27234</v>
          </cell>
          <cell r="N325">
            <v>777694</v>
          </cell>
          <cell r="O325">
            <v>339839</v>
          </cell>
        </row>
        <row r="326">
          <cell r="F326" t="str">
            <v>Arkansas2011</v>
          </cell>
          <cell r="G326" t="str">
            <v>NCAA Division I-FBS</v>
          </cell>
          <cell r="I326">
            <v>1</v>
          </cell>
          <cell r="J326" t="str">
            <v>NCAA</v>
          </cell>
          <cell r="K326">
            <v>8326</v>
          </cell>
          <cell r="L326">
            <v>8151</v>
          </cell>
          <cell r="M326">
            <v>16477</v>
          </cell>
          <cell r="N326">
            <v>1146830</v>
          </cell>
          <cell r="O326">
            <v>497042</v>
          </cell>
        </row>
        <row r="327">
          <cell r="F327" t="str">
            <v>California2011</v>
          </cell>
          <cell r="G327" t="str">
            <v>NCAA Division I-FBS</v>
          </cell>
          <cell r="I327">
            <v>1</v>
          </cell>
          <cell r="J327" t="str">
            <v>NCAA</v>
          </cell>
          <cell r="K327">
            <v>11834</v>
          </cell>
          <cell r="L327">
            <v>13304</v>
          </cell>
          <cell r="M327">
            <v>25138</v>
          </cell>
          <cell r="N327">
            <v>586526</v>
          </cell>
          <cell r="O327">
            <v>303619</v>
          </cell>
        </row>
        <row r="328">
          <cell r="F328" t="str">
            <v>UCLA2011</v>
          </cell>
          <cell r="G328" t="str">
            <v>NCAA Division I-FBS</v>
          </cell>
          <cell r="I328">
            <v>1</v>
          </cell>
          <cell r="J328" t="str">
            <v>NCAA</v>
          </cell>
          <cell r="K328">
            <v>11935</v>
          </cell>
          <cell r="L328">
            <v>14541</v>
          </cell>
          <cell r="M328">
            <v>26476</v>
          </cell>
          <cell r="N328">
            <v>786833</v>
          </cell>
          <cell r="O328">
            <v>315280</v>
          </cell>
        </row>
        <row r="329">
          <cell r="F329" t="str">
            <v>UCF2011</v>
          </cell>
          <cell r="G329" t="str">
            <v>NCAA Division I-FBS</v>
          </cell>
          <cell r="I329">
            <v>1</v>
          </cell>
          <cell r="J329" t="str">
            <v>NCAA</v>
          </cell>
          <cell r="K329">
            <v>17011</v>
          </cell>
          <cell r="L329">
            <v>20216</v>
          </cell>
          <cell r="M329">
            <v>37227</v>
          </cell>
          <cell r="N329">
            <v>386059</v>
          </cell>
          <cell r="O329">
            <v>211816</v>
          </cell>
        </row>
        <row r="330">
          <cell r="F330" t="str">
            <v>Cincinnati2011</v>
          </cell>
          <cell r="G330" t="str">
            <v>NCAA Division I-FBS</v>
          </cell>
          <cell r="I330">
            <v>1</v>
          </cell>
          <cell r="J330" t="str">
            <v>NCAA</v>
          </cell>
          <cell r="K330">
            <v>10129</v>
          </cell>
          <cell r="L330">
            <v>9191</v>
          </cell>
          <cell r="M330">
            <v>19320</v>
          </cell>
          <cell r="N330">
            <v>456606</v>
          </cell>
          <cell r="O330">
            <v>212439</v>
          </cell>
        </row>
        <row r="331">
          <cell r="F331" t="str">
            <v>Colorado2011</v>
          </cell>
          <cell r="G331" t="str">
            <v>NCAA Division I-FBS</v>
          </cell>
          <cell r="I331">
            <v>1</v>
          </cell>
          <cell r="J331" t="str">
            <v>NCAA</v>
          </cell>
          <cell r="K331">
            <v>12775</v>
          </cell>
          <cell r="L331">
            <v>11262</v>
          </cell>
          <cell r="M331">
            <v>24037</v>
          </cell>
          <cell r="N331">
            <v>672317</v>
          </cell>
          <cell r="O331">
            <v>285184</v>
          </cell>
        </row>
        <row r="332">
          <cell r="F332" t="str">
            <v>UConn2011</v>
          </cell>
          <cell r="G332" t="str">
            <v>NCAA Division I-FBS</v>
          </cell>
          <cell r="I332">
            <v>1</v>
          </cell>
          <cell r="J332" t="str">
            <v>NCAA</v>
          </cell>
          <cell r="K332">
            <v>8538</v>
          </cell>
          <cell r="L332">
            <v>8377</v>
          </cell>
          <cell r="M332">
            <v>16915</v>
          </cell>
          <cell r="N332">
            <v>607183</v>
          </cell>
          <cell r="O332">
            <v>287135</v>
          </cell>
        </row>
        <row r="333">
          <cell r="F333" t="str">
            <v>Florida2011</v>
          </cell>
          <cell r="G333" t="str">
            <v>NCAA Division I-FBS</v>
          </cell>
          <cell r="I333">
            <v>1</v>
          </cell>
          <cell r="J333" t="str">
            <v>NCAA</v>
          </cell>
          <cell r="K333">
            <v>13246</v>
          </cell>
          <cell r="L333">
            <v>16824</v>
          </cell>
          <cell r="M333">
            <v>30070</v>
          </cell>
          <cell r="N333">
            <v>1053664</v>
          </cell>
          <cell r="O333">
            <v>504447</v>
          </cell>
        </row>
        <row r="334">
          <cell r="F334" t="str">
            <v>Georgia2011</v>
          </cell>
          <cell r="G334" t="str">
            <v>NCAA Division I-FBS</v>
          </cell>
          <cell r="I334">
            <v>1</v>
          </cell>
          <cell r="J334" t="str">
            <v>NCAA</v>
          </cell>
          <cell r="K334">
            <v>10302</v>
          </cell>
          <cell r="L334">
            <v>14305</v>
          </cell>
          <cell r="M334">
            <v>24607</v>
          </cell>
          <cell r="N334">
            <v>1084188</v>
          </cell>
          <cell r="O334">
            <v>524889</v>
          </cell>
        </row>
        <row r="335">
          <cell r="F335" t="str">
            <v>Hawaii2011</v>
          </cell>
          <cell r="G335" t="str">
            <v>NCAA Division I-FBS</v>
          </cell>
          <cell r="I335">
            <v>1</v>
          </cell>
          <cell r="J335" t="str">
            <v>NCAA</v>
          </cell>
          <cell r="K335">
            <v>5331</v>
          </cell>
          <cell r="L335">
            <v>6104</v>
          </cell>
          <cell r="M335">
            <v>11435</v>
          </cell>
          <cell r="N335">
            <v>403208</v>
          </cell>
          <cell r="O335">
            <v>235832</v>
          </cell>
        </row>
        <row r="336">
          <cell r="F336" t="str">
            <v>Houston2011</v>
          </cell>
          <cell r="G336" t="str">
            <v>NCAA Division I-FBS</v>
          </cell>
          <cell r="I336">
            <v>1</v>
          </cell>
          <cell r="J336" t="str">
            <v>NCAA</v>
          </cell>
          <cell r="K336">
            <v>11385</v>
          </cell>
          <cell r="L336">
            <v>11467</v>
          </cell>
          <cell r="M336">
            <v>22852</v>
          </cell>
          <cell r="N336">
            <v>307950</v>
          </cell>
          <cell r="O336">
            <v>169238</v>
          </cell>
        </row>
        <row r="337">
          <cell r="F337" t="str">
            <v>Illinois2011</v>
          </cell>
          <cell r="G337" t="str">
            <v>NCAA Division I-FBS</v>
          </cell>
          <cell r="I337">
            <v>1</v>
          </cell>
          <cell r="J337" t="str">
            <v>NCAA</v>
          </cell>
          <cell r="K337">
            <v>16863</v>
          </cell>
          <cell r="L337">
            <v>14067</v>
          </cell>
          <cell r="M337">
            <v>30930</v>
          </cell>
          <cell r="N337">
            <v>1020798</v>
          </cell>
          <cell r="O337">
            <v>393851</v>
          </cell>
        </row>
        <row r="338">
          <cell r="F338" t="str">
            <v>Iowa2011</v>
          </cell>
          <cell r="G338" t="str">
            <v>NCAA Division I-FBS</v>
          </cell>
          <cell r="I338">
            <v>1</v>
          </cell>
          <cell r="J338" t="str">
            <v>NCAA</v>
          </cell>
          <cell r="K338">
            <v>9282</v>
          </cell>
          <cell r="L338">
            <v>9876</v>
          </cell>
          <cell r="M338">
            <v>19158</v>
          </cell>
          <cell r="N338">
            <v>764550</v>
          </cell>
          <cell r="O338">
            <v>432633</v>
          </cell>
        </row>
        <row r="339">
          <cell r="F339" t="str">
            <v>Kansas2011</v>
          </cell>
          <cell r="G339" t="str">
            <v>NCAA Division I-FBS</v>
          </cell>
          <cell r="I339">
            <v>1</v>
          </cell>
          <cell r="J339" t="str">
            <v>NCAA</v>
          </cell>
          <cell r="K339">
            <v>8806</v>
          </cell>
          <cell r="L339">
            <v>8686</v>
          </cell>
          <cell r="M339">
            <v>17492</v>
          </cell>
          <cell r="N339">
            <v>1013448</v>
          </cell>
          <cell r="O339">
            <v>451488</v>
          </cell>
        </row>
        <row r="340">
          <cell r="F340" t="str">
            <v>Kentucky2011</v>
          </cell>
          <cell r="G340" t="str">
            <v>NCAA Division I-FBS</v>
          </cell>
          <cell r="I340">
            <v>1</v>
          </cell>
          <cell r="J340" t="str">
            <v>NCAA</v>
          </cell>
          <cell r="K340">
            <v>9290</v>
          </cell>
          <cell r="L340">
            <v>9093</v>
          </cell>
          <cell r="M340">
            <v>18383</v>
          </cell>
          <cell r="N340">
            <v>1117947</v>
          </cell>
          <cell r="O340">
            <v>414181</v>
          </cell>
        </row>
        <row r="341">
          <cell r="F341" t="str">
            <v>Louisiana2011</v>
          </cell>
          <cell r="G341" t="str">
            <v>NCAA Division I-FBS</v>
          </cell>
          <cell r="I341">
            <v>1</v>
          </cell>
          <cell r="J341" t="str">
            <v>NCAA</v>
          </cell>
          <cell r="K341">
            <v>5775</v>
          </cell>
          <cell r="L341">
            <v>7219</v>
          </cell>
          <cell r="M341">
            <v>12994</v>
          </cell>
          <cell r="N341">
            <v>246636</v>
          </cell>
          <cell r="O341">
            <v>94279</v>
          </cell>
        </row>
        <row r="342">
          <cell r="F342" t="str">
            <v>Louisiana-Monroe2011</v>
          </cell>
          <cell r="G342" t="str">
            <v>NCAA Division I-FBS</v>
          </cell>
          <cell r="I342">
            <v>1</v>
          </cell>
          <cell r="J342" t="str">
            <v>NCAA</v>
          </cell>
          <cell r="K342">
            <v>1807</v>
          </cell>
          <cell r="L342">
            <v>3142</v>
          </cell>
          <cell r="M342">
            <v>4949</v>
          </cell>
          <cell r="N342">
            <v>93402</v>
          </cell>
          <cell r="O342">
            <v>48676</v>
          </cell>
        </row>
        <row r="343">
          <cell r="F343" t="str">
            <v>Louisville2011</v>
          </cell>
          <cell r="G343" t="str">
            <v>NCAA Division I-FBS</v>
          </cell>
          <cell r="I343">
            <v>1</v>
          </cell>
          <cell r="J343" t="str">
            <v>NCAA</v>
          </cell>
          <cell r="K343">
            <v>5773</v>
          </cell>
          <cell r="L343">
            <v>6265</v>
          </cell>
          <cell r="M343">
            <v>12038</v>
          </cell>
          <cell r="N343">
            <v>876010</v>
          </cell>
          <cell r="O343">
            <v>383836</v>
          </cell>
        </row>
        <row r="344">
          <cell r="F344" t="str">
            <v>Maryland2011</v>
          </cell>
          <cell r="G344" t="str">
            <v>NCAA Division I-FBS</v>
          </cell>
          <cell r="I344">
            <v>1</v>
          </cell>
          <cell r="J344" t="str">
            <v>NCAA</v>
          </cell>
          <cell r="K344">
            <v>12973</v>
          </cell>
          <cell r="L344">
            <v>11617</v>
          </cell>
          <cell r="M344">
            <v>24590</v>
          </cell>
          <cell r="N344">
            <v>666281</v>
          </cell>
          <cell r="O344">
            <v>318671</v>
          </cell>
        </row>
        <row r="345">
          <cell r="F345" t="str">
            <v>UMass2011</v>
          </cell>
          <cell r="G345" t="str">
            <v>NCAA Division I-FBS</v>
          </cell>
          <cell r="I345">
            <v>1</v>
          </cell>
          <cell r="J345" t="str">
            <v>NCAA</v>
          </cell>
          <cell r="K345">
            <v>10285</v>
          </cell>
          <cell r="L345">
            <v>9824</v>
          </cell>
          <cell r="M345">
            <v>20109</v>
          </cell>
          <cell r="N345">
            <v>489332</v>
          </cell>
          <cell r="O345">
            <v>291941</v>
          </cell>
        </row>
        <row r="346">
          <cell r="F346" t="str">
            <v>Memphis2011</v>
          </cell>
          <cell r="G346" t="str">
            <v>NCAA Division I-FBS</v>
          </cell>
          <cell r="I346">
            <v>1</v>
          </cell>
          <cell r="J346" t="str">
            <v>NCAA</v>
          </cell>
          <cell r="K346">
            <v>5181</v>
          </cell>
          <cell r="L346">
            <v>7915</v>
          </cell>
          <cell r="M346">
            <v>13096</v>
          </cell>
          <cell r="N346">
            <v>654223</v>
          </cell>
          <cell r="O346">
            <v>230879</v>
          </cell>
        </row>
        <row r="347">
          <cell r="F347" t="str">
            <v>Miami (FL)2011</v>
          </cell>
          <cell r="G347" t="str">
            <v>NCAA Division I-FBS</v>
          </cell>
          <cell r="I347">
            <v>1</v>
          </cell>
          <cell r="J347" t="str">
            <v>NCAA</v>
          </cell>
          <cell r="K347">
            <v>4759</v>
          </cell>
          <cell r="L347">
            <v>4873</v>
          </cell>
          <cell r="M347">
            <v>9632</v>
          </cell>
          <cell r="N347">
            <v>581530</v>
          </cell>
          <cell r="O347">
            <v>261413</v>
          </cell>
        </row>
        <row r="348">
          <cell r="F348" t="str">
            <v>Michigan2011</v>
          </cell>
          <cell r="G348" t="str">
            <v>NCAA Division I-FBS</v>
          </cell>
          <cell r="I348">
            <v>1</v>
          </cell>
          <cell r="J348" t="str">
            <v>NCAA</v>
          </cell>
          <cell r="K348">
            <v>13441</v>
          </cell>
          <cell r="L348">
            <v>13019</v>
          </cell>
          <cell r="M348">
            <v>26460</v>
          </cell>
          <cell r="N348">
            <v>1112130</v>
          </cell>
          <cell r="O348">
            <v>496640</v>
          </cell>
        </row>
        <row r="349">
          <cell r="F349" t="str">
            <v>Minnesota2011</v>
          </cell>
          <cell r="G349" t="str">
            <v>NCAA Division I-FBS</v>
          </cell>
          <cell r="I349">
            <v>1</v>
          </cell>
          <cell r="J349" t="str">
            <v>NCAA</v>
          </cell>
          <cell r="K349">
            <v>13697</v>
          </cell>
          <cell r="L349">
            <v>14530</v>
          </cell>
          <cell r="M349">
            <v>28227</v>
          </cell>
          <cell r="N349">
            <v>909692</v>
          </cell>
          <cell r="O349">
            <v>404762</v>
          </cell>
        </row>
        <row r="350">
          <cell r="F350" t="str">
            <v>Ole Miss2011</v>
          </cell>
          <cell r="G350" t="str">
            <v>NCAA Division I-FBS</v>
          </cell>
          <cell r="I350">
            <v>1</v>
          </cell>
          <cell r="J350" t="str">
            <v>NCAA</v>
          </cell>
          <cell r="K350">
            <v>6418</v>
          </cell>
          <cell r="L350">
            <v>7653</v>
          </cell>
          <cell r="M350">
            <v>14071</v>
          </cell>
          <cell r="N350">
            <v>692954</v>
          </cell>
          <cell r="O350">
            <v>346477</v>
          </cell>
        </row>
        <row r="351">
          <cell r="F351" t="str">
            <v>Missouri2011</v>
          </cell>
          <cell r="G351" t="str">
            <v>NCAA Division I-FBS</v>
          </cell>
          <cell r="I351">
            <v>1</v>
          </cell>
          <cell r="J351" t="str">
            <v>NCAA</v>
          </cell>
          <cell r="K351">
            <v>11617</v>
          </cell>
          <cell r="L351">
            <v>12681</v>
          </cell>
          <cell r="M351">
            <v>24298</v>
          </cell>
          <cell r="N351">
            <v>767625</v>
          </cell>
          <cell r="O351">
            <v>296208</v>
          </cell>
        </row>
        <row r="352">
          <cell r="F352" t="str">
            <v>Nebraska2011</v>
          </cell>
          <cell r="G352" t="str">
            <v>NCAA Division I-FBS</v>
          </cell>
          <cell r="I352">
            <v>1</v>
          </cell>
          <cell r="J352" t="str">
            <v>NCAA</v>
          </cell>
          <cell r="K352">
            <v>9677</v>
          </cell>
          <cell r="L352">
            <v>8362</v>
          </cell>
          <cell r="M352">
            <v>18039</v>
          </cell>
          <cell r="N352">
            <v>1167323</v>
          </cell>
          <cell r="O352">
            <v>400037</v>
          </cell>
        </row>
        <row r="353">
          <cell r="F353" t="str">
            <v>UNLV2011</v>
          </cell>
          <cell r="G353" t="str">
            <v>NCAA Division I-FBS</v>
          </cell>
          <cell r="I353">
            <v>1</v>
          </cell>
          <cell r="J353" t="str">
            <v>NCAA</v>
          </cell>
          <cell r="K353">
            <v>7226</v>
          </cell>
          <cell r="L353">
            <v>8762</v>
          </cell>
          <cell r="M353">
            <v>15988</v>
          </cell>
          <cell r="N353">
            <v>531214</v>
          </cell>
          <cell r="O353">
            <v>194932</v>
          </cell>
        </row>
        <row r="354">
          <cell r="F354" t="str">
            <v>Nevada2011</v>
          </cell>
          <cell r="G354" t="str">
            <v>NCAA Division I-FBS</v>
          </cell>
          <cell r="I354">
            <v>1</v>
          </cell>
          <cell r="J354" t="str">
            <v>NCAA</v>
          </cell>
          <cell r="K354">
            <v>5652</v>
          </cell>
          <cell r="L354">
            <v>6328</v>
          </cell>
          <cell r="M354">
            <v>11980</v>
          </cell>
          <cell r="N354">
            <v>234318</v>
          </cell>
          <cell r="O354">
            <v>122748</v>
          </cell>
        </row>
        <row r="355">
          <cell r="F355" t="str">
            <v>New Mexico2011</v>
          </cell>
          <cell r="G355" t="str">
            <v>NCAA Division I-FBS</v>
          </cell>
          <cell r="I355">
            <v>1</v>
          </cell>
          <cell r="J355" t="str">
            <v>NCAA</v>
          </cell>
          <cell r="K355">
            <v>7541</v>
          </cell>
          <cell r="L355">
            <v>9181</v>
          </cell>
          <cell r="M355">
            <v>16722</v>
          </cell>
          <cell r="N355">
            <v>454737</v>
          </cell>
          <cell r="O355">
            <v>167326</v>
          </cell>
        </row>
        <row r="356">
          <cell r="F356" t="str">
            <v>North Carolina2011</v>
          </cell>
          <cell r="G356" t="str">
            <v>NCAA Division I-FBS</v>
          </cell>
          <cell r="I356">
            <v>1</v>
          </cell>
          <cell r="J356" t="str">
            <v>NCAA</v>
          </cell>
          <cell r="K356">
            <v>7212</v>
          </cell>
          <cell r="L356">
            <v>10174</v>
          </cell>
          <cell r="M356">
            <v>17386</v>
          </cell>
          <cell r="N356">
            <v>1055460</v>
          </cell>
          <cell r="O356">
            <v>457239</v>
          </cell>
        </row>
        <row r="357">
          <cell r="F357" t="str">
            <v>Charlotte2011</v>
          </cell>
          <cell r="G357" t="str">
            <v>NCAA Division I without football</v>
          </cell>
          <cell r="I357">
            <v>1</v>
          </cell>
          <cell r="J357" t="str">
            <v>NCAA</v>
          </cell>
          <cell r="K357">
            <v>8647</v>
          </cell>
          <cell r="L357">
            <v>8593</v>
          </cell>
          <cell r="M357">
            <v>17240</v>
          </cell>
          <cell r="N357">
            <v>150067</v>
          </cell>
          <cell r="O357">
            <v>130883</v>
          </cell>
        </row>
        <row r="358">
          <cell r="F358" t="str">
            <v>North Texas2011</v>
          </cell>
          <cell r="G358" t="str">
            <v>NCAA Division I-FBS</v>
          </cell>
          <cell r="I358">
            <v>1</v>
          </cell>
          <cell r="J358" t="str">
            <v>NCAA</v>
          </cell>
          <cell r="K358">
            <v>10675</v>
          </cell>
          <cell r="L358">
            <v>12141</v>
          </cell>
          <cell r="M358">
            <v>22816</v>
          </cell>
          <cell r="N358">
            <v>123924</v>
          </cell>
          <cell r="O358">
            <v>86480</v>
          </cell>
        </row>
        <row r="359">
          <cell r="F359" t="str">
            <v>Notre Dame2011</v>
          </cell>
          <cell r="G359" t="str">
            <v>NCAA Division I-FBS</v>
          </cell>
          <cell r="I359">
            <v>1</v>
          </cell>
          <cell r="J359" t="str">
            <v>NCAA</v>
          </cell>
          <cell r="K359">
            <v>4525</v>
          </cell>
          <cell r="L359">
            <v>3897</v>
          </cell>
          <cell r="M359">
            <v>8422</v>
          </cell>
          <cell r="N359">
            <v>1570541</v>
          </cell>
          <cell r="O359">
            <v>478423</v>
          </cell>
        </row>
        <row r="360">
          <cell r="F360" t="str">
            <v>Oklahoma2011</v>
          </cell>
          <cell r="G360" t="str">
            <v>NCAA Division I-FBS</v>
          </cell>
          <cell r="I360">
            <v>1</v>
          </cell>
          <cell r="J360" t="str">
            <v>NCAA</v>
          </cell>
          <cell r="K360">
            <v>8711</v>
          </cell>
          <cell r="L360">
            <v>8937</v>
          </cell>
          <cell r="M360">
            <v>17648</v>
          </cell>
          <cell r="N360">
            <v>921856</v>
          </cell>
          <cell r="O360">
            <v>523178</v>
          </cell>
        </row>
        <row r="361">
          <cell r="F361" t="str">
            <v>Oregon2011</v>
          </cell>
          <cell r="G361" t="str">
            <v>NCAA Division I-FBS</v>
          </cell>
          <cell r="I361">
            <v>1</v>
          </cell>
          <cell r="J361" t="str">
            <v>NCAA</v>
          </cell>
          <cell r="K361">
            <v>9072</v>
          </cell>
          <cell r="L361">
            <v>9638</v>
          </cell>
          <cell r="M361">
            <v>18710</v>
          </cell>
          <cell r="N361">
            <v>1023635</v>
          </cell>
          <cell r="O361">
            <v>316965</v>
          </cell>
        </row>
        <row r="362">
          <cell r="F362" t="str">
            <v>Pittsburgh2011</v>
          </cell>
          <cell r="G362" t="str">
            <v>NCAA Division I-FBS</v>
          </cell>
          <cell r="I362">
            <v>1</v>
          </cell>
          <cell r="J362" t="str">
            <v>NCAA</v>
          </cell>
          <cell r="K362">
            <v>8552</v>
          </cell>
          <cell r="L362">
            <v>8602</v>
          </cell>
          <cell r="M362">
            <v>17154</v>
          </cell>
          <cell r="N362">
            <v>511146</v>
          </cell>
          <cell r="O362">
            <v>315506</v>
          </cell>
        </row>
        <row r="363">
          <cell r="F363" t="str">
            <v>South Alabama2011</v>
          </cell>
          <cell r="G363" t="str">
            <v>NCAA Division I-FBS</v>
          </cell>
          <cell r="I363">
            <v>1</v>
          </cell>
          <cell r="J363" t="str">
            <v>NCAA</v>
          </cell>
          <cell r="K363">
            <v>3896</v>
          </cell>
          <cell r="L363">
            <v>4771</v>
          </cell>
          <cell r="M363">
            <v>8667</v>
          </cell>
          <cell r="N363">
            <v>392502</v>
          </cell>
          <cell r="O363">
            <v>142533</v>
          </cell>
        </row>
        <row r="364">
          <cell r="F364" t="str">
            <v>South Carolina2011</v>
          </cell>
          <cell r="G364" t="str">
            <v>NCAA Division I-FBS</v>
          </cell>
          <cell r="I364">
            <v>1</v>
          </cell>
          <cell r="J364" t="str">
            <v>NCAA</v>
          </cell>
          <cell r="K364">
            <v>9389</v>
          </cell>
          <cell r="L364">
            <v>11200</v>
          </cell>
          <cell r="M364">
            <v>20589</v>
          </cell>
          <cell r="N364">
            <v>550207</v>
          </cell>
          <cell r="O364">
            <v>399974</v>
          </cell>
        </row>
        <row r="365">
          <cell r="F365" t="str">
            <v>South Florida2011</v>
          </cell>
          <cell r="G365" t="str">
            <v>NCAA Division I-FBS</v>
          </cell>
          <cell r="I365">
            <v>1</v>
          </cell>
          <cell r="J365" t="str">
            <v>NCAA</v>
          </cell>
          <cell r="K365">
            <v>9885</v>
          </cell>
          <cell r="L365">
            <v>12909</v>
          </cell>
          <cell r="M365">
            <v>22794</v>
          </cell>
          <cell r="N365">
            <v>409108</v>
          </cell>
          <cell r="O365">
            <v>194147</v>
          </cell>
        </row>
        <row r="366">
          <cell r="F366" t="str">
            <v>USC2011</v>
          </cell>
          <cell r="G366" t="str">
            <v>NCAA Division I-FBS</v>
          </cell>
          <cell r="I366">
            <v>1</v>
          </cell>
          <cell r="J366" t="str">
            <v>NCAA</v>
          </cell>
          <cell r="K366">
            <v>8145</v>
          </cell>
          <cell r="L366">
            <v>8472</v>
          </cell>
          <cell r="M366">
            <v>16617</v>
          </cell>
          <cell r="N366">
            <v>845627</v>
          </cell>
          <cell r="O366">
            <v>409230</v>
          </cell>
        </row>
        <row r="367">
          <cell r="F367" t="str">
            <v>Southern Mississippi2011</v>
          </cell>
          <cell r="G367" t="str">
            <v>NCAA Division I-FBS</v>
          </cell>
          <cell r="I367">
            <v>1</v>
          </cell>
          <cell r="J367" t="str">
            <v>NCAA</v>
          </cell>
          <cell r="K367">
            <v>4268</v>
          </cell>
          <cell r="L367">
            <v>7028</v>
          </cell>
          <cell r="M367">
            <v>11296</v>
          </cell>
          <cell r="N367">
            <v>242810</v>
          </cell>
          <cell r="O367">
            <v>136847</v>
          </cell>
        </row>
        <row r="368">
          <cell r="F368" t="str">
            <v>Toledo2011</v>
          </cell>
          <cell r="G368" t="str">
            <v>NCAA Division I-FBS</v>
          </cell>
          <cell r="I368">
            <v>1</v>
          </cell>
          <cell r="J368" t="str">
            <v>NCAA</v>
          </cell>
          <cell r="K368">
            <v>7316</v>
          </cell>
          <cell r="L368">
            <v>7104</v>
          </cell>
          <cell r="M368">
            <v>14420</v>
          </cell>
          <cell r="N368">
            <v>340517</v>
          </cell>
          <cell r="O368">
            <v>118694</v>
          </cell>
        </row>
        <row r="369">
          <cell r="F369" t="str">
            <v>Tulsa2011</v>
          </cell>
          <cell r="G369" t="str">
            <v>NCAA Division I-FBS</v>
          </cell>
          <cell r="I369">
            <v>1</v>
          </cell>
          <cell r="J369" t="str">
            <v>NCAA</v>
          </cell>
          <cell r="K369">
            <v>1572</v>
          </cell>
          <cell r="L369">
            <v>1279</v>
          </cell>
          <cell r="M369">
            <v>2851</v>
          </cell>
          <cell r="N369">
            <v>363545</v>
          </cell>
          <cell r="O369">
            <v>194164</v>
          </cell>
        </row>
        <row r="370">
          <cell r="F370" t="str">
            <v>Utah2011</v>
          </cell>
          <cell r="G370" t="str">
            <v>NCAA Division I-FBS</v>
          </cell>
          <cell r="I370">
            <v>1</v>
          </cell>
          <cell r="J370" t="str">
            <v>NCAA</v>
          </cell>
          <cell r="K370">
            <v>9362</v>
          </cell>
          <cell r="L370">
            <v>7484</v>
          </cell>
          <cell r="M370">
            <v>16846</v>
          </cell>
          <cell r="N370">
            <v>751853</v>
          </cell>
          <cell r="O370">
            <v>321725</v>
          </cell>
        </row>
        <row r="371">
          <cell r="F371" t="str">
            <v>Virginia2011</v>
          </cell>
          <cell r="G371" t="str">
            <v>NCAA Division I-FBS</v>
          </cell>
          <cell r="I371">
            <v>1</v>
          </cell>
          <cell r="J371" t="str">
            <v>NCAA</v>
          </cell>
          <cell r="K371">
            <v>6294</v>
          </cell>
          <cell r="L371">
            <v>7787</v>
          </cell>
          <cell r="M371">
            <v>14081</v>
          </cell>
          <cell r="N371">
            <v>791174</v>
          </cell>
          <cell r="O371">
            <v>460323</v>
          </cell>
        </row>
        <row r="372">
          <cell r="F372" t="str">
            <v>Washington2011</v>
          </cell>
          <cell r="G372" t="str">
            <v>NCAA Division I-FBS</v>
          </cell>
          <cell r="I372">
            <v>1</v>
          </cell>
          <cell r="J372" t="str">
            <v>NCAA</v>
          </cell>
          <cell r="K372">
            <v>12275</v>
          </cell>
          <cell r="L372">
            <v>13535</v>
          </cell>
          <cell r="M372">
            <v>25810</v>
          </cell>
          <cell r="N372">
            <v>976444</v>
          </cell>
          <cell r="O372">
            <v>431581</v>
          </cell>
        </row>
        <row r="373">
          <cell r="F373" t="str">
            <v>Wisconsin2011</v>
          </cell>
          <cell r="G373" t="str">
            <v>NCAA Division I-FBS</v>
          </cell>
          <cell r="I373">
            <v>1</v>
          </cell>
          <cell r="J373" t="str">
            <v>NCAA</v>
          </cell>
          <cell r="K373">
            <v>13282</v>
          </cell>
          <cell r="L373">
            <v>14193</v>
          </cell>
          <cell r="M373">
            <v>27475</v>
          </cell>
          <cell r="N373">
            <v>473308</v>
          </cell>
          <cell r="O373">
            <v>362176</v>
          </cell>
        </row>
        <row r="374">
          <cell r="F374" t="str">
            <v>Wyoming2011</v>
          </cell>
          <cell r="G374" t="str">
            <v>NCAA Division I-FBS</v>
          </cell>
          <cell r="I374">
            <v>1</v>
          </cell>
          <cell r="J374" t="str">
            <v>NCAA</v>
          </cell>
          <cell r="K374">
            <v>4241</v>
          </cell>
          <cell r="L374">
            <v>4105</v>
          </cell>
          <cell r="M374">
            <v>8346</v>
          </cell>
          <cell r="N374">
            <v>396584</v>
          </cell>
          <cell r="O374">
            <v>144274</v>
          </cell>
        </row>
        <row r="375">
          <cell r="F375" t="str">
            <v>Utah State2011</v>
          </cell>
          <cell r="G375" t="str">
            <v>NCAA Division I-FBS</v>
          </cell>
          <cell r="I375">
            <v>1</v>
          </cell>
          <cell r="J375" t="str">
            <v>NCAA</v>
          </cell>
          <cell r="K375">
            <v>6844</v>
          </cell>
          <cell r="L375">
            <v>7481</v>
          </cell>
          <cell r="M375">
            <v>14325</v>
          </cell>
          <cell r="N375">
            <v>392273</v>
          </cell>
          <cell r="O375">
            <v>154666</v>
          </cell>
        </row>
        <row r="376">
          <cell r="F376" t="str">
            <v>Vanderbilt2011</v>
          </cell>
          <cell r="G376" t="str">
            <v>NCAA Division I-FBS</v>
          </cell>
          <cell r="I376">
            <v>1</v>
          </cell>
          <cell r="J376" t="str">
            <v>NCAA</v>
          </cell>
          <cell r="K376">
            <v>3366</v>
          </cell>
          <cell r="L376">
            <v>3360</v>
          </cell>
          <cell r="M376">
            <v>6726</v>
          </cell>
          <cell r="N376">
            <v>1048312</v>
          </cell>
          <cell r="O376">
            <v>316305</v>
          </cell>
        </row>
        <row r="377">
          <cell r="F377" t="str">
            <v>Virginia Tech2011</v>
          </cell>
          <cell r="G377" t="str">
            <v>NCAA Division I-FBS</v>
          </cell>
          <cell r="I377">
            <v>1</v>
          </cell>
          <cell r="J377" t="str">
            <v>NCAA</v>
          </cell>
          <cell r="K377">
            <v>13442</v>
          </cell>
          <cell r="L377">
            <v>9656</v>
          </cell>
          <cell r="M377">
            <v>23098</v>
          </cell>
          <cell r="N377">
            <v>745080</v>
          </cell>
          <cell r="O377">
            <v>407822</v>
          </cell>
        </row>
        <row r="378">
          <cell r="F378" t="str">
            <v>Wake Forest2011</v>
          </cell>
          <cell r="G378" t="str">
            <v>NCAA Division I-FBS</v>
          </cell>
          <cell r="I378">
            <v>1</v>
          </cell>
          <cell r="J378" t="str">
            <v>NCAA</v>
          </cell>
          <cell r="K378">
            <v>2261</v>
          </cell>
          <cell r="L378">
            <v>2459</v>
          </cell>
          <cell r="M378">
            <v>4720</v>
          </cell>
          <cell r="N378">
            <v>633732</v>
          </cell>
          <cell r="O378">
            <v>204685</v>
          </cell>
        </row>
        <row r="379">
          <cell r="F379" t="str">
            <v>Washington State2011</v>
          </cell>
          <cell r="G379" t="str">
            <v>NCAA Division I-FBS</v>
          </cell>
          <cell r="I379">
            <v>1</v>
          </cell>
          <cell r="J379" t="str">
            <v>NCAA</v>
          </cell>
          <cell r="K379">
            <v>9943</v>
          </cell>
          <cell r="L379">
            <v>9763</v>
          </cell>
          <cell r="M379">
            <v>19706</v>
          </cell>
          <cell r="N379">
            <v>448033</v>
          </cell>
          <cell r="O379">
            <v>281951</v>
          </cell>
        </row>
        <row r="380">
          <cell r="F380" t="str">
            <v>West Virginia2011</v>
          </cell>
          <cell r="G380" t="str">
            <v>NCAA Division I-FBS</v>
          </cell>
          <cell r="I380">
            <v>1</v>
          </cell>
          <cell r="J380" t="str">
            <v>NCAA</v>
          </cell>
          <cell r="K380">
            <v>11741</v>
          </cell>
          <cell r="L380">
            <v>9398</v>
          </cell>
          <cell r="M380">
            <v>21139</v>
          </cell>
          <cell r="N380">
            <v>708674</v>
          </cell>
          <cell r="O380">
            <v>321310</v>
          </cell>
        </row>
        <row r="381">
          <cell r="F381" t="str">
            <v>Western Kentucky2011</v>
          </cell>
          <cell r="G381" t="str">
            <v>NCAA Division I-FBS</v>
          </cell>
          <cell r="I381">
            <v>1</v>
          </cell>
          <cell r="J381" t="str">
            <v>NCAA</v>
          </cell>
          <cell r="K381">
            <v>5990</v>
          </cell>
          <cell r="L381">
            <v>7805</v>
          </cell>
          <cell r="M381">
            <v>13795</v>
          </cell>
          <cell r="N381">
            <v>341965</v>
          </cell>
          <cell r="O381">
            <v>154084</v>
          </cell>
        </row>
        <row r="382">
          <cell r="F382" t="str">
            <v>Western Michigan2011</v>
          </cell>
          <cell r="G382" t="str">
            <v>NCAA Division I-FBS</v>
          </cell>
          <cell r="I382">
            <v>1</v>
          </cell>
          <cell r="J382" t="str">
            <v>NCAA</v>
          </cell>
          <cell r="K382">
            <v>8544</v>
          </cell>
          <cell r="L382">
            <v>8406</v>
          </cell>
          <cell r="M382">
            <v>16950</v>
          </cell>
          <cell r="N382">
            <v>230305</v>
          </cell>
          <cell r="O382">
            <v>60672</v>
          </cell>
        </row>
        <row r="383">
          <cell r="F383" t="str">
            <v>Appalachian State2012</v>
          </cell>
          <cell r="G383" t="str">
            <v>NCAA Division I-FCS</v>
          </cell>
          <cell r="I383">
            <v>1</v>
          </cell>
          <cell r="J383" t="str">
            <v>NCAA</v>
          </cell>
          <cell r="K383">
            <v>7065</v>
          </cell>
          <cell r="L383">
            <v>7682</v>
          </cell>
          <cell r="M383">
            <v>14747</v>
          </cell>
          <cell r="N383">
            <v>387321</v>
          </cell>
          <cell r="O383">
            <v>121541</v>
          </cell>
        </row>
        <row r="384">
          <cell r="F384" t="str">
            <v>Arizona State2012</v>
          </cell>
          <cell r="G384" t="str">
            <v>NCAA Division I-FBS</v>
          </cell>
          <cell r="I384">
            <v>1</v>
          </cell>
          <cell r="J384" t="str">
            <v>NCAA</v>
          </cell>
          <cell r="K384">
            <v>24950</v>
          </cell>
          <cell r="L384">
            <v>24920</v>
          </cell>
          <cell r="M384">
            <v>49870</v>
          </cell>
          <cell r="N384">
            <v>910820</v>
          </cell>
          <cell r="O384">
            <v>261271</v>
          </cell>
        </row>
        <row r="385">
          <cell r="F385" t="str">
            <v>Arkansas State2012</v>
          </cell>
          <cell r="G385" t="str">
            <v>NCAA Division I-FBS</v>
          </cell>
          <cell r="I385">
            <v>1</v>
          </cell>
          <cell r="J385" t="str">
            <v>NCAA</v>
          </cell>
          <cell r="K385">
            <v>3342</v>
          </cell>
          <cell r="L385">
            <v>4375</v>
          </cell>
          <cell r="M385">
            <v>7717</v>
          </cell>
          <cell r="N385">
            <v>279789</v>
          </cell>
          <cell r="O385">
            <v>110320</v>
          </cell>
        </row>
        <row r="386">
          <cell r="F386" t="str">
            <v>Auburn2012</v>
          </cell>
          <cell r="G386" t="str">
            <v>NCAA Division I-FBS</v>
          </cell>
          <cell r="I386">
            <v>1</v>
          </cell>
          <cell r="J386" t="str">
            <v>NCAA</v>
          </cell>
          <cell r="K386">
            <v>9176</v>
          </cell>
          <cell r="L386">
            <v>9273</v>
          </cell>
          <cell r="M386">
            <v>18449</v>
          </cell>
          <cell r="N386">
            <v>2116836</v>
          </cell>
          <cell r="O386">
            <v>670710</v>
          </cell>
        </row>
        <row r="387">
          <cell r="F387" t="str">
            <v>Ball State2012</v>
          </cell>
          <cell r="G387" t="str">
            <v>NCAA Division I-FBS</v>
          </cell>
          <cell r="I387">
            <v>1</v>
          </cell>
          <cell r="J387" t="str">
            <v>NCAA</v>
          </cell>
          <cell r="K387">
            <v>6710</v>
          </cell>
          <cell r="L387">
            <v>8884</v>
          </cell>
          <cell r="M387">
            <v>15594</v>
          </cell>
          <cell r="N387">
            <v>207892</v>
          </cell>
          <cell r="O387">
            <v>86376</v>
          </cell>
        </row>
        <row r="388">
          <cell r="F388" t="str">
            <v>Baylor2012</v>
          </cell>
          <cell r="G388" t="str">
            <v>NCAA Division I-FBS</v>
          </cell>
          <cell r="I388">
            <v>1</v>
          </cell>
          <cell r="J388" t="str">
            <v>NCAA</v>
          </cell>
          <cell r="K388">
            <v>5202</v>
          </cell>
          <cell r="L388">
            <v>7387</v>
          </cell>
          <cell r="M388">
            <v>12589</v>
          </cell>
          <cell r="N388">
            <v>1115258</v>
          </cell>
          <cell r="O388">
            <v>494759</v>
          </cell>
        </row>
        <row r="389">
          <cell r="F389" t="str">
            <v>Boise State2012</v>
          </cell>
          <cell r="G389" t="str">
            <v>NCAA Division I-FBS</v>
          </cell>
          <cell r="I389">
            <v>1</v>
          </cell>
          <cell r="J389" t="str">
            <v>NCAA</v>
          </cell>
          <cell r="K389">
            <v>6215</v>
          </cell>
          <cell r="L389">
            <v>6503</v>
          </cell>
          <cell r="M389">
            <v>12718</v>
          </cell>
          <cell r="N389">
            <v>303061</v>
          </cell>
          <cell r="O389">
            <v>161769</v>
          </cell>
        </row>
        <row r="390">
          <cell r="F390" t="str">
            <v>Boston College2012</v>
          </cell>
          <cell r="G390" t="str">
            <v>NCAA Division I-FBS</v>
          </cell>
          <cell r="I390">
            <v>1</v>
          </cell>
          <cell r="J390" t="str">
            <v>NCAA</v>
          </cell>
          <cell r="K390">
            <v>4419</v>
          </cell>
          <cell r="L390">
            <v>4964</v>
          </cell>
          <cell r="M390">
            <v>9383</v>
          </cell>
          <cell r="N390">
            <v>574969</v>
          </cell>
          <cell r="O390">
            <v>211118</v>
          </cell>
        </row>
        <row r="391">
          <cell r="F391" t="str">
            <v>Bowling Green2012</v>
          </cell>
          <cell r="G391" t="str">
            <v>NCAA Division I-FBS</v>
          </cell>
          <cell r="I391">
            <v>1</v>
          </cell>
          <cell r="J391" t="str">
            <v>NCAA</v>
          </cell>
          <cell r="K391">
            <v>5987</v>
          </cell>
          <cell r="L391">
            <v>7678</v>
          </cell>
          <cell r="M391">
            <v>13665</v>
          </cell>
          <cell r="N391">
            <v>330208</v>
          </cell>
          <cell r="O391">
            <v>165368</v>
          </cell>
        </row>
        <row r="392">
          <cell r="F392" t="str">
            <v>Brigham Young2012</v>
          </cell>
          <cell r="G392" t="str">
            <v>NCAA Division I-FBS</v>
          </cell>
          <cell r="I392">
            <v>1</v>
          </cell>
          <cell r="J392" t="str">
            <v>NCAA</v>
          </cell>
          <cell r="K392">
            <v>14522</v>
          </cell>
          <cell r="L392">
            <v>13816</v>
          </cell>
          <cell r="M392">
            <v>28338</v>
          </cell>
          <cell r="N392">
            <v>588293</v>
          </cell>
          <cell r="O392">
            <v>205366</v>
          </cell>
        </row>
        <row r="393">
          <cell r="F393" t="str">
            <v>Fresno State2012</v>
          </cell>
          <cell r="G393" t="str">
            <v>NCAA Division I-FBS</v>
          </cell>
          <cell r="I393">
            <v>1</v>
          </cell>
          <cell r="J393" t="str">
            <v>NCAA</v>
          </cell>
          <cell r="K393">
            <v>7310</v>
          </cell>
          <cell r="L393">
            <v>9830</v>
          </cell>
          <cell r="M393">
            <v>17140</v>
          </cell>
          <cell r="N393">
            <v>257998</v>
          </cell>
          <cell r="O393">
            <v>150092</v>
          </cell>
        </row>
        <row r="394">
          <cell r="F394" t="str">
            <v>Central Michigan2012</v>
          </cell>
          <cell r="G394" t="str">
            <v>NCAA Division I-FBS</v>
          </cell>
          <cell r="I394">
            <v>1</v>
          </cell>
          <cell r="J394" t="str">
            <v>NCAA</v>
          </cell>
          <cell r="K394">
            <v>8170</v>
          </cell>
          <cell r="L394">
            <v>10113</v>
          </cell>
          <cell r="M394">
            <v>18283</v>
          </cell>
          <cell r="N394">
            <v>314121</v>
          </cell>
          <cell r="O394">
            <v>140417</v>
          </cell>
        </row>
        <row r="395">
          <cell r="F395" t="str">
            <v>Clemson2012</v>
          </cell>
          <cell r="G395" t="str">
            <v>NCAA Division I-FBS</v>
          </cell>
          <cell r="I395">
            <v>1</v>
          </cell>
          <cell r="J395" t="str">
            <v>NCAA</v>
          </cell>
          <cell r="K395">
            <v>8298</v>
          </cell>
          <cell r="L395">
            <v>7272</v>
          </cell>
          <cell r="M395">
            <v>15570</v>
          </cell>
          <cell r="N395">
            <v>967824</v>
          </cell>
          <cell r="O395">
            <v>317172</v>
          </cell>
        </row>
        <row r="396">
          <cell r="F396" t="str">
            <v>Coastal Carolina2012</v>
          </cell>
          <cell r="G396" t="str">
            <v>NCAA Division I-FCS</v>
          </cell>
          <cell r="I396">
            <v>1</v>
          </cell>
          <cell r="J396" t="str">
            <v>NCAA</v>
          </cell>
          <cell r="K396">
            <v>3674</v>
          </cell>
          <cell r="L396">
            <v>4211</v>
          </cell>
          <cell r="M396">
            <v>7885</v>
          </cell>
          <cell r="N396">
            <v>362824</v>
          </cell>
          <cell r="O396">
            <v>124203</v>
          </cell>
        </row>
        <row r="397">
          <cell r="F397" t="str">
            <v>Colorado State2012</v>
          </cell>
          <cell r="G397" t="str">
            <v>NCAA Division I-FBS</v>
          </cell>
          <cell r="I397">
            <v>1</v>
          </cell>
          <cell r="J397" t="str">
            <v>NCAA</v>
          </cell>
          <cell r="K397">
            <v>9667</v>
          </cell>
          <cell r="L397">
            <v>10522</v>
          </cell>
          <cell r="M397">
            <v>20189</v>
          </cell>
          <cell r="N397">
            <v>675443</v>
          </cell>
          <cell r="O397">
            <v>249403</v>
          </cell>
        </row>
        <row r="398">
          <cell r="F398" t="str">
            <v>Duke2012</v>
          </cell>
          <cell r="G398" t="str">
            <v>NCAA Division I-FBS</v>
          </cell>
          <cell r="I398">
            <v>1</v>
          </cell>
          <cell r="J398" t="str">
            <v>NCAA</v>
          </cell>
          <cell r="K398">
            <v>3246</v>
          </cell>
          <cell r="L398">
            <v>3238</v>
          </cell>
          <cell r="M398">
            <v>6484</v>
          </cell>
          <cell r="N398">
            <v>1079429</v>
          </cell>
          <cell r="O398">
            <v>325862</v>
          </cell>
        </row>
        <row r="399">
          <cell r="F399" t="str">
            <v>East Carolina2012</v>
          </cell>
          <cell r="G399" t="str">
            <v>NCAA Division I-FBS</v>
          </cell>
          <cell r="I399">
            <v>1</v>
          </cell>
          <cell r="J399" t="str">
            <v>NCAA</v>
          </cell>
          <cell r="K399">
            <v>7585</v>
          </cell>
          <cell r="L399">
            <v>10602</v>
          </cell>
          <cell r="M399">
            <v>18187</v>
          </cell>
          <cell r="N399">
            <v>373463</v>
          </cell>
          <cell r="O399">
            <v>206530</v>
          </cell>
        </row>
        <row r="400">
          <cell r="F400" t="str">
            <v>Eastern Michigan2012</v>
          </cell>
          <cell r="G400" t="str">
            <v>NCAA Division I-FBS</v>
          </cell>
          <cell r="I400">
            <v>1</v>
          </cell>
          <cell r="J400" t="str">
            <v>NCAA</v>
          </cell>
          <cell r="K400">
            <v>5568</v>
          </cell>
          <cell r="L400">
            <v>7524</v>
          </cell>
          <cell r="M400">
            <v>13092</v>
          </cell>
          <cell r="N400">
            <v>289197</v>
          </cell>
          <cell r="O400">
            <v>151753</v>
          </cell>
        </row>
        <row r="401">
          <cell r="F401" t="str">
            <v>Florida Atlantic2012</v>
          </cell>
          <cell r="G401" t="str">
            <v>NCAA Division I-FBS</v>
          </cell>
          <cell r="I401">
            <v>1</v>
          </cell>
          <cell r="J401" t="str">
            <v>NCAA</v>
          </cell>
          <cell r="K401">
            <v>6985</v>
          </cell>
          <cell r="L401">
            <v>8404</v>
          </cell>
          <cell r="M401">
            <v>15389</v>
          </cell>
          <cell r="N401">
            <v>327359</v>
          </cell>
          <cell r="O401">
            <v>88615</v>
          </cell>
        </row>
        <row r="402">
          <cell r="F402" t="str">
            <v>FIU2012</v>
          </cell>
          <cell r="G402" t="str">
            <v>NCAA Division I-FBS</v>
          </cell>
          <cell r="I402">
            <v>1</v>
          </cell>
          <cell r="J402" t="str">
            <v>NCAA</v>
          </cell>
          <cell r="K402">
            <v>10398</v>
          </cell>
          <cell r="L402">
            <v>13300</v>
          </cell>
          <cell r="M402">
            <v>23698</v>
          </cell>
          <cell r="N402">
            <v>309326</v>
          </cell>
          <cell r="O402">
            <v>109593</v>
          </cell>
        </row>
        <row r="403">
          <cell r="F403" t="str">
            <v>Florida State2012</v>
          </cell>
          <cell r="G403" t="str">
            <v>NCAA Division I-FBS</v>
          </cell>
          <cell r="I403">
            <v>1</v>
          </cell>
          <cell r="J403" t="str">
            <v>NCAA</v>
          </cell>
          <cell r="K403">
            <v>12477</v>
          </cell>
          <cell r="L403">
            <v>16053</v>
          </cell>
          <cell r="M403">
            <v>28530</v>
          </cell>
          <cell r="N403">
            <v>688124</v>
          </cell>
          <cell r="O403">
            <v>403937</v>
          </cell>
        </row>
        <row r="404">
          <cell r="F404" t="str">
            <v>Georgia Tech2012</v>
          </cell>
          <cell r="G404" t="str">
            <v>NCAA Division I-FBS</v>
          </cell>
          <cell r="I404">
            <v>1</v>
          </cell>
          <cell r="J404" t="str">
            <v>NCAA</v>
          </cell>
          <cell r="K404">
            <v>8821</v>
          </cell>
          <cell r="L404">
            <v>4369</v>
          </cell>
          <cell r="M404">
            <v>13190</v>
          </cell>
          <cell r="N404">
            <v>1070742</v>
          </cell>
          <cell r="O404">
            <v>290657</v>
          </cell>
        </row>
        <row r="405">
          <cell r="F405" t="str">
            <v>Georgia Southern2012</v>
          </cell>
          <cell r="G405" t="str">
            <v>NCAA Division I-FCS</v>
          </cell>
          <cell r="I405">
            <v>1</v>
          </cell>
          <cell r="J405" t="str">
            <v>NCAA</v>
          </cell>
          <cell r="K405">
            <v>7919</v>
          </cell>
          <cell r="L405">
            <v>7830</v>
          </cell>
          <cell r="M405">
            <v>15749</v>
          </cell>
          <cell r="N405">
            <v>134396</v>
          </cell>
          <cell r="O405">
            <v>66613</v>
          </cell>
        </row>
        <row r="406">
          <cell r="F406" t="str">
            <v>Georgia State2012</v>
          </cell>
          <cell r="G406" t="str">
            <v>NCAA Division I-FBS</v>
          </cell>
          <cell r="I406">
            <v>1</v>
          </cell>
          <cell r="J406" t="str">
            <v>NCAA</v>
          </cell>
          <cell r="K406">
            <v>7449</v>
          </cell>
          <cell r="L406">
            <v>10459</v>
          </cell>
          <cell r="M406">
            <v>17908</v>
          </cell>
          <cell r="N406">
            <v>248762</v>
          </cell>
          <cell r="O406">
            <v>118820</v>
          </cell>
        </row>
        <row r="407">
          <cell r="F407" t="str">
            <v>Indiana2012</v>
          </cell>
          <cell r="G407" t="str">
            <v>NCAA Division I-FBS</v>
          </cell>
          <cell r="I407">
            <v>1</v>
          </cell>
          <cell r="J407" t="str">
            <v>NCAA</v>
          </cell>
          <cell r="K407">
            <v>15127</v>
          </cell>
          <cell r="L407">
            <v>15718</v>
          </cell>
          <cell r="M407">
            <v>30845</v>
          </cell>
          <cell r="N407">
            <v>1020061</v>
          </cell>
          <cell r="O407">
            <v>336936</v>
          </cell>
        </row>
        <row r="408">
          <cell r="F408" t="str">
            <v>Iowa State2012</v>
          </cell>
          <cell r="G408" t="str">
            <v>NCAA Division I-FBS</v>
          </cell>
          <cell r="I408">
            <v>1</v>
          </cell>
          <cell r="J408" t="str">
            <v>NCAA</v>
          </cell>
          <cell r="K408">
            <v>13495</v>
          </cell>
          <cell r="L408">
            <v>10525</v>
          </cell>
          <cell r="M408">
            <v>24020</v>
          </cell>
          <cell r="N408">
            <v>1005557</v>
          </cell>
          <cell r="O408">
            <v>377236</v>
          </cell>
        </row>
        <row r="409">
          <cell r="F409" t="str">
            <v>Kansas State2012</v>
          </cell>
          <cell r="G409" t="str">
            <v>NCAA Division I-FBS</v>
          </cell>
          <cell r="I409">
            <v>1</v>
          </cell>
          <cell r="J409" t="str">
            <v>NCAA</v>
          </cell>
          <cell r="K409">
            <v>9287</v>
          </cell>
          <cell r="L409">
            <v>8347</v>
          </cell>
          <cell r="M409">
            <v>17634</v>
          </cell>
          <cell r="N409">
            <v>864869</v>
          </cell>
          <cell r="O409">
            <v>303929</v>
          </cell>
        </row>
        <row r="410">
          <cell r="F410" t="str">
            <v>Kent State2012</v>
          </cell>
          <cell r="G410" t="str">
            <v>NCAA Division I-FBS</v>
          </cell>
          <cell r="I410">
            <v>1</v>
          </cell>
          <cell r="J410" t="str">
            <v>NCAA</v>
          </cell>
          <cell r="K410">
            <v>7506</v>
          </cell>
          <cell r="L410">
            <v>10440</v>
          </cell>
          <cell r="M410">
            <v>17946</v>
          </cell>
          <cell r="N410">
            <v>197251</v>
          </cell>
          <cell r="O410">
            <v>144408</v>
          </cell>
        </row>
        <row r="411">
          <cell r="F411" t="str">
            <v>Liberty2012</v>
          </cell>
          <cell r="G411" t="str">
            <v>NCAA Division I-FCS</v>
          </cell>
          <cell r="I411">
            <v>1</v>
          </cell>
          <cell r="J411" t="str">
            <v>NCAA</v>
          </cell>
          <cell r="K411">
            <v>10702</v>
          </cell>
          <cell r="L411">
            <v>13998</v>
          </cell>
          <cell r="M411">
            <v>24700</v>
          </cell>
          <cell r="N411">
            <v>423567</v>
          </cell>
          <cell r="O411">
            <v>187326</v>
          </cell>
        </row>
        <row r="412">
          <cell r="F412" t="str">
            <v>LSU2012</v>
          </cell>
          <cell r="G412" t="str">
            <v>NCAA Division I-FBS</v>
          </cell>
          <cell r="I412">
            <v>1</v>
          </cell>
          <cell r="J412" t="str">
            <v>NCAA</v>
          </cell>
          <cell r="K412">
            <v>11043</v>
          </cell>
          <cell r="L412">
            <v>11524</v>
          </cell>
          <cell r="M412">
            <v>22567</v>
          </cell>
          <cell r="N412">
            <v>931843</v>
          </cell>
          <cell r="O412">
            <v>396903</v>
          </cell>
        </row>
        <row r="413">
          <cell r="F413" t="str">
            <v>Louisiana Tech2012</v>
          </cell>
          <cell r="G413" t="str">
            <v>NCAA Division I-FBS</v>
          </cell>
          <cell r="I413">
            <v>1</v>
          </cell>
          <cell r="J413" t="str">
            <v>NCAA</v>
          </cell>
          <cell r="K413">
            <v>3561</v>
          </cell>
          <cell r="L413">
            <v>2697</v>
          </cell>
          <cell r="M413">
            <v>6258</v>
          </cell>
          <cell r="N413">
            <v>228710</v>
          </cell>
          <cell r="O413">
            <v>93795</v>
          </cell>
        </row>
        <row r="414">
          <cell r="F414" t="str">
            <v>Marshall2012</v>
          </cell>
          <cell r="G414" t="str">
            <v>NCAA Division I-FBS</v>
          </cell>
          <cell r="I414">
            <v>1</v>
          </cell>
          <cell r="J414" t="str">
            <v>NCAA</v>
          </cell>
          <cell r="K414">
            <v>3805</v>
          </cell>
          <cell r="L414">
            <v>4714</v>
          </cell>
          <cell r="M414">
            <v>8519</v>
          </cell>
          <cell r="N414">
            <v>362451</v>
          </cell>
          <cell r="O414">
            <v>165554</v>
          </cell>
        </row>
        <row r="415">
          <cell r="F415" t="str">
            <v>Miami (OH)2012</v>
          </cell>
          <cell r="G415" t="str">
            <v>NCAA Division I-FBS</v>
          </cell>
          <cell r="I415">
            <v>1</v>
          </cell>
          <cell r="J415" t="str">
            <v>NCAA</v>
          </cell>
          <cell r="K415">
            <v>6996</v>
          </cell>
          <cell r="L415">
            <v>7609</v>
          </cell>
          <cell r="M415">
            <v>14605</v>
          </cell>
          <cell r="N415">
            <v>372484</v>
          </cell>
          <cell r="O415">
            <v>133069</v>
          </cell>
        </row>
        <row r="416">
          <cell r="F416" t="str">
            <v>Michigan State2012</v>
          </cell>
          <cell r="G416" t="str">
            <v>NCAA Division I-FBS</v>
          </cell>
          <cell r="I416">
            <v>1</v>
          </cell>
          <cell r="J416" t="str">
            <v>NCAA</v>
          </cell>
          <cell r="K416">
            <v>16749</v>
          </cell>
          <cell r="L416">
            <v>17153</v>
          </cell>
          <cell r="M416">
            <v>33902</v>
          </cell>
          <cell r="N416">
            <v>1010252</v>
          </cell>
          <cell r="O416">
            <v>341192</v>
          </cell>
        </row>
        <row r="417">
          <cell r="F417" t="str">
            <v>Middle Tennessee2012</v>
          </cell>
          <cell r="G417" t="str">
            <v>NCAA Division I-FBS</v>
          </cell>
          <cell r="I417">
            <v>1</v>
          </cell>
          <cell r="J417" t="str">
            <v>NCAA</v>
          </cell>
          <cell r="K417">
            <v>8739</v>
          </cell>
          <cell r="L417">
            <v>9628</v>
          </cell>
          <cell r="M417">
            <v>18367</v>
          </cell>
          <cell r="N417">
            <v>367968</v>
          </cell>
          <cell r="O417">
            <v>122458</v>
          </cell>
        </row>
        <row r="418">
          <cell r="F418" t="str">
            <v>Mississippi State2012</v>
          </cell>
          <cell r="G418" t="str">
            <v>NCAA Division I-FBS</v>
          </cell>
          <cell r="I418">
            <v>1</v>
          </cell>
          <cell r="J418" t="str">
            <v>NCAA</v>
          </cell>
          <cell r="K418">
            <v>7830</v>
          </cell>
          <cell r="L418">
            <v>7174</v>
          </cell>
          <cell r="M418">
            <v>15004</v>
          </cell>
          <cell r="N418">
            <v>779871</v>
          </cell>
          <cell r="O418">
            <v>319113</v>
          </cell>
        </row>
        <row r="419">
          <cell r="F419" t="str">
            <v>New Mexico State2012</v>
          </cell>
          <cell r="G419" t="str">
            <v>NCAA Division I-FBS</v>
          </cell>
          <cell r="I419">
            <v>1</v>
          </cell>
          <cell r="J419" t="str">
            <v>NCAA</v>
          </cell>
          <cell r="K419">
            <v>5433</v>
          </cell>
          <cell r="L419">
            <v>6151</v>
          </cell>
          <cell r="M419">
            <v>11584</v>
          </cell>
          <cell r="N419">
            <v>279867</v>
          </cell>
          <cell r="O419">
            <v>139679</v>
          </cell>
        </row>
        <row r="420">
          <cell r="F420" t="str">
            <v>NC State2012</v>
          </cell>
          <cell r="G420" t="str">
            <v>NCAA Division I-FBS</v>
          </cell>
          <cell r="I420">
            <v>1</v>
          </cell>
          <cell r="J420" t="str">
            <v>NCAA</v>
          </cell>
          <cell r="K420">
            <v>12191</v>
          </cell>
          <cell r="L420">
            <v>9474</v>
          </cell>
          <cell r="M420">
            <v>21665</v>
          </cell>
          <cell r="N420">
            <v>1018919</v>
          </cell>
          <cell r="O420">
            <v>357208</v>
          </cell>
        </row>
        <row r="421">
          <cell r="F421" t="str">
            <v>Northern Illinois2012</v>
          </cell>
          <cell r="G421" t="str">
            <v>NCAA Division I-FBS</v>
          </cell>
          <cell r="I421">
            <v>1</v>
          </cell>
          <cell r="J421" t="str">
            <v>NCAA</v>
          </cell>
          <cell r="K421">
            <v>7254</v>
          </cell>
          <cell r="L421">
            <v>7233</v>
          </cell>
          <cell r="M421">
            <v>14487</v>
          </cell>
          <cell r="N421">
            <v>250031</v>
          </cell>
          <cell r="O421">
            <v>83353</v>
          </cell>
        </row>
        <row r="422">
          <cell r="F422" t="str">
            <v>Northwestern2012</v>
          </cell>
          <cell r="G422" t="str">
            <v>NCAA Division I-FBS</v>
          </cell>
          <cell r="I422">
            <v>1</v>
          </cell>
          <cell r="J422" t="str">
            <v>NCAA</v>
          </cell>
          <cell r="K422">
            <v>4166</v>
          </cell>
          <cell r="L422">
            <v>4336</v>
          </cell>
          <cell r="M422">
            <v>8502</v>
          </cell>
          <cell r="N422">
            <v>669593</v>
          </cell>
          <cell r="O422">
            <v>276147</v>
          </cell>
        </row>
        <row r="423">
          <cell r="F423" t="str">
            <v>Ohio State2012</v>
          </cell>
          <cell r="G423" t="str">
            <v>NCAA Division I-FBS</v>
          </cell>
          <cell r="I423">
            <v>1</v>
          </cell>
          <cell r="J423" t="str">
            <v>NCAA</v>
          </cell>
          <cell r="K423">
            <v>20275</v>
          </cell>
          <cell r="L423">
            <v>18433</v>
          </cell>
          <cell r="M423">
            <v>38708</v>
          </cell>
          <cell r="N423">
            <v>1270846</v>
          </cell>
          <cell r="O423">
            <v>459760</v>
          </cell>
        </row>
        <row r="424">
          <cell r="F424" t="str">
            <v>Ohio2012</v>
          </cell>
          <cell r="G424" t="str">
            <v>NCAA Division I-FBS</v>
          </cell>
          <cell r="I424">
            <v>1</v>
          </cell>
          <cell r="J424" t="str">
            <v>NCAA</v>
          </cell>
          <cell r="K424">
            <v>7936</v>
          </cell>
          <cell r="L424">
            <v>8919</v>
          </cell>
          <cell r="M424">
            <v>16855</v>
          </cell>
          <cell r="N424">
            <v>406451</v>
          </cell>
          <cell r="O424">
            <v>141845</v>
          </cell>
        </row>
        <row r="425">
          <cell r="F425" t="str">
            <v>Oklahoma State2012</v>
          </cell>
          <cell r="G425" t="str">
            <v>NCAA Division I-FBS</v>
          </cell>
          <cell r="I425">
            <v>1</v>
          </cell>
          <cell r="J425" t="str">
            <v>NCAA</v>
          </cell>
          <cell r="K425">
            <v>8975</v>
          </cell>
          <cell r="L425">
            <v>8476</v>
          </cell>
          <cell r="M425">
            <v>17451</v>
          </cell>
          <cell r="N425">
            <v>607492</v>
          </cell>
          <cell r="O425">
            <v>223071</v>
          </cell>
        </row>
        <row r="426">
          <cell r="F426" t="str">
            <v>Old Dominion2012</v>
          </cell>
          <cell r="G426" t="str">
            <v>NCAA Division I-FCS</v>
          </cell>
          <cell r="I426">
            <v>1</v>
          </cell>
          <cell r="J426" t="str">
            <v>NCAA</v>
          </cell>
          <cell r="K426">
            <v>6973</v>
          </cell>
          <cell r="L426">
            <v>7910</v>
          </cell>
          <cell r="M426">
            <v>14883</v>
          </cell>
          <cell r="N426">
            <v>420947</v>
          </cell>
          <cell r="O426">
            <v>162872</v>
          </cell>
        </row>
        <row r="427">
          <cell r="F427" t="str">
            <v>Oregon State2012</v>
          </cell>
          <cell r="G427" t="str">
            <v>NCAA Division I-FBS</v>
          </cell>
          <cell r="I427">
            <v>1</v>
          </cell>
          <cell r="J427" t="str">
            <v>NCAA</v>
          </cell>
          <cell r="K427">
            <v>9499</v>
          </cell>
          <cell r="L427">
            <v>8003</v>
          </cell>
          <cell r="M427">
            <v>17502</v>
          </cell>
          <cell r="N427">
            <v>716763</v>
          </cell>
          <cell r="O427">
            <v>320660</v>
          </cell>
        </row>
        <row r="428">
          <cell r="F428" t="str">
            <v>Penn State2012</v>
          </cell>
          <cell r="G428" t="str">
            <v>NCAA Division I-FBS</v>
          </cell>
          <cell r="I428">
            <v>1</v>
          </cell>
          <cell r="J428" t="str">
            <v>NCAA</v>
          </cell>
          <cell r="K428">
            <v>20154</v>
          </cell>
          <cell r="L428">
            <v>17465</v>
          </cell>
          <cell r="M428">
            <v>37619</v>
          </cell>
          <cell r="N428">
            <v>1308007</v>
          </cell>
          <cell r="O428">
            <v>386976</v>
          </cell>
        </row>
        <row r="429">
          <cell r="F429" t="str">
            <v>Purdue2012</v>
          </cell>
          <cell r="G429" t="str">
            <v>NCAA Division I-FBS</v>
          </cell>
          <cell r="I429">
            <v>1</v>
          </cell>
          <cell r="J429" t="str">
            <v>NCAA</v>
          </cell>
          <cell r="K429">
            <v>17087</v>
          </cell>
          <cell r="L429">
            <v>12246</v>
          </cell>
          <cell r="M429">
            <v>29333</v>
          </cell>
          <cell r="N429">
            <v>799889</v>
          </cell>
          <cell r="O429">
            <v>341603</v>
          </cell>
        </row>
        <row r="430">
          <cell r="F430" t="str">
            <v>Rice2012</v>
          </cell>
          <cell r="G430" t="str">
            <v>NCAA Division I-FBS</v>
          </cell>
          <cell r="I430">
            <v>1</v>
          </cell>
          <cell r="J430" t="str">
            <v>NCAA</v>
          </cell>
          <cell r="K430">
            <v>1909</v>
          </cell>
          <cell r="L430">
            <v>1866</v>
          </cell>
          <cell r="M430">
            <v>3775</v>
          </cell>
          <cell r="N430">
            <v>324149</v>
          </cell>
          <cell r="O430">
            <v>153884</v>
          </cell>
        </row>
        <row r="431">
          <cell r="F431" t="str">
            <v>Rutgers2012</v>
          </cell>
          <cell r="G431" t="str">
            <v>NCAA Division I-FBS</v>
          </cell>
          <cell r="I431">
            <v>1</v>
          </cell>
          <cell r="J431" t="str">
            <v>NCAA</v>
          </cell>
          <cell r="K431">
            <v>15375</v>
          </cell>
          <cell r="L431">
            <v>14553</v>
          </cell>
          <cell r="M431">
            <v>29928</v>
          </cell>
          <cell r="N431">
            <v>591107</v>
          </cell>
          <cell r="O431">
            <v>267585</v>
          </cell>
        </row>
        <row r="432">
          <cell r="F432" t="str">
            <v>San Diego State2012</v>
          </cell>
          <cell r="G432" t="str">
            <v>NCAA Division I-FBS</v>
          </cell>
          <cell r="I432">
            <v>1</v>
          </cell>
          <cell r="J432" t="str">
            <v>NCAA</v>
          </cell>
          <cell r="K432">
            <v>10142</v>
          </cell>
          <cell r="L432">
            <v>12687</v>
          </cell>
          <cell r="M432">
            <v>22829</v>
          </cell>
          <cell r="N432">
            <v>323204</v>
          </cell>
          <cell r="O432">
            <v>213019</v>
          </cell>
        </row>
        <row r="433">
          <cell r="F433" t="str">
            <v>San Jose State2012</v>
          </cell>
          <cell r="G433" t="str">
            <v>NCAA Division I-FBS</v>
          </cell>
          <cell r="I433">
            <v>1</v>
          </cell>
          <cell r="J433" t="str">
            <v>NCAA</v>
          </cell>
          <cell r="K433">
            <v>10173</v>
          </cell>
          <cell r="L433">
            <v>10098</v>
          </cell>
          <cell r="M433">
            <v>20271</v>
          </cell>
          <cell r="N433">
            <v>292627</v>
          </cell>
          <cell r="O433">
            <v>111395</v>
          </cell>
        </row>
        <row r="434">
          <cell r="F434" t="str">
            <v>SMU2012</v>
          </cell>
          <cell r="G434" t="str">
            <v>NCAA Division I-FBS</v>
          </cell>
          <cell r="I434">
            <v>1</v>
          </cell>
          <cell r="J434" t="str">
            <v>NCAA</v>
          </cell>
          <cell r="K434">
            <v>2949</v>
          </cell>
          <cell r="L434">
            <v>3043</v>
          </cell>
          <cell r="M434">
            <v>5992</v>
          </cell>
          <cell r="N434">
            <v>659766</v>
          </cell>
          <cell r="O434">
            <v>188238</v>
          </cell>
        </row>
        <row r="435">
          <cell r="F435" t="str">
            <v>Stanford2012</v>
          </cell>
          <cell r="G435" t="str">
            <v>NCAA Division I-FBS</v>
          </cell>
          <cell r="I435">
            <v>1</v>
          </cell>
          <cell r="J435" t="str">
            <v>NCAA</v>
          </cell>
          <cell r="K435">
            <v>3653</v>
          </cell>
          <cell r="L435">
            <v>3346</v>
          </cell>
          <cell r="M435">
            <v>6999</v>
          </cell>
          <cell r="N435">
            <v>870424</v>
          </cell>
          <cell r="O435">
            <v>310772</v>
          </cell>
        </row>
        <row r="436">
          <cell r="F436" t="str">
            <v>Syracuse2012</v>
          </cell>
          <cell r="G436" t="str">
            <v>NCAA Division I-FBS</v>
          </cell>
          <cell r="I436">
            <v>1</v>
          </cell>
          <cell r="J436" t="str">
            <v>NCAA</v>
          </cell>
          <cell r="K436">
            <v>6193</v>
          </cell>
          <cell r="L436">
            <v>7732</v>
          </cell>
          <cell r="M436">
            <v>13925</v>
          </cell>
          <cell r="N436">
            <v>696462</v>
          </cell>
          <cell r="O436">
            <v>315344</v>
          </cell>
        </row>
        <row r="437">
          <cell r="F437" t="str">
            <v>Temple2012</v>
          </cell>
          <cell r="G437" t="str">
            <v>NCAA Division I-FBS</v>
          </cell>
          <cell r="I437">
            <v>1</v>
          </cell>
          <cell r="J437" t="str">
            <v>NCAA</v>
          </cell>
          <cell r="K437">
            <v>11804</v>
          </cell>
          <cell r="L437">
            <v>12426</v>
          </cell>
          <cell r="M437">
            <v>24230</v>
          </cell>
          <cell r="N437">
            <v>342826</v>
          </cell>
          <cell r="O437">
            <v>139598</v>
          </cell>
        </row>
        <row r="438">
          <cell r="F438" t="str">
            <v>Texas A&amp;M2012</v>
          </cell>
          <cell r="G438" t="str">
            <v>NCAA Division I-FBS</v>
          </cell>
          <cell r="I438">
            <v>1</v>
          </cell>
          <cell r="J438" t="str">
            <v>NCAA</v>
          </cell>
          <cell r="K438">
            <v>18736</v>
          </cell>
          <cell r="L438">
            <v>17367</v>
          </cell>
          <cell r="M438">
            <v>36103</v>
          </cell>
          <cell r="N438">
            <v>919258</v>
          </cell>
          <cell r="O438">
            <v>377084</v>
          </cell>
        </row>
        <row r="439">
          <cell r="F439" t="str">
            <v>TCU2012</v>
          </cell>
          <cell r="G439" t="str">
            <v>NCAA Division I-FBS</v>
          </cell>
          <cell r="I439">
            <v>1</v>
          </cell>
          <cell r="J439" t="str">
            <v>NCAA</v>
          </cell>
          <cell r="K439">
            <v>3269</v>
          </cell>
          <cell r="L439">
            <v>4855</v>
          </cell>
          <cell r="M439">
            <v>8124</v>
          </cell>
          <cell r="N439">
            <v>621640</v>
          </cell>
          <cell r="O439">
            <v>297905</v>
          </cell>
        </row>
        <row r="440">
          <cell r="F440" t="str">
            <v>Texas State2012</v>
          </cell>
          <cell r="G440" t="str">
            <v>NCAA Division I-FBS</v>
          </cell>
          <cell r="I440">
            <v>1</v>
          </cell>
          <cell r="J440" t="str">
            <v>NCAA</v>
          </cell>
          <cell r="K440">
            <v>10642</v>
          </cell>
          <cell r="L440">
            <v>13581</v>
          </cell>
          <cell r="M440">
            <v>24223</v>
          </cell>
          <cell r="N440">
            <v>260522</v>
          </cell>
          <cell r="O440">
            <v>83762</v>
          </cell>
        </row>
        <row r="441">
          <cell r="F441" t="str">
            <v>Texas Tech2012</v>
          </cell>
          <cell r="G441" t="str">
            <v>NCAA Division I-FBS</v>
          </cell>
          <cell r="I441">
            <v>1</v>
          </cell>
          <cell r="J441" t="str">
            <v>NCAA</v>
          </cell>
          <cell r="K441">
            <v>12866</v>
          </cell>
          <cell r="L441">
            <v>10696</v>
          </cell>
          <cell r="M441">
            <v>23562</v>
          </cell>
          <cell r="N441">
            <v>1069423</v>
          </cell>
          <cell r="O441">
            <v>524790</v>
          </cell>
        </row>
        <row r="442">
          <cell r="F442" t="str">
            <v>Alabama2012</v>
          </cell>
          <cell r="G442" t="str">
            <v>NCAA Division I-FBS</v>
          </cell>
          <cell r="I442">
            <v>1</v>
          </cell>
          <cell r="J442" t="str">
            <v>NCAA</v>
          </cell>
          <cell r="K442">
            <v>11721</v>
          </cell>
          <cell r="L442">
            <v>13388</v>
          </cell>
          <cell r="M442">
            <v>25109</v>
          </cell>
          <cell r="N442">
            <v>1352115</v>
          </cell>
          <cell r="O442">
            <v>433138</v>
          </cell>
        </row>
        <row r="443">
          <cell r="F443" t="str">
            <v>Tennessee2012</v>
          </cell>
          <cell r="G443" t="str">
            <v>NCAA Division I-FBS</v>
          </cell>
          <cell r="I443">
            <v>1</v>
          </cell>
          <cell r="J443" t="str">
            <v>NCAA</v>
          </cell>
          <cell r="K443">
            <v>9967</v>
          </cell>
          <cell r="L443">
            <v>9516</v>
          </cell>
          <cell r="M443">
            <v>19483</v>
          </cell>
          <cell r="N443">
            <v>1935990</v>
          </cell>
          <cell r="O443">
            <v>540502</v>
          </cell>
        </row>
        <row r="444">
          <cell r="F444" t="str">
            <v>Texas2012</v>
          </cell>
          <cell r="G444" t="str">
            <v>NCAA Division I-FBS</v>
          </cell>
          <cell r="I444">
            <v>1</v>
          </cell>
          <cell r="J444" t="str">
            <v>NCAA</v>
          </cell>
          <cell r="K444">
            <v>17637</v>
          </cell>
          <cell r="L444">
            <v>19087</v>
          </cell>
          <cell r="M444">
            <v>36724</v>
          </cell>
          <cell r="N444">
            <v>980342</v>
          </cell>
          <cell r="O444">
            <v>424836</v>
          </cell>
        </row>
        <row r="445">
          <cell r="F445" t="str">
            <v>UTEP2012</v>
          </cell>
          <cell r="G445" t="str">
            <v>NCAA Division I-FBS</v>
          </cell>
          <cell r="I445">
            <v>1</v>
          </cell>
          <cell r="J445" t="str">
            <v>NCAA</v>
          </cell>
          <cell r="K445">
            <v>5971</v>
          </cell>
          <cell r="L445">
            <v>6682</v>
          </cell>
          <cell r="M445">
            <v>12653</v>
          </cell>
          <cell r="N445">
            <v>352858</v>
          </cell>
          <cell r="O445">
            <v>157048</v>
          </cell>
        </row>
        <row r="446">
          <cell r="F446" t="str">
            <v>UTSA2012</v>
          </cell>
          <cell r="G446" t="str">
            <v>NCAA Division I-FCS</v>
          </cell>
          <cell r="I446">
            <v>1</v>
          </cell>
          <cell r="J446" t="str">
            <v>NCAA</v>
          </cell>
          <cell r="K446">
            <v>11117</v>
          </cell>
          <cell r="L446">
            <v>9882</v>
          </cell>
          <cell r="M446">
            <v>20999</v>
          </cell>
          <cell r="N446">
            <v>369464</v>
          </cell>
          <cell r="O446">
            <v>137855</v>
          </cell>
        </row>
        <row r="447">
          <cell r="F447" t="str">
            <v>Troy2012</v>
          </cell>
          <cell r="G447" t="str">
            <v>NCAA Division I-FBS</v>
          </cell>
          <cell r="I447">
            <v>1</v>
          </cell>
          <cell r="J447" t="str">
            <v>NCAA</v>
          </cell>
          <cell r="K447">
            <v>3663</v>
          </cell>
          <cell r="L447">
            <v>5927</v>
          </cell>
          <cell r="M447">
            <v>9590</v>
          </cell>
          <cell r="N447">
            <v>197704</v>
          </cell>
          <cell r="O447">
            <v>111353</v>
          </cell>
        </row>
        <row r="448">
          <cell r="F448" t="str">
            <v>Tulane2012</v>
          </cell>
          <cell r="G448" t="str">
            <v>NCAA Division I-FBS</v>
          </cell>
          <cell r="I448">
            <v>1</v>
          </cell>
          <cell r="J448" t="str">
            <v>NCAA</v>
          </cell>
          <cell r="K448">
            <v>2759</v>
          </cell>
          <cell r="L448">
            <v>3684</v>
          </cell>
          <cell r="M448">
            <v>6443</v>
          </cell>
          <cell r="N448">
            <v>316601</v>
          </cell>
          <cell r="O448">
            <v>173804</v>
          </cell>
        </row>
        <row r="449">
          <cell r="F449" t="str">
            <v>Buffalo2012</v>
          </cell>
          <cell r="G449" t="str">
            <v>NCAA Division I-FBS</v>
          </cell>
          <cell r="I449">
            <v>1</v>
          </cell>
          <cell r="J449" t="str">
            <v>NCAA</v>
          </cell>
          <cell r="K449">
            <v>9625</v>
          </cell>
          <cell r="L449">
            <v>7948</v>
          </cell>
          <cell r="M449">
            <v>17573</v>
          </cell>
          <cell r="N449">
            <v>309306</v>
          </cell>
          <cell r="O449">
            <v>143842</v>
          </cell>
        </row>
        <row r="450">
          <cell r="F450" t="str">
            <v>Akron2012</v>
          </cell>
          <cell r="G450" t="str">
            <v>NCAA Division I-FBS</v>
          </cell>
          <cell r="I450">
            <v>1</v>
          </cell>
          <cell r="J450" t="str">
            <v>NCAA</v>
          </cell>
          <cell r="K450">
            <v>8838</v>
          </cell>
          <cell r="L450">
            <v>7804</v>
          </cell>
          <cell r="M450">
            <v>16642</v>
          </cell>
          <cell r="N450">
            <v>313890</v>
          </cell>
          <cell r="O450">
            <v>143429</v>
          </cell>
        </row>
        <row r="451">
          <cell r="F451" t="str">
            <v>UAB2012</v>
          </cell>
          <cell r="G451" t="str">
            <v>NCAA Division I-FBS</v>
          </cell>
          <cell r="I451">
            <v>1</v>
          </cell>
          <cell r="J451" t="str">
            <v>NCAA</v>
          </cell>
          <cell r="K451">
            <v>3497</v>
          </cell>
          <cell r="L451">
            <v>4727</v>
          </cell>
          <cell r="M451">
            <v>8224</v>
          </cell>
          <cell r="N451">
            <v>281321</v>
          </cell>
          <cell r="O451">
            <v>197278</v>
          </cell>
        </row>
        <row r="452">
          <cell r="F452" t="str">
            <v>Arizona2012</v>
          </cell>
          <cell r="G452" t="str">
            <v>NCAA Division I-FBS</v>
          </cell>
          <cell r="I452">
            <v>1</v>
          </cell>
          <cell r="J452" t="str">
            <v>NCAA</v>
          </cell>
          <cell r="K452">
            <v>13254</v>
          </cell>
          <cell r="L452">
            <v>14809</v>
          </cell>
          <cell r="M452">
            <v>28063</v>
          </cell>
          <cell r="N452">
            <v>852369</v>
          </cell>
          <cell r="O452">
            <v>351792</v>
          </cell>
        </row>
        <row r="453">
          <cell r="F453" t="str">
            <v>Arkansas2012</v>
          </cell>
          <cell r="G453" t="str">
            <v>NCAA Division I-FBS</v>
          </cell>
          <cell r="I453">
            <v>1</v>
          </cell>
          <cell r="J453" t="str">
            <v>NCAA</v>
          </cell>
          <cell r="K453">
            <v>8759</v>
          </cell>
          <cell r="L453">
            <v>8928</v>
          </cell>
          <cell r="M453">
            <v>17687</v>
          </cell>
          <cell r="N453">
            <v>1068678</v>
          </cell>
          <cell r="O453">
            <v>422626</v>
          </cell>
        </row>
        <row r="454">
          <cell r="F454" t="str">
            <v>California2012</v>
          </cell>
          <cell r="G454" t="str">
            <v>NCAA Division I-FBS</v>
          </cell>
          <cell r="I454">
            <v>1</v>
          </cell>
          <cell r="J454" t="str">
            <v>NCAA</v>
          </cell>
          <cell r="K454">
            <v>11913</v>
          </cell>
          <cell r="L454">
            <v>13105</v>
          </cell>
          <cell r="M454">
            <v>25018</v>
          </cell>
          <cell r="N454">
            <v>545459</v>
          </cell>
          <cell r="O454">
            <v>293768</v>
          </cell>
        </row>
        <row r="455">
          <cell r="F455" t="str">
            <v>UCLA2012</v>
          </cell>
          <cell r="G455" t="str">
            <v>NCAA Division I-FBS</v>
          </cell>
          <cell r="I455">
            <v>1</v>
          </cell>
          <cell r="J455" t="str">
            <v>NCAA</v>
          </cell>
          <cell r="K455">
            <v>12307</v>
          </cell>
          <cell r="L455">
            <v>15058</v>
          </cell>
          <cell r="M455">
            <v>27365</v>
          </cell>
          <cell r="N455">
            <v>845163</v>
          </cell>
          <cell r="O455">
            <v>328714</v>
          </cell>
        </row>
        <row r="456">
          <cell r="F456" t="str">
            <v>UCF2012</v>
          </cell>
          <cell r="G456" t="str">
            <v>NCAA Division I-FBS</v>
          </cell>
          <cell r="I456">
            <v>1</v>
          </cell>
          <cell r="J456" t="str">
            <v>NCAA</v>
          </cell>
          <cell r="K456">
            <v>16748</v>
          </cell>
          <cell r="L456">
            <v>19930</v>
          </cell>
          <cell r="M456">
            <v>36678</v>
          </cell>
          <cell r="N456">
            <v>369011</v>
          </cell>
          <cell r="O456">
            <v>252332</v>
          </cell>
        </row>
        <row r="457">
          <cell r="F457" t="str">
            <v>Cincinnati2012</v>
          </cell>
          <cell r="G457" t="str">
            <v>NCAA Division I-FBS</v>
          </cell>
          <cell r="I457">
            <v>1</v>
          </cell>
          <cell r="J457" t="str">
            <v>NCAA</v>
          </cell>
          <cell r="K457">
            <v>10216</v>
          </cell>
          <cell r="L457">
            <v>9399</v>
          </cell>
          <cell r="M457">
            <v>19615</v>
          </cell>
          <cell r="N457">
            <v>531464</v>
          </cell>
          <cell r="O457">
            <v>208815</v>
          </cell>
        </row>
        <row r="458">
          <cell r="F458" t="str">
            <v>Colorado2012</v>
          </cell>
          <cell r="G458" t="str">
            <v>NCAA Division I-FBS</v>
          </cell>
          <cell r="I458">
            <v>1</v>
          </cell>
          <cell r="J458" t="str">
            <v>NCAA</v>
          </cell>
          <cell r="K458">
            <v>12667</v>
          </cell>
          <cell r="L458">
            <v>10799</v>
          </cell>
          <cell r="M458">
            <v>23466</v>
          </cell>
          <cell r="N458">
            <v>532910</v>
          </cell>
          <cell r="O458">
            <v>299698</v>
          </cell>
        </row>
        <row r="459">
          <cell r="F459" t="str">
            <v>UConn2012</v>
          </cell>
          <cell r="G459" t="str">
            <v>NCAA Division I-FBS</v>
          </cell>
          <cell r="I459">
            <v>1</v>
          </cell>
          <cell r="J459" t="str">
            <v>NCAA</v>
          </cell>
          <cell r="K459">
            <v>8407</v>
          </cell>
          <cell r="L459">
            <v>8180</v>
          </cell>
          <cell r="M459">
            <v>16587</v>
          </cell>
          <cell r="N459">
            <v>538441</v>
          </cell>
          <cell r="O459">
            <v>242066</v>
          </cell>
        </row>
        <row r="460">
          <cell r="F460" t="str">
            <v>Florida2012</v>
          </cell>
          <cell r="G460" t="str">
            <v>NCAA Division I-FBS</v>
          </cell>
          <cell r="I460">
            <v>1</v>
          </cell>
          <cell r="J460" t="str">
            <v>NCAA</v>
          </cell>
          <cell r="K460">
            <v>13254</v>
          </cell>
          <cell r="L460">
            <v>16730</v>
          </cell>
          <cell r="M460">
            <v>29984</v>
          </cell>
          <cell r="N460">
            <v>1089024</v>
          </cell>
          <cell r="O460">
            <v>516416</v>
          </cell>
        </row>
        <row r="461">
          <cell r="F461" t="str">
            <v>Georgia2012</v>
          </cell>
          <cell r="G461" t="str">
            <v>NCAA Division I-FBS</v>
          </cell>
          <cell r="I461">
            <v>1</v>
          </cell>
          <cell r="J461" t="str">
            <v>NCAA</v>
          </cell>
          <cell r="K461">
            <v>10364</v>
          </cell>
          <cell r="L461">
            <v>14034</v>
          </cell>
          <cell r="M461">
            <v>24398</v>
          </cell>
          <cell r="N461">
            <v>1024510</v>
          </cell>
          <cell r="O461">
            <v>516121</v>
          </cell>
        </row>
        <row r="462">
          <cell r="F462" t="str">
            <v>Hawaii2012</v>
          </cell>
          <cell r="G462" t="str">
            <v>NCAA Division I-FBS</v>
          </cell>
          <cell r="I462">
            <v>1</v>
          </cell>
          <cell r="J462" t="str">
            <v>NCAA</v>
          </cell>
          <cell r="K462">
            <v>5382</v>
          </cell>
          <cell r="L462">
            <v>6339</v>
          </cell>
          <cell r="M462">
            <v>11721</v>
          </cell>
          <cell r="N462">
            <v>394913</v>
          </cell>
          <cell r="O462">
            <v>263845</v>
          </cell>
        </row>
        <row r="463">
          <cell r="F463" t="str">
            <v>Houston2012</v>
          </cell>
          <cell r="G463" t="str">
            <v>NCAA Division I-FBS</v>
          </cell>
          <cell r="I463">
            <v>1</v>
          </cell>
          <cell r="J463" t="str">
            <v>NCAA</v>
          </cell>
          <cell r="K463">
            <v>11618</v>
          </cell>
          <cell r="L463">
            <v>11569</v>
          </cell>
          <cell r="M463">
            <v>23187</v>
          </cell>
          <cell r="N463">
            <v>421946</v>
          </cell>
          <cell r="O463">
            <v>281021</v>
          </cell>
        </row>
        <row r="464">
          <cell r="F464" t="str">
            <v>Illinois2012</v>
          </cell>
          <cell r="G464" t="str">
            <v>NCAA Division I-FBS</v>
          </cell>
          <cell r="I464">
            <v>1</v>
          </cell>
          <cell r="J464" t="str">
            <v>NCAA</v>
          </cell>
          <cell r="K464">
            <v>16966</v>
          </cell>
          <cell r="L464">
            <v>13764</v>
          </cell>
          <cell r="M464">
            <v>30730</v>
          </cell>
          <cell r="N464">
            <v>1281635</v>
          </cell>
          <cell r="O464">
            <v>372493</v>
          </cell>
        </row>
        <row r="465">
          <cell r="F465" t="str">
            <v>Iowa2012</v>
          </cell>
          <cell r="G465" t="str">
            <v>NCAA Division I-FBS</v>
          </cell>
          <cell r="I465">
            <v>1</v>
          </cell>
          <cell r="J465" t="str">
            <v>NCAA</v>
          </cell>
          <cell r="K465">
            <v>9419</v>
          </cell>
          <cell r="L465">
            <v>10030</v>
          </cell>
          <cell r="M465">
            <v>19449</v>
          </cell>
          <cell r="N465">
            <v>843107</v>
          </cell>
          <cell r="O465">
            <v>432009</v>
          </cell>
        </row>
        <row r="466">
          <cell r="F466" t="str">
            <v>Kansas2012</v>
          </cell>
          <cell r="G466" t="str">
            <v>NCAA Division I-FBS</v>
          </cell>
          <cell r="I466">
            <v>1</v>
          </cell>
          <cell r="J466" t="str">
            <v>NCAA</v>
          </cell>
          <cell r="K466">
            <v>8502</v>
          </cell>
          <cell r="L466">
            <v>8415</v>
          </cell>
          <cell r="M466">
            <v>16917</v>
          </cell>
          <cell r="N466">
            <v>1203076</v>
          </cell>
          <cell r="O466">
            <v>465562</v>
          </cell>
        </row>
        <row r="467">
          <cell r="F467" t="str">
            <v>Kentucky2012</v>
          </cell>
          <cell r="G467" t="str">
            <v>NCAA Division I-FBS</v>
          </cell>
          <cell r="I467">
            <v>1</v>
          </cell>
          <cell r="J467" t="str">
            <v>NCAA</v>
          </cell>
          <cell r="K467">
            <v>9402</v>
          </cell>
          <cell r="L467">
            <v>9707</v>
          </cell>
          <cell r="M467">
            <v>19109</v>
          </cell>
          <cell r="N467">
            <v>1182992</v>
          </cell>
          <cell r="O467">
            <v>594119</v>
          </cell>
        </row>
        <row r="468">
          <cell r="F468" t="str">
            <v>Louisiana2012</v>
          </cell>
          <cell r="G468" t="str">
            <v>NCAA Division I-FBS</v>
          </cell>
          <cell r="I468">
            <v>1</v>
          </cell>
          <cell r="J468" t="str">
            <v>NCAA</v>
          </cell>
          <cell r="K468">
            <v>5637</v>
          </cell>
          <cell r="L468">
            <v>6890</v>
          </cell>
          <cell r="M468">
            <v>12527</v>
          </cell>
          <cell r="N468">
            <v>263746</v>
          </cell>
          <cell r="O468">
            <v>99358</v>
          </cell>
        </row>
        <row r="469">
          <cell r="F469" t="str">
            <v>Louisiana-Monroe2012</v>
          </cell>
          <cell r="G469" t="str">
            <v>NCAA Division I-FBS</v>
          </cell>
          <cell r="I469">
            <v>1</v>
          </cell>
          <cell r="J469" t="str">
            <v>NCAA</v>
          </cell>
          <cell r="K469">
            <v>1847</v>
          </cell>
          <cell r="L469">
            <v>3225</v>
          </cell>
          <cell r="M469">
            <v>5072</v>
          </cell>
          <cell r="N469">
            <v>75346</v>
          </cell>
          <cell r="O469">
            <v>46981</v>
          </cell>
        </row>
        <row r="470">
          <cell r="F470" t="str">
            <v>Louisville2012</v>
          </cell>
          <cell r="G470" t="str">
            <v>NCAA Division I-FBS</v>
          </cell>
          <cell r="I470">
            <v>1</v>
          </cell>
          <cell r="J470" t="str">
            <v>NCAA</v>
          </cell>
          <cell r="K470">
            <v>5760</v>
          </cell>
          <cell r="L470">
            <v>6298</v>
          </cell>
          <cell r="M470">
            <v>12058</v>
          </cell>
          <cell r="N470">
            <v>904571</v>
          </cell>
          <cell r="O470">
            <v>430109</v>
          </cell>
        </row>
        <row r="471">
          <cell r="F471" t="str">
            <v>Maryland2012</v>
          </cell>
          <cell r="G471" t="str">
            <v>NCAA Division I-FBS</v>
          </cell>
          <cell r="I471">
            <v>1</v>
          </cell>
          <cell r="J471" t="str">
            <v>NCAA</v>
          </cell>
          <cell r="K471">
            <v>12838</v>
          </cell>
          <cell r="L471">
            <v>11526</v>
          </cell>
          <cell r="M471">
            <v>24364</v>
          </cell>
          <cell r="N471">
            <v>519451</v>
          </cell>
          <cell r="O471">
            <v>258227</v>
          </cell>
        </row>
        <row r="472">
          <cell r="F472" t="str">
            <v>UMass2012</v>
          </cell>
          <cell r="G472" t="str">
            <v>NCAA Division I-FBS</v>
          </cell>
          <cell r="I472">
            <v>1</v>
          </cell>
          <cell r="J472" t="str">
            <v>NCAA</v>
          </cell>
          <cell r="K472">
            <v>10431</v>
          </cell>
          <cell r="L472">
            <v>9746</v>
          </cell>
          <cell r="M472">
            <v>20177</v>
          </cell>
          <cell r="N472">
            <v>549201</v>
          </cell>
          <cell r="O472">
            <v>271009</v>
          </cell>
        </row>
        <row r="473">
          <cell r="F473" t="str">
            <v>Memphis2012</v>
          </cell>
          <cell r="G473" t="str">
            <v>NCAA Division I-FBS</v>
          </cell>
          <cell r="I473">
            <v>1</v>
          </cell>
          <cell r="J473" t="str">
            <v>NCAA</v>
          </cell>
          <cell r="K473">
            <v>5169</v>
          </cell>
          <cell r="L473">
            <v>7531</v>
          </cell>
          <cell r="M473">
            <v>12700</v>
          </cell>
          <cell r="N473">
            <v>634276</v>
          </cell>
          <cell r="O473">
            <v>199754</v>
          </cell>
        </row>
        <row r="474">
          <cell r="F474" t="str">
            <v>Miami (FL)2012</v>
          </cell>
          <cell r="G474" t="str">
            <v>NCAA Division I-FBS</v>
          </cell>
          <cell r="I474">
            <v>1</v>
          </cell>
          <cell r="J474" t="str">
            <v>NCAA</v>
          </cell>
          <cell r="K474">
            <v>4792</v>
          </cell>
          <cell r="L474">
            <v>4967</v>
          </cell>
          <cell r="M474">
            <v>9759</v>
          </cell>
          <cell r="N474">
            <v>668082</v>
          </cell>
          <cell r="O474">
            <v>290573</v>
          </cell>
        </row>
        <row r="475">
          <cell r="F475" t="str">
            <v>Michigan2012</v>
          </cell>
          <cell r="G475" t="str">
            <v>NCAA Division I-FBS</v>
          </cell>
          <cell r="I475">
            <v>1</v>
          </cell>
          <cell r="J475" t="str">
            <v>NCAA</v>
          </cell>
          <cell r="K475">
            <v>13745</v>
          </cell>
          <cell r="L475">
            <v>13209</v>
          </cell>
          <cell r="M475">
            <v>26954</v>
          </cell>
          <cell r="N475">
            <v>1319474</v>
          </cell>
          <cell r="O475">
            <v>668245</v>
          </cell>
        </row>
        <row r="476">
          <cell r="F476" t="str">
            <v>Minnesota2012</v>
          </cell>
          <cell r="G476" t="str">
            <v>NCAA Division I-FBS</v>
          </cell>
          <cell r="I476">
            <v>1</v>
          </cell>
          <cell r="J476" t="str">
            <v>NCAA</v>
          </cell>
          <cell r="K476">
            <v>13772</v>
          </cell>
          <cell r="L476">
            <v>14291</v>
          </cell>
          <cell r="M476">
            <v>28063</v>
          </cell>
          <cell r="N476">
            <v>995956</v>
          </cell>
          <cell r="O476">
            <v>435260</v>
          </cell>
        </row>
        <row r="477">
          <cell r="F477" t="str">
            <v>Ole Miss2012</v>
          </cell>
          <cell r="G477" t="str">
            <v>NCAA Division I-FBS</v>
          </cell>
          <cell r="I477">
            <v>1</v>
          </cell>
          <cell r="J477" t="str">
            <v>NCAA</v>
          </cell>
          <cell r="K477">
            <v>6560</v>
          </cell>
          <cell r="L477">
            <v>8131</v>
          </cell>
          <cell r="M477">
            <v>14691</v>
          </cell>
          <cell r="N477">
            <v>863513</v>
          </cell>
          <cell r="O477">
            <v>381804</v>
          </cell>
        </row>
        <row r="478">
          <cell r="F478" t="str">
            <v>Missouri2012</v>
          </cell>
          <cell r="G478" t="str">
            <v>NCAA Division I-FBS</v>
          </cell>
          <cell r="I478">
            <v>1</v>
          </cell>
          <cell r="J478" t="str">
            <v>NCAA</v>
          </cell>
          <cell r="K478">
            <v>12028</v>
          </cell>
          <cell r="L478">
            <v>13018</v>
          </cell>
          <cell r="M478">
            <v>25046</v>
          </cell>
          <cell r="N478">
            <v>972587</v>
          </cell>
          <cell r="O478">
            <v>364009</v>
          </cell>
        </row>
        <row r="479">
          <cell r="F479" t="str">
            <v>Nebraska2012</v>
          </cell>
          <cell r="G479" t="str">
            <v>NCAA Division I-FBS</v>
          </cell>
          <cell r="I479">
            <v>1</v>
          </cell>
          <cell r="J479" t="str">
            <v>NCAA</v>
          </cell>
          <cell r="K479">
            <v>9604</v>
          </cell>
          <cell r="L479">
            <v>8162</v>
          </cell>
          <cell r="M479">
            <v>17766</v>
          </cell>
          <cell r="N479">
            <v>1351620</v>
          </cell>
          <cell r="O479">
            <v>443127</v>
          </cell>
        </row>
        <row r="480">
          <cell r="F480" t="str">
            <v>UNLV2012</v>
          </cell>
          <cell r="G480" t="str">
            <v>NCAA Division I-FBS</v>
          </cell>
          <cell r="I480">
            <v>1</v>
          </cell>
          <cell r="J480" t="str">
            <v>NCAA</v>
          </cell>
          <cell r="K480">
            <v>7065</v>
          </cell>
          <cell r="L480">
            <v>8759</v>
          </cell>
          <cell r="M480">
            <v>15824</v>
          </cell>
          <cell r="N480">
            <v>568277</v>
          </cell>
          <cell r="O480">
            <v>225569</v>
          </cell>
        </row>
        <row r="481">
          <cell r="F481" t="str">
            <v>Nevada2012</v>
          </cell>
          <cell r="G481" t="str">
            <v>NCAA Division I-FBS</v>
          </cell>
          <cell r="I481">
            <v>1</v>
          </cell>
          <cell r="J481" t="str">
            <v>NCAA</v>
          </cell>
          <cell r="K481">
            <v>5852</v>
          </cell>
          <cell r="L481">
            <v>6543</v>
          </cell>
          <cell r="M481">
            <v>12395</v>
          </cell>
          <cell r="N481">
            <v>348070</v>
          </cell>
          <cell r="O481">
            <v>98066</v>
          </cell>
        </row>
        <row r="482">
          <cell r="F482" t="str">
            <v>New Mexico2012</v>
          </cell>
          <cell r="G482" t="str">
            <v>NCAA Division I-FBS</v>
          </cell>
          <cell r="I482">
            <v>1</v>
          </cell>
          <cell r="J482" t="str">
            <v>NCAA</v>
          </cell>
          <cell r="K482">
            <v>7534</v>
          </cell>
          <cell r="L482">
            <v>9254</v>
          </cell>
          <cell r="M482">
            <v>16788</v>
          </cell>
          <cell r="N482">
            <v>471056</v>
          </cell>
          <cell r="O482">
            <v>172202</v>
          </cell>
        </row>
        <row r="483">
          <cell r="F483" t="str">
            <v>North Carolina2012</v>
          </cell>
          <cell r="G483" t="str">
            <v>NCAA Division I-FBS</v>
          </cell>
          <cell r="I483">
            <v>1</v>
          </cell>
          <cell r="J483" t="str">
            <v>NCAA</v>
          </cell>
          <cell r="K483">
            <v>7265</v>
          </cell>
          <cell r="L483">
            <v>10241</v>
          </cell>
          <cell r="M483">
            <v>17506</v>
          </cell>
          <cell r="N483">
            <v>1102893</v>
          </cell>
          <cell r="O483">
            <v>391610</v>
          </cell>
        </row>
        <row r="484">
          <cell r="F484" t="str">
            <v>Charlotte2012</v>
          </cell>
          <cell r="G484" t="str">
            <v>NCAA Division I-FCS</v>
          </cell>
          <cell r="I484">
            <v>1</v>
          </cell>
          <cell r="J484" t="str">
            <v>NCAA</v>
          </cell>
          <cell r="K484">
            <v>9285</v>
          </cell>
          <cell r="L484">
            <v>8750</v>
          </cell>
          <cell r="M484">
            <v>18035</v>
          </cell>
          <cell r="N484">
            <v>255107</v>
          </cell>
          <cell r="O484">
            <v>117467</v>
          </cell>
        </row>
        <row r="485">
          <cell r="F485" t="str">
            <v>North Texas2012</v>
          </cell>
          <cell r="G485" t="str">
            <v>NCAA Division I-FBS</v>
          </cell>
          <cell r="I485">
            <v>1</v>
          </cell>
          <cell r="J485" t="str">
            <v>NCAA</v>
          </cell>
          <cell r="K485">
            <v>11220</v>
          </cell>
          <cell r="L485">
            <v>12650</v>
          </cell>
          <cell r="M485">
            <v>23870</v>
          </cell>
          <cell r="N485">
            <v>147779</v>
          </cell>
          <cell r="O485">
            <v>92668</v>
          </cell>
        </row>
        <row r="486">
          <cell r="F486" t="str">
            <v>Notre Dame2012</v>
          </cell>
          <cell r="G486" t="str">
            <v>NCAA Division I-FBS</v>
          </cell>
          <cell r="I486">
            <v>1</v>
          </cell>
          <cell r="J486" t="str">
            <v>NCAA</v>
          </cell>
          <cell r="K486">
            <v>4518</v>
          </cell>
          <cell r="L486">
            <v>3935</v>
          </cell>
          <cell r="M486">
            <v>8453</v>
          </cell>
          <cell r="N486">
            <v>1406609</v>
          </cell>
          <cell r="O486">
            <v>449169</v>
          </cell>
        </row>
        <row r="487">
          <cell r="F487" t="str">
            <v>Oklahoma2012</v>
          </cell>
          <cell r="G487" t="str">
            <v>NCAA Division I-FBS</v>
          </cell>
          <cell r="I487">
            <v>1</v>
          </cell>
          <cell r="J487" t="str">
            <v>NCAA</v>
          </cell>
          <cell r="K487">
            <v>8969</v>
          </cell>
          <cell r="L487">
            <v>8991</v>
          </cell>
          <cell r="M487">
            <v>17960</v>
          </cell>
          <cell r="N487">
            <v>1037771</v>
          </cell>
          <cell r="O487">
            <v>484026</v>
          </cell>
        </row>
        <row r="488">
          <cell r="F488" t="str">
            <v>Oregon2012</v>
          </cell>
          <cell r="G488" t="str">
            <v>NCAA Division I-FBS</v>
          </cell>
          <cell r="I488">
            <v>1</v>
          </cell>
          <cell r="J488" t="str">
            <v>NCAA</v>
          </cell>
          <cell r="K488">
            <v>8986</v>
          </cell>
          <cell r="L488">
            <v>9834</v>
          </cell>
          <cell r="M488">
            <v>18820</v>
          </cell>
          <cell r="N488">
            <v>1061588</v>
          </cell>
          <cell r="O488">
            <v>318297</v>
          </cell>
        </row>
        <row r="489">
          <cell r="F489" t="str">
            <v>Pittsburgh2012</v>
          </cell>
          <cell r="G489" t="str">
            <v>NCAA Division I-FBS</v>
          </cell>
          <cell r="I489">
            <v>1</v>
          </cell>
          <cell r="J489" t="str">
            <v>NCAA</v>
          </cell>
          <cell r="K489">
            <v>8672</v>
          </cell>
          <cell r="L489">
            <v>8551</v>
          </cell>
          <cell r="M489">
            <v>17223</v>
          </cell>
          <cell r="N489">
            <v>548888</v>
          </cell>
          <cell r="O489">
            <v>344000</v>
          </cell>
        </row>
        <row r="490">
          <cell r="F490" t="str">
            <v>South Alabama2012</v>
          </cell>
          <cell r="G490" t="str">
            <v>NCAA Division I-FBS</v>
          </cell>
          <cell r="I490">
            <v>1</v>
          </cell>
          <cell r="J490" t="str">
            <v>NCAA</v>
          </cell>
          <cell r="K490">
            <v>3887</v>
          </cell>
          <cell r="L490">
            <v>4809</v>
          </cell>
          <cell r="M490">
            <v>8696</v>
          </cell>
          <cell r="N490">
            <v>402676</v>
          </cell>
          <cell r="O490">
            <v>128258</v>
          </cell>
        </row>
        <row r="491">
          <cell r="F491" t="str">
            <v>South Carolina2012</v>
          </cell>
          <cell r="G491" t="str">
            <v>NCAA Division I-FBS</v>
          </cell>
          <cell r="I491">
            <v>1</v>
          </cell>
          <cell r="J491" t="str">
            <v>NCAA</v>
          </cell>
          <cell r="K491">
            <v>9793</v>
          </cell>
          <cell r="L491">
            <v>11734</v>
          </cell>
          <cell r="M491">
            <v>21527</v>
          </cell>
          <cell r="N491">
            <v>647990</v>
          </cell>
          <cell r="O491">
            <v>449384</v>
          </cell>
        </row>
        <row r="492">
          <cell r="F492" t="str">
            <v>South Florida2012</v>
          </cell>
          <cell r="G492" t="str">
            <v>NCAA Division I-FBS</v>
          </cell>
          <cell r="I492">
            <v>1</v>
          </cell>
          <cell r="J492" t="str">
            <v>NCAA</v>
          </cell>
          <cell r="K492">
            <v>10208</v>
          </cell>
          <cell r="L492">
            <v>13325</v>
          </cell>
          <cell r="M492">
            <v>23533</v>
          </cell>
          <cell r="N492">
            <v>479933</v>
          </cell>
          <cell r="O492">
            <v>289036</v>
          </cell>
        </row>
        <row r="493">
          <cell r="F493" t="str">
            <v>USC2012</v>
          </cell>
          <cell r="G493" t="str">
            <v>NCAA Division I-FBS</v>
          </cell>
          <cell r="I493">
            <v>1</v>
          </cell>
          <cell r="J493" t="str">
            <v>NCAA</v>
          </cell>
          <cell r="K493">
            <v>8588</v>
          </cell>
          <cell r="L493">
            <v>8909</v>
          </cell>
          <cell r="M493">
            <v>17497</v>
          </cell>
          <cell r="N493">
            <v>823634</v>
          </cell>
          <cell r="O493">
            <v>264729</v>
          </cell>
        </row>
        <row r="494">
          <cell r="F494" t="str">
            <v>Southern Mississippi2012</v>
          </cell>
          <cell r="G494" t="str">
            <v>NCAA Division I-FBS</v>
          </cell>
          <cell r="I494">
            <v>1</v>
          </cell>
          <cell r="J494" t="str">
            <v>NCAA</v>
          </cell>
          <cell r="K494">
            <v>4243</v>
          </cell>
          <cell r="L494">
            <v>7132</v>
          </cell>
          <cell r="M494">
            <v>11375</v>
          </cell>
          <cell r="N494">
            <v>283874</v>
          </cell>
          <cell r="O494">
            <v>137787</v>
          </cell>
        </row>
        <row r="495">
          <cell r="F495" t="str">
            <v>Toledo2012</v>
          </cell>
          <cell r="G495" t="str">
            <v>NCAA Division I-FBS</v>
          </cell>
          <cell r="I495">
            <v>1</v>
          </cell>
          <cell r="J495" t="str">
            <v>NCAA</v>
          </cell>
          <cell r="K495">
            <v>6852</v>
          </cell>
          <cell r="L495">
            <v>6555</v>
          </cell>
          <cell r="M495">
            <v>13407</v>
          </cell>
          <cell r="N495">
            <v>297803</v>
          </cell>
          <cell r="O495">
            <v>161413</v>
          </cell>
        </row>
        <row r="496">
          <cell r="F496" t="str">
            <v>Tulsa2012</v>
          </cell>
          <cell r="G496" t="str">
            <v>NCAA Division I-FBS</v>
          </cell>
          <cell r="I496">
            <v>1</v>
          </cell>
          <cell r="J496" t="str">
            <v>NCAA</v>
          </cell>
          <cell r="K496">
            <v>1696</v>
          </cell>
          <cell r="L496">
            <v>1293</v>
          </cell>
          <cell r="M496">
            <v>2989</v>
          </cell>
          <cell r="N496">
            <v>418866</v>
          </cell>
          <cell r="O496">
            <v>180899</v>
          </cell>
        </row>
        <row r="497">
          <cell r="F497" t="str">
            <v>Utah2012</v>
          </cell>
          <cell r="G497" t="str">
            <v>NCAA Division I-FBS</v>
          </cell>
          <cell r="I497">
            <v>1</v>
          </cell>
          <cell r="J497" t="str">
            <v>NCAA</v>
          </cell>
          <cell r="K497">
            <v>9606</v>
          </cell>
          <cell r="L497">
            <v>7691</v>
          </cell>
          <cell r="M497">
            <v>17297</v>
          </cell>
          <cell r="N497">
            <v>829139</v>
          </cell>
          <cell r="O497">
            <v>369272</v>
          </cell>
        </row>
        <row r="498">
          <cell r="F498" t="str">
            <v>Virginia2012</v>
          </cell>
          <cell r="G498" t="str">
            <v>NCAA Division I-FBS</v>
          </cell>
          <cell r="I498">
            <v>1</v>
          </cell>
          <cell r="J498" t="str">
            <v>NCAA</v>
          </cell>
          <cell r="K498">
            <v>6399</v>
          </cell>
          <cell r="L498">
            <v>7766</v>
          </cell>
          <cell r="M498">
            <v>14165</v>
          </cell>
          <cell r="N498">
            <v>776306</v>
          </cell>
          <cell r="O498">
            <v>408007</v>
          </cell>
        </row>
        <row r="499">
          <cell r="F499" t="str">
            <v>Washington2012</v>
          </cell>
          <cell r="G499" t="str">
            <v>NCAA Division I-FBS</v>
          </cell>
          <cell r="I499">
            <v>1</v>
          </cell>
          <cell r="J499" t="str">
            <v>NCAA</v>
          </cell>
          <cell r="K499">
            <v>12481</v>
          </cell>
          <cell r="L499">
            <v>13712</v>
          </cell>
          <cell r="M499">
            <v>26193</v>
          </cell>
          <cell r="N499">
            <v>1051521</v>
          </cell>
          <cell r="O499">
            <v>415408</v>
          </cell>
        </row>
        <row r="500">
          <cell r="F500" t="str">
            <v>Wisconsin2012</v>
          </cell>
          <cell r="G500" t="str">
            <v>NCAA Division I-FBS</v>
          </cell>
          <cell r="I500">
            <v>1</v>
          </cell>
          <cell r="J500" t="str">
            <v>NCAA</v>
          </cell>
          <cell r="K500">
            <v>13449</v>
          </cell>
          <cell r="L500">
            <v>14443</v>
          </cell>
          <cell r="M500">
            <v>27892</v>
          </cell>
          <cell r="N500">
            <v>576921</v>
          </cell>
          <cell r="O500">
            <v>357972</v>
          </cell>
        </row>
        <row r="501">
          <cell r="F501" t="str">
            <v>Wyoming2012</v>
          </cell>
          <cell r="G501" t="str">
            <v>NCAA Division I-FBS</v>
          </cell>
          <cell r="I501">
            <v>1</v>
          </cell>
          <cell r="J501" t="str">
            <v>NCAA</v>
          </cell>
          <cell r="K501">
            <v>4223</v>
          </cell>
          <cell r="L501">
            <v>4086</v>
          </cell>
          <cell r="M501">
            <v>8309</v>
          </cell>
          <cell r="N501">
            <v>305919</v>
          </cell>
          <cell r="O501">
            <v>141085</v>
          </cell>
        </row>
        <row r="502">
          <cell r="F502" t="str">
            <v>Utah State2012</v>
          </cell>
          <cell r="G502" t="str">
            <v>NCAA Division I-FBS</v>
          </cell>
          <cell r="I502">
            <v>1</v>
          </cell>
          <cell r="J502" t="str">
            <v>NCAA</v>
          </cell>
          <cell r="K502">
            <v>7328</v>
          </cell>
          <cell r="L502">
            <v>8003</v>
          </cell>
          <cell r="M502">
            <v>15331</v>
          </cell>
          <cell r="N502">
            <v>340234</v>
          </cell>
          <cell r="O502">
            <v>184914</v>
          </cell>
        </row>
        <row r="503">
          <cell r="F503" t="str">
            <v>Vanderbilt2012</v>
          </cell>
          <cell r="G503" t="str">
            <v>NCAA Division I-FBS</v>
          </cell>
          <cell r="I503">
            <v>1</v>
          </cell>
          <cell r="J503" t="str">
            <v>NCAA</v>
          </cell>
          <cell r="K503">
            <v>3373</v>
          </cell>
          <cell r="L503">
            <v>3339</v>
          </cell>
          <cell r="M503">
            <v>6712</v>
          </cell>
          <cell r="N503">
            <v>1195555</v>
          </cell>
          <cell r="O503">
            <v>316596</v>
          </cell>
        </row>
        <row r="504">
          <cell r="F504" t="str">
            <v>Virginia Tech2012</v>
          </cell>
          <cell r="G504" t="str">
            <v>NCAA Division I-FBS</v>
          </cell>
          <cell r="I504">
            <v>1</v>
          </cell>
          <cell r="J504" t="str">
            <v>NCAA</v>
          </cell>
          <cell r="K504">
            <v>13656</v>
          </cell>
          <cell r="L504">
            <v>9708</v>
          </cell>
          <cell r="M504">
            <v>23364</v>
          </cell>
          <cell r="N504">
            <v>840673</v>
          </cell>
          <cell r="O504">
            <v>353498</v>
          </cell>
        </row>
        <row r="505">
          <cell r="F505" t="str">
            <v>Wake Forest2012</v>
          </cell>
          <cell r="G505" t="str">
            <v>NCAA Division I-FBS</v>
          </cell>
          <cell r="I505">
            <v>1</v>
          </cell>
          <cell r="J505" t="str">
            <v>NCAA</v>
          </cell>
          <cell r="K505">
            <v>2253</v>
          </cell>
          <cell r="L505">
            <v>2488</v>
          </cell>
          <cell r="M505">
            <v>4741</v>
          </cell>
          <cell r="N505">
            <v>766524</v>
          </cell>
          <cell r="O505">
            <v>211092</v>
          </cell>
        </row>
        <row r="506">
          <cell r="F506" t="str">
            <v>Washington State2012</v>
          </cell>
          <cell r="G506" t="str">
            <v>NCAA Division I-FBS</v>
          </cell>
          <cell r="I506">
            <v>1</v>
          </cell>
          <cell r="J506" t="str">
            <v>NCAA</v>
          </cell>
          <cell r="K506">
            <v>10160</v>
          </cell>
          <cell r="L506">
            <v>9845</v>
          </cell>
          <cell r="M506">
            <v>20005</v>
          </cell>
          <cell r="N506">
            <v>622526</v>
          </cell>
          <cell r="O506">
            <v>309652</v>
          </cell>
        </row>
        <row r="507">
          <cell r="F507" t="str">
            <v>West Virginia2012</v>
          </cell>
          <cell r="G507" t="str">
            <v>NCAA Division I-FBS</v>
          </cell>
          <cell r="I507">
            <v>1</v>
          </cell>
          <cell r="J507" t="str">
            <v>NCAA</v>
          </cell>
          <cell r="K507">
            <v>11700</v>
          </cell>
          <cell r="L507">
            <v>9418</v>
          </cell>
          <cell r="M507">
            <v>21118</v>
          </cell>
          <cell r="N507">
            <v>978182</v>
          </cell>
          <cell r="O507">
            <v>334575</v>
          </cell>
        </row>
        <row r="508">
          <cell r="F508" t="str">
            <v>Western Kentucky2012</v>
          </cell>
          <cell r="G508" t="str">
            <v>NCAA Division I-FBS</v>
          </cell>
          <cell r="I508">
            <v>1</v>
          </cell>
          <cell r="J508" t="str">
            <v>NCAA</v>
          </cell>
          <cell r="K508">
            <v>6091</v>
          </cell>
          <cell r="L508">
            <v>7603</v>
          </cell>
          <cell r="M508">
            <v>13694</v>
          </cell>
          <cell r="N508">
            <v>372315</v>
          </cell>
          <cell r="O508">
            <v>163982</v>
          </cell>
        </row>
        <row r="509">
          <cell r="F509" t="str">
            <v>Western Michigan2012</v>
          </cell>
          <cell r="G509" t="str">
            <v>NCAA Division I-FBS</v>
          </cell>
          <cell r="I509">
            <v>1</v>
          </cell>
          <cell r="J509" t="str">
            <v>NCAA</v>
          </cell>
          <cell r="K509">
            <v>8100</v>
          </cell>
          <cell r="L509">
            <v>8128</v>
          </cell>
          <cell r="M509">
            <v>16228</v>
          </cell>
          <cell r="N509">
            <v>293067</v>
          </cell>
          <cell r="O509">
            <v>69388</v>
          </cell>
        </row>
        <row r="510">
          <cell r="F510" t="str">
            <v>Appalachian State2013</v>
          </cell>
          <cell r="G510" t="str">
            <v>NCAA Division I-FBS</v>
          </cell>
          <cell r="I510">
            <v>1</v>
          </cell>
          <cell r="J510" t="str">
            <v>NCAA</v>
          </cell>
          <cell r="K510">
            <v>7107</v>
          </cell>
          <cell r="L510">
            <v>7916</v>
          </cell>
          <cell r="M510">
            <v>15023</v>
          </cell>
          <cell r="N510">
            <v>349938</v>
          </cell>
          <cell r="O510">
            <v>120236</v>
          </cell>
        </row>
        <row r="511">
          <cell r="F511" t="str">
            <v>Arizona State2013</v>
          </cell>
          <cell r="G511" t="str">
            <v>NCAA Division I-FBS</v>
          </cell>
          <cell r="I511">
            <v>1</v>
          </cell>
          <cell r="J511" t="str">
            <v>NCAA</v>
          </cell>
          <cell r="K511">
            <v>19336</v>
          </cell>
          <cell r="L511">
            <v>15516</v>
          </cell>
          <cell r="M511">
            <v>34852</v>
          </cell>
          <cell r="N511">
            <v>838251</v>
          </cell>
          <cell r="O511">
            <v>282858</v>
          </cell>
        </row>
        <row r="512">
          <cell r="F512" t="str">
            <v>Arkansas State2013</v>
          </cell>
          <cell r="G512" t="str">
            <v>NCAA Division I-FBS</v>
          </cell>
          <cell r="I512">
            <v>1</v>
          </cell>
          <cell r="J512" t="str">
            <v>NCAA</v>
          </cell>
          <cell r="K512">
            <v>3252</v>
          </cell>
          <cell r="L512">
            <v>4305</v>
          </cell>
          <cell r="M512">
            <v>7557</v>
          </cell>
          <cell r="N512">
            <v>293373</v>
          </cell>
          <cell r="O512">
            <v>134309</v>
          </cell>
        </row>
        <row r="513">
          <cell r="F513" t="str">
            <v>Auburn2013</v>
          </cell>
          <cell r="G513" t="str">
            <v>NCAA Division I-FBS</v>
          </cell>
          <cell r="I513">
            <v>1</v>
          </cell>
          <cell r="J513" t="str">
            <v>NCAA</v>
          </cell>
          <cell r="K513">
            <v>8956</v>
          </cell>
          <cell r="L513">
            <v>9022</v>
          </cell>
          <cell r="M513">
            <v>17978</v>
          </cell>
          <cell r="N513">
            <v>2061288</v>
          </cell>
          <cell r="O513">
            <v>645333</v>
          </cell>
        </row>
        <row r="514">
          <cell r="F514" t="str">
            <v>Ball State2013</v>
          </cell>
          <cell r="G514" t="str">
            <v>NCAA Division I-FBS</v>
          </cell>
          <cell r="I514">
            <v>1</v>
          </cell>
          <cell r="J514" t="str">
            <v>NCAA</v>
          </cell>
          <cell r="K514">
            <v>6304</v>
          </cell>
          <cell r="L514">
            <v>8697</v>
          </cell>
          <cell r="M514">
            <v>15001</v>
          </cell>
          <cell r="N514">
            <v>257743</v>
          </cell>
          <cell r="O514">
            <v>133581</v>
          </cell>
        </row>
        <row r="515">
          <cell r="F515" t="str">
            <v>Baylor2013</v>
          </cell>
          <cell r="G515" t="str">
            <v>NCAA Division I-FBS</v>
          </cell>
          <cell r="I515">
            <v>1</v>
          </cell>
          <cell r="J515" t="str">
            <v>NCAA</v>
          </cell>
          <cell r="K515">
            <v>5432</v>
          </cell>
          <cell r="L515">
            <v>7601</v>
          </cell>
          <cell r="M515">
            <v>13033</v>
          </cell>
          <cell r="N515">
            <v>852036</v>
          </cell>
          <cell r="O515">
            <v>509874</v>
          </cell>
        </row>
        <row r="516">
          <cell r="F516" t="str">
            <v>Boise State2013</v>
          </cell>
          <cell r="G516" t="str">
            <v>NCAA Division I-FBS</v>
          </cell>
          <cell r="I516">
            <v>1</v>
          </cell>
          <cell r="J516" t="str">
            <v>NCAA</v>
          </cell>
          <cell r="K516">
            <v>6023</v>
          </cell>
          <cell r="L516">
            <v>6404</v>
          </cell>
          <cell r="M516">
            <v>12427</v>
          </cell>
          <cell r="N516">
            <v>440924</v>
          </cell>
          <cell r="O516">
            <v>182648</v>
          </cell>
        </row>
        <row r="517">
          <cell r="F517" t="str">
            <v>Boston College2013</v>
          </cell>
          <cell r="G517" t="str">
            <v>NCAA Division I-FBS</v>
          </cell>
          <cell r="I517">
            <v>1</v>
          </cell>
          <cell r="J517" t="str">
            <v>NCAA</v>
          </cell>
          <cell r="K517">
            <v>4348</v>
          </cell>
          <cell r="L517">
            <v>4997</v>
          </cell>
          <cell r="M517">
            <v>9345</v>
          </cell>
          <cell r="N517">
            <v>817598</v>
          </cell>
          <cell r="O517">
            <v>238575</v>
          </cell>
        </row>
        <row r="518">
          <cell r="F518" t="str">
            <v>Bowling Green2013</v>
          </cell>
          <cell r="G518" t="str">
            <v>NCAA Division I-FBS</v>
          </cell>
          <cell r="I518">
            <v>1</v>
          </cell>
          <cell r="J518" t="str">
            <v>NCAA</v>
          </cell>
          <cell r="K518">
            <v>5766</v>
          </cell>
          <cell r="L518">
            <v>7563</v>
          </cell>
          <cell r="M518">
            <v>13329</v>
          </cell>
          <cell r="N518">
            <v>255713</v>
          </cell>
          <cell r="O518">
            <v>138042</v>
          </cell>
        </row>
        <row r="519">
          <cell r="F519" t="str">
            <v>Brigham Young2013</v>
          </cell>
          <cell r="G519" t="str">
            <v>NCAA Division I-FBS</v>
          </cell>
          <cell r="I519">
            <v>1</v>
          </cell>
          <cell r="J519" t="str">
            <v>NCAA</v>
          </cell>
          <cell r="K519">
            <v>13535</v>
          </cell>
          <cell r="L519">
            <v>11549</v>
          </cell>
          <cell r="M519">
            <v>25084</v>
          </cell>
          <cell r="N519">
            <v>721274</v>
          </cell>
          <cell r="O519">
            <v>215007</v>
          </cell>
        </row>
        <row r="520">
          <cell r="F520" t="str">
            <v>Fresno State2013</v>
          </cell>
          <cell r="G520" t="str">
            <v>NCAA Division I-FBS</v>
          </cell>
          <cell r="I520">
            <v>1</v>
          </cell>
          <cell r="J520" t="str">
            <v>NCAA</v>
          </cell>
          <cell r="K520">
            <v>7461</v>
          </cell>
          <cell r="L520">
            <v>10089</v>
          </cell>
          <cell r="M520">
            <v>17550</v>
          </cell>
          <cell r="N520">
            <v>310758</v>
          </cell>
          <cell r="O520">
            <v>173444</v>
          </cell>
        </row>
        <row r="521">
          <cell r="F521" t="str">
            <v>Central Michigan2013</v>
          </cell>
          <cell r="G521" t="str">
            <v>NCAA Division I-FBS</v>
          </cell>
          <cell r="I521">
            <v>1</v>
          </cell>
          <cell r="J521" t="str">
            <v>NCAA</v>
          </cell>
          <cell r="K521">
            <v>7815</v>
          </cell>
          <cell r="L521">
            <v>9791</v>
          </cell>
          <cell r="M521">
            <v>17606</v>
          </cell>
          <cell r="N521">
            <v>350184</v>
          </cell>
          <cell r="O521">
            <v>173302</v>
          </cell>
        </row>
        <row r="522">
          <cell r="F522" t="str">
            <v>Clemson2013</v>
          </cell>
          <cell r="G522" t="str">
            <v>NCAA Division I-FBS</v>
          </cell>
          <cell r="I522">
            <v>1</v>
          </cell>
          <cell r="J522" t="str">
            <v>NCAA</v>
          </cell>
          <cell r="K522">
            <v>8557</v>
          </cell>
          <cell r="L522">
            <v>7436</v>
          </cell>
          <cell r="M522">
            <v>15993</v>
          </cell>
          <cell r="N522">
            <v>1072940</v>
          </cell>
          <cell r="O522">
            <v>400544</v>
          </cell>
        </row>
        <row r="523">
          <cell r="F523" t="str">
            <v>Coastal Carolina2013</v>
          </cell>
          <cell r="G523" t="str">
            <v>NCAA Division I-FCS</v>
          </cell>
          <cell r="I523">
            <v>1</v>
          </cell>
          <cell r="J523" t="str">
            <v>NCAA</v>
          </cell>
          <cell r="K523">
            <v>3747</v>
          </cell>
          <cell r="L523">
            <v>4257</v>
          </cell>
          <cell r="M523">
            <v>8004</v>
          </cell>
          <cell r="N523">
            <v>320081</v>
          </cell>
          <cell r="O523">
            <v>179499</v>
          </cell>
        </row>
        <row r="524">
          <cell r="F524" t="str">
            <v>Colorado State2013</v>
          </cell>
          <cell r="G524" t="str">
            <v>NCAA Division I-FBS</v>
          </cell>
          <cell r="I524">
            <v>1</v>
          </cell>
          <cell r="J524" t="str">
            <v>NCAA</v>
          </cell>
          <cell r="K524">
            <v>9654</v>
          </cell>
          <cell r="L524">
            <v>10526</v>
          </cell>
          <cell r="M524">
            <v>20180</v>
          </cell>
          <cell r="N524">
            <v>562436</v>
          </cell>
          <cell r="O524">
            <v>247845</v>
          </cell>
        </row>
        <row r="525">
          <cell r="F525" t="str">
            <v>Duke2013</v>
          </cell>
          <cell r="G525" t="str">
            <v>NCAA Division I-FBS</v>
          </cell>
          <cell r="I525">
            <v>1</v>
          </cell>
          <cell r="J525" t="str">
            <v>NCAA</v>
          </cell>
          <cell r="K525">
            <v>3230</v>
          </cell>
          <cell r="L525">
            <v>3265</v>
          </cell>
          <cell r="M525">
            <v>6495</v>
          </cell>
          <cell r="N525">
            <v>1312741</v>
          </cell>
          <cell r="O525">
            <v>434765</v>
          </cell>
        </row>
        <row r="526">
          <cell r="F526" t="str">
            <v>East Carolina2013</v>
          </cell>
          <cell r="G526" t="str">
            <v>NCAA Division I-FBS</v>
          </cell>
          <cell r="I526">
            <v>1</v>
          </cell>
          <cell r="J526" t="str">
            <v>NCAA</v>
          </cell>
          <cell r="K526">
            <v>7653</v>
          </cell>
          <cell r="L526">
            <v>10716</v>
          </cell>
          <cell r="M526">
            <v>18369</v>
          </cell>
          <cell r="N526">
            <v>416994</v>
          </cell>
          <cell r="O526">
            <v>245123</v>
          </cell>
        </row>
        <row r="527">
          <cell r="F527" t="str">
            <v>Eastern Michigan2013</v>
          </cell>
          <cell r="G527" t="str">
            <v>NCAA Division I-FBS</v>
          </cell>
          <cell r="I527">
            <v>1</v>
          </cell>
          <cell r="J527" t="str">
            <v>NCAA</v>
          </cell>
          <cell r="K527">
            <v>5645</v>
          </cell>
          <cell r="L527">
            <v>7727</v>
          </cell>
          <cell r="M527">
            <v>13372</v>
          </cell>
          <cell r="N527">
            <v>153510</v>
          </cell>
          <cell r="O527">
            <v>36494</v>
          </cell>
        </row>
        <row r="528">
          <cell r="F528" t="str">
            <v>Florida Atlantic2013</v>
          </cell>
          <cell r="G528" t="str">
            <v>NCAA Division I-FBS</v>
          </cell>
          <cell r="I528">
            <v>1</v>
          </cell>
          <cell r="J528" t="str">
            <v>NCAA</v>
          </cell>
          <cell r="K528">
            <v>7023</v>
          </cell>
          <cell r="L528">
            <v>8543</v>
          </cell>
          <cell r="M528">
            <v>15566</v>
          </cell>
          <cell r="N528">
            <v>261109</v>
          </cell>
          <cell r="O528">
            <v>110576</v>
          </cell>
        </row>
        <row r="529">
          <cell r="F529" t="str">
            <v>FIU2013</v>
          </cell>
          <cell r="G529" t="str">
            <v>NCAA Division I-FBS</v>
          </cell>
          <cell r="I529">
            <v>1</v>
          </cell>
          <cell r="J529" t="str">
            <v>NCAA</v>
          </cell>
          <cell r="K529">
            <v>11304</v>
          </cell>
          <cell r="L529">
            <v>14341</v>
          </cell>
          <cell r="M529">
            <v>25645</v>
          </cell>
          <cell r="N529">
            <v>296029</v>
          </cell>
          <cell r="O529">
            <v>119337</v>
          </cell>
        </row>
        <row r="530">
          <cell r="F530" t="str">
            <v>Florida State2013</v>
          </cell>
          <cell r="G530" t="str">
            <v>NCAA Division I-FBS</v>
          </cell>
          <cell r="I530">
            <v>1</v>
          </cell>
          <cell r="J530" t="str">
            <v>NCAA</v>
          </cell>
          <cell r="K530">
            <v>12600</v>
          </cell>
          <cell r="L530">
            <v>16109</v>
          </cell>
          <cell r="M530">
            <v>28709</v>
          </cell>
          <cell r="N530">
            <v>1016977</v>
          </cell>
          <cell r="O530">
            <v>431318</v>
          </cell>
        </row>
        <row r="531">
          <cell r="F531" t="str">
            <v>Georgia Tech2013</v>
          </cell>
          <cell r="G531" t="str">
            <v>NCAA Division I-FBS</v>
          </cell>
          <cell r="I531">
            <v>1</v>
          </cell>
          <cell r="J531" t="str">
            <v>NCAA</v>
          </cell>
          <cell r="K531">
            <v>8770</v>
          </cell>
          <cell r="L531">
            <v>4423</v>
          </cell>
          <cell r="M531">
            <v>13193</v>
          </cell>
          <cell r="N531">
            <v>1006896</v>
          </cell>
          <cell r="O531">
            <v>392734</v>
          </cell>
        </row>
        <row r="532">
          <cell r="F532" t="str">
            <v>Georgia Southern2013</v>
          </cell>
          <cell r="G532" t="str">
            <v>NCAA Division I-FBS</v>
          </cell>
          <cell r="I532">
            <v>1</v>
          </cell>
          <cell r="J532" t="str">
            <v>NCAA</v>
          </cell>
          <cell r="K532">
            <v>7885</v>
          </cell>
          <cell r="L532">
            <v>7833</v>
          </cell>
          <cell r="M532">
            <v>15718</v>
          </cell>
          <cell r="N532">
            <v>212833</v>
          </cell>
          <cell r="O532">
            <v>65318</v>
          </cell>
        </row>
        <row r="533">
          <cell r="F533" t="str">
            <v>Georgia State2013</v>
          </cell>
          <cell r="G533" t="str">
            <v>NCAA Division I-FBS</v>
          </cell>
          <cell r="I533">
            <v>1</v>
          </cell>
          <cell r="J533" t="str">
            <v>NCAA</v>
          </cell>
          <cell r="K533">
            <v>7625</v>
          </cell>
          <cell r="L533">
            <v>10642</v>
          </cell>
          <cell r="M533">
            <v>18267</v>
          </cell>
          <cell r="N533">
            <v>348791</v>
          </cell>
          <cell r="O533">
            <v>133445</v>
          </cell>
        </row>
        <row r="534">
          <cell r="F534" t="str">
            <v>Indiana2013</v>
          </cell>
          <cell r="G534" t="str">
            <v>NCAA Division I-FBS</v>
          </cell>
          <cell r="I534">
            <v>1</v>
          </cell>
          <cell r="J534" t="str">
            <v>NCAA</v>
          </cell>
          <cell r="K534">
            <v>15352</v>
          </cell>
          <cell r="L534">
            <v>15558</v>
          </cell>
          <cell r="M534">
            <v>30910</v>
          </cell>
          <cell r="N534">
            <v>1468216</v>
          </cell>
          <cell r="O534">
            <v>367431</v>
          </cell>
        </row>
        <row r="535">
          <cell r="F535" t="str">
            <v>Iowa State2013</v>
          </cell>
          <cell r="G535" t="str">
            <v>NCAA Division I-FBS</v>
          </cell>
          <cell r="I535">
            <v>1</v>
          </cell>
          <cell r="J535" t="str">
            <v>NCAA</v>
          </cell>
          <cell r="K535">
            <v>14600</v>
          </cell>
          <cell r="L535">
            <v>11385</v>
          </cell>
          <cell r="M535">
            <v>25985</v>
          </cell>
          <cell r="N535">
            <v>1006720</v>
          </cell>
          <cell r="O535">
            <v>394075</v>
          </cell>
        </row>
        <row r="536">
          <cell r="F536" t="str">
            <v>Kansas State2013</v>
          </cell>
          <cell r="G536" t="str">
            <v>NCAA Division I-FBS</v>
          </cell>
          <cell r="I536">
            <v>1</v>
          </cell>
          <cell r="J536" t="str">
            <v>NCAA</v>
          </cell>
          <cell r="K536">
            <v>9392</v>
          </cell>
          <cell r="L536">
            <v>8492</v>
          </cell>
          <cell r="M536">
            <v>17884</v>
          </cell>
          <cell r="N536">
            <v>962268</v>
          </cell>
          <cell r="O536">
            <v>307341</v>
          </cell>
        </row>
        <row r="537">
          <cell r="F537" t="str">
            <v>Kent State2013</v>
          </cell>
          <cell r="G537" t="str">
            <v>NCAA Division I-FBS</v>
          </cell>
          <cell r="I537">
            <v>1</v>
          </cell>
          <cell r="J537" t="str">
            <v>NCAA</v>
          </cell>
          <cell r="K537">
            <v>7526</v>
          </cell>
          <cell r="L537">
            <v>10632</v>
          </cell>
          <cell r="M537">
            <v>18158</v>
          </cell>
          <cell r="N537">
            <v>225591</v>
          </cell>
          <cell r="O537">
            <v>147247</v>
          </cell>
        </row>
        <row r="538">
          <cell r="F538" t="str">
            <v>Liberty2013</v>
          </cell>
          <cell r="G538" t="str">
            <v>NCAA Division I-FCS</v>
          </cell>
          <cell r="I538">
            <v>1</v>
          </cell>
          <cell r="J538" t="str">
            <v>NCAA</v>
          </cell>
          <cell r="K538">
            <v>10982</v>
          </cell>
          <cell r="L538">
            <v>14854</v>
          </cell>
          <cell r="M538">
            <v>25836</v>
          </cell>
          <cell r="N538">
            <v>483455</v>
          </cell>
          <cell r="O538">
            <v>278053</v>
          </cell>
        </row>
        <row r="539">
          <cell r="F539" t="str">
            <v>LSU2013</v>
          </cell>
          <cell r="G539" t="str">
            <v>NCAA Division I-FBS</v>
          </cell>
          <cell r="I539">
            <v>1</v>
          </cell>
          <cell r="J539" t="str">
            <v>NCAA</v>
          </cell>
          <cell r="K539">
            <v>10920</v>
          </cell>
          <cell r="L539">
            <v>11787</v>
          </cell>
          <cell r="M539">
            <v>22707</v>
          </cell>
          <cell r="N539">
            <v>892996</v>
          </cell>
          <cell r="O539">
            <v>420265</v>
          </cell>
        </row>
        <row r="540">
          <cell r="F540" t="str">
            <v>Louisiana Tech2013</v>
          </cell>
          <cell r="G540" t="str">
            <v>NCAA Division I-FBS</v>
          </cell>
          <cell r="I540">
            <v>1</v>
          </cell>
          <cell r="J540" t="str">
            <v>NCAA</v>
          </cell>
          <cell r="K540">
            <v>3550</v>
          </cell>
          <cell r="L540">
            <v>2723</v>
          </cell>
          <cell r="M540">
            <v>6273</v>
          </cell>
          <cell r="N540">
            <v>213296</v>
          </cell>
          <cell r="O540">
            <v>86668</v>
          </cell>
        </row>
        <row r="541">
          <cell r="F541" t="str">
            <v>Marshall2013</v>
          </cell>
          <cell r="G541" t="str">
            <v>NCAA Division I-FBS</v>
          </cell>
          <cell r="I541">
            <v>1</v>
          </cell>
          <cell r="J541" t="str">
            <v>NCAA</v>
          </cell>
          <cell r="K541">
            <v>3618</v>
          </cell>
          <cell r="L541">
            <v>4593</v>
          </cell>
          <cell r="M541">
            <v>8211</v>
          </cell>
          <cell r="N541">
            <v>393056</v>
          </cell>
          <cell r="O541">
            <v>148955</v>
          </cell>
        </row>
        <row r="542">
          <cell r="F542" t="str">
            <v>Miami (OH)2013</v>
          </cell>
          <cell r="G542" t="str">
            <v>NCAA Division I-FBS</v>
          </cell>
          <cell r="I542">
            <v>1</v>
          </cell>
          <cell r="J542" t="str">
            <v>NCAA</v>
          </cell>
          <cell r="K542">
            <v>7192</v>
          </cell>
          <cell r="L542">
            <v>7760</v>
          </cell>
          <cell r="M542">
            <v>14952</v>
          </cell>
          <cell r="N542">
            <v>250949</v>
          </cell>
          <cell r="O542">
            <v>104861</v>
          </cell>
        </row>
        <row r="543">
          <cell r="F543" t="str">
            <v>Michigan State2013</v>
          </cell>
          <cell r="G543" t="str">
            <v>NCAA Division I-FBS</v>
          </cell>
          <cell r="I543">
            <v>1</v>
          </cell>
          <cell r="J543" t="str">
            <v>NCAA</v>
          </cell>
          <cell r="K543">
            <v>17111</v>
          </cell>
          <cell r="L543">
            <v>17465</v>
          </cell>
          <cell r="M543">
            <v>34576</v>
          </cell>
          <cell r="N543">
            <v>1080216</v>
          </cell>
          <cell r="O543">
            <v>363572</v>
          </cell>
        </row>
        <row r="544">
          <cell r="F544" t="str">
            <v>Middle Tennessee2013</v>
          </cell>
          <cell r="G544" t="str">
            <v>NCAA Division I-FBS</v>
          </cell>
          <cell r="I544">
            <v>1</v>
          </cell>
          <cell r="J544" t="str">
            <v>NCAA</v>
          </cell>
          <cell r="K544">
            <v>8091</v>
          </cell>
          <cell r="L544">
            <v>9263</v>
          </cell>
          <cell r="M544">
            <v>17354</v>
          </cell>
          <cell r="N544">
            <v>338555</v>
          </cell>
          <cell r="O544">
            <v>116251</v>
          </cell>
        </row>
        <row r="545">
          <cell r="F545" t="str">
            <v>Mississippi State2013</v>
          </cell>
          <cell r="G545" t="str">
            <v>NCAA Division I-FBS</v>
          </cell>
          <cell r="I545">
            <v>1</v>
          </cell>
          <cell r="J545" t="str">
            <v>NCAA</v>
          </cell>
          <cell r="K545">
            <v>7805</v>
          </cell>
          <cell r="L545">
            <v>7243</v>
          </cell>
          <cell r="M545">
            <v>15048</v>
          </cell>
          <cell r="N545">
            <v>683487</v>
          </cell>
          <cell r="O545">
            <v>359353</v>
          </cell>
        </row>
        <row r="546">
          <cell r="F546" t="str">
            <v>New Mexico State2013</v>
          </cell>
          <cell r="G546" t="str">
            <v>NCAA Division I-FBS</v>
          </cell>
          <cell r="I546">
            <v>1</v>
          </cell>
          <cell r="J546" t="str">
            <v>NCAA</v>
          </cell>
          <cell r="K546">
            <v>5331</v>
          </cell>
          <cell r="L546">
            <v>5884</v>
          </cell>
          <cell r="M546">
            <v>11215</v>
          </cell>
          <cell r="N546">
            <v>277041</v>
          </cell>
          <cell r="O546">
            <v>153406</v>
          </cell>
        </row>
        <row r="547">
          <cell r="F547" t="str">
            <v>NC State2013</v>
          </cell>
          <cell r="G547" t="str">
            <v>NCAA Division I-FBS</v>
          </cell>
          <cell r="I547">
            <v>1</v>
          </cell>
          <cell r="J547" t="str">
            <v>NCAA</v>
          </cell>
          <cell r="K547">
            <v>11883</v>
          </cell>
          <cell r="L547">
            <v>9447</v>
          </cell>
          <cell r="M547">
            <v>21330</v>
          </cell>
          <cell r="N547">
            <v>1108767</v>
          </cell>
          <cell r="O547">
            <v>389015</v>
          </cell>
        </row>
        <row r="548">
          <cell r="F548" t="str">
            <v>Northern Illinois2013</v>
          </cell>
          <cell r="G548" t="str">
            <v>NCAA Division I-FBS</v>
          </cell>
          <cell r="I548">
            <v>1</v>
          </cell>
          <cell r="J548" t="str">
            <v>NCAA</v>
          </cell>
          <cell r="K548">
            <v>6915</v>
          </cell>
          <cell r="L548">
            <v>6898</v>
          </cell>
          <cell r="M548">
            <v>13813</v>
          </cell>
          <cell r="N548">
            <v>240241</v>
          </cell>
          <cell r="O548">
            <v>84085</v>
          </cell>
        </row>
        <row r="549">
          <cell r="F549" t="str">
            <v>Northwestern2013</v>
          </cell>
          <cell r="G549" t="str">
            <v>NCAA Division I-FBS</v>
          </cell>
          <cell r="I549">
            <v>1</v>
          </cell>
          <cell r="J549" t="str">
            <v>NCAA</v>
          </cell>
          <cell r="K549">
            <v>4146</v>
          </cell>
          <cell r="L549">
            <v>4312</v>
          </cell>
          <cell r="M549">
            <v>8458</v>
          </cell>
          <cell r="N549">
            <v>805755</v>
          </cell>
          <cell r="O549">
            <v>297934</v>
          </cell>
        </row>
        <row r="550">
          <cell r="F550" t="str">
            <v>Ohio State2013</v>
          </cell>
          <cell r="G550" t="str">
            <v>NCAA Division I-FBS</v>
          </cell>
          <cell r="I550">
            <v>1</v>
          </cell>
          <cell r="J550" t="str">
            <v>NCAA</v>
          </cell>
          <cell r="K550">
            <v>20920</v>
          </cell>
          <cell r="L550">
            <v>18957</v>
          </cell>
          <cell r="M550">
            <v>39877</v>
          </cell>
          <cell r="N550">
            <v>1036180</v>
          </cell>
          <cell r="O550">
            <v>612790</v>
          </cell>
        </row>
        <row r="551">
          <cell r="F551" t="str">
            <v>Ohio2013</v>
          </cell>
          <cell r="G551" t="str">
            <v>NCAA Division I-FBS</v>
          </cell>
          <cell r="I551">
            <v>1</v>
          </cell>
          <cell r="J551" t="str">
            <v>NCAA</v>
          </cell>
          <cell r="K551">
            <v>8111</v>
          </cell>
          <cell r="L551">
            <v>8621</v>
          </cell>
          <cell r="M551">
            <v>16732</v>
          </cell>
          <cell r="N551">
            <v>375201</v>
          </cell>
          <cell r="O551">
            <v>148630</v>
          </cell>
        </row>
        <row r="552">
          <cell r="F552" t="str">
            <v>Oklahoma State2013</v>
          </cell>
          <cell r="G552" t="str">
            <v>NCAA Division I-FBS</v>
          </cell>
          <cell r="I552">
            <v>1</v>
          </cell>
          <cell r="J552" t="str">
            <v>NCAA</v>
          </cell>
          <cell r="K552">
            <v>9025</v>
          </cell>
          <cell r="L552">
            <v>8722</v>
          </cell>
          <cell r="M552">
            <v>17747</v>
          </cell>
          <cell r="N552">
            <v>491511</v>
          </cell>
          <cell r="O552">
            <v>231922</v>
          </cell>
        </row>
        <row r="553">
          <cell r="F553" t="str">
            <v>Old Dominion2013</v>
          </cell>
          <cell r="G553" t="str">
            <v>NCAA Division I-FCS</v>
          </cell>
          <cell r="I553">
            <v>1</v>
          </cell>
          <cell r="J553" t="str">
            <v>NCAA</v>
          </cell>
          <cell r="K553">
            <v>7079</v>
          </cell>
          <cell r="L553">
            <v>7971</v>
          </cell>
          <cell r="M553">
            <v>15050</v>
          </cell>
          <cell r="N553">
            <v>507018</v>
          </cell>
          <cell r="O553">
            <v>151254</v>
          </cell>
        </row>
        <row r="554">
          <cell r="F554" t="str">
            <v>Oregon State2013</v>
          </cell>
          <cell r="G554" t="str">
            <v>NCAA Division I-FBS</v>
          </cell>
          <cell r="I554">
            <v>1</v>
          </cell>
          <cell r="J554" t="str">
            <v>NCAA</v>
          </cell>
          <cell r="K554">
            <v>9902</v>
          </cell>
          <cell r="L554">
            <v>8216</v>
          </cell>
          <cell r="M554">
            <v>18118</v>
          </cell>
          <cell r="N554">
            <v>699144</v>
          </cell>
          <cell r="O554">
            <v>289662</v>
          </cell>
        </row>
        <row r="555">
          <cell r="F555" t="str">
            <v>Penn State2013</v>
          </cell>
          <cell r="G555" t="str">
            <v>NCAA Division I-FBS</v>
          </cell>
          <cell r="I555">
            <v>1</v>
          </cell>
          <cell r="J555" t="str">
            <v>NCAA</v>
          </cell>
          <cell r="K555">
            <v>20614</v>
          </cell>
          <cell r="L555">
            <v>17929</v>
          </cell>
          <cell r="M555">
            <v>38543</v>
          </cell>
          <cell r="N555">
            <v>1972696</v>
          </cell>
          <cell r="O555">
            <v>426098</v>
          </cell>
        </row>
        <row r="556">
          <cell r="F556" t="str">
            <v>Purdue2013</v>
          </cell>
          <cell r="G556" t="str">
            <v>NCAA Division I-FBS</v>
          </cell>
          <cell r="I556">
            <v>1</v>
          </cell>
          <cell r="J556" t="str">
            <v>NCAA</v>
          </cell>
          <cell r="K556">
            <v>16562</v>
          </cell>
          <cell r="L556">
            <v>12053</v>
          </cell>
          <cell r="M556">
            <v>28615</v>
          </cell>
          <cell r="N556">
            <v>773235</v>
          </cell>
          <cell r="O556">
            <v>370618</v>
          </cell>
        </row>
        <row r="557">
          <cell r="F557" t="str">
            <v>Rice2013</v>
          </cell>
          <cell r="G557" t="str">
            <v>NCAA Division I-FBS</v>
          </cell>
          <cell r="I557">
            <v>1</v>
          </cell>
          <cell r="J557" t="str">
            <v>NCAA</v>
          </cell>
          <cell r="K557">
            <v>1969</v>
          </cell>
          <cell r="L557">
            <v>1898</v>
          </cell>
          <cell r="M557">
            <v>3867</v>
          </cell>
          <cell r="N557">
            <v>402707</v>
          </cell>
          <cell r="O557">
            <v>146876</v>
          </cell>
        </row>
        <row r="558">
          <cell r="F558" t="str">
            <v>Rutgers2013</v>
          </cell>
          <cell r="G558" t="str">
            <v>NCAA Division I-FBS</v>
          </cell>
          <cell r="I558">
            <v>1</v>
          </cell>
          <cell r="J558" t="str">
            <v>NCAA</v>
          </cell>
          <cell r="K558">
            <v>15908</v>
          </cell>
          <cell r="L558">
            <v>15722</v>
          </cell>
          <cell r="M558">
            <v>31630</v>
          </cell>
          <cell r="N558">
            <v>673523</v>
          </cell>
          <cell r="O558">
            <v>295728</v>
          </cell>
        </row>
        <row r="559">
          <cell r="F559" t="str">
            <v>San Diego State2013</v>
          </cell>
          <cell r="G559" t="str">
            <v>NCAA Division I-FBS</v>
          </cell>
          <cell r="I559">
            <v>1</v>
          </cell>
          <cell r="J559" t="str">
            <v>NCAA</v>
          </cell>
          <cell r="K559">
            <v>10681</v>
          </cell>
          <cell r="L559">
            <v>13158</v>
          </cell>
          <cell r="M559">
            <v>23839</v>
          </cell>
          <cell r="N559">
            <v>313160</v>
          </cell>
          <cell r="O559">
            <v>212557</v>
          </cell>
        </row>
        <row r="560">
          <cell r="F560" t="str">
            <v>San Jose State2013</v>
          </cell>
          <cell r="G560" t="str">
            <v>NCAA Division I-FBS</v>
          </cell>
          <cell r="I560">
            <v>1</v>
          </cell>
          <cell r="J560" t="str">
            <v>NCAA</v>
          </cell>
          <cell r="K560">
            <v>10601</v>
          </cell>
          <cell r="L560">
            <v>10171</v>
          </cell>
          <cell r="M560">
            <v>20772</v>
          </cell>
          <cell r="N560">
            <v>339840</v>
          </cell>
          <cell r="O560">
            <v>155371</v>
          </cell>
        </row>
        <row r="561">
          <cell r="F561" t="str">
            <v>SMU2013</v>
          </cell>
          <cell r="G561" t="str">
            <v>NCAA Division I-FBS</v>
          </cell>
          <cell r="I561">
            <v>1</v>
          </cell>
          <cell r="J561" t="str">
            <v>NCAA</v>
          </cell>
          <cell r="K561">
            <v>3018</v>
          </cell>
          <cell r="L561">
            <v>3098</v>
          </cell>
          <cell r="M561">
            <v>6116</v>
          </cell>
          <cell r="N561">
            <v>549276</v>
          </cell>
          <cell r="O561">
            <v>226051</v>
          </cell>
        </row>
        <row r="562">
          <cell r="F562" t="str">
            <v>Stanford2013</v>
          </cell>
          <cell r="G562" t="str">
            <v>NCAA Division I-FBS</v>
          </cell>
          <cell r="I562">
            <v>1</v>
          </cell>
          <cell r="J562" t="str">
            <v>NCAA</v>
          </cell>
          <cell r="K562">
            <v>3706</v>
          </cell>
          <cell r="L562">
            <v>3274</v>
          </cell>
          <cell r="M562">
            <v>6980</v>
          </cell>
          <cell r="N562">
            <v>934055</v>
          </cell>
          <cell r="O562">
            <v>365217</v>
          </cell>
        </row>
        <row r="563">
          <cell r="F563" t="str">
            <v>Syracuse2013</v>
          </cell>
          <cell r="G563" t="str">
            <v>NCAA Division I-FBS</v>
          </cell>
          <cell r="I563">
            <v>1</v>
          </cell>
          <cell r="J563" t="str">
            <v>NCAA</v>
          </cell>
          <cell r="K563">
            <v>6385</v>
          </cell>
          <cell r="L563">
            <v>7811</v>
          </cell>
          <cell r="M563">
            <v>14196</v>
          </cell>
          <cell r="N563">
            <v>640519</v>
          </cell>
          <cell r="O563">
            <v>295395</v>
          </cell>
        </row>
        <row r="564">
          <cell r="F564" t="str">
            <v>Temple2013</v>
          </cell>
          <cell r="G564" t="str">
            <v>NCAA Division I-FBS</v>
          </cell>
          <cell r="I564">
            <v>1</v>
          </cell>
          <cell r="J564" t="str">
            <v>NCAA</v>
          </cell>
          <cell r="K564">
            <v>12014</v>
          </cell>
          <cell r="L564">
            <v>12587</v>
          </cell>
          <cell r="M564">
            <v>24601</v>
          </cell>
          <cell r="N564">
            <v>462711</v>
          </cell>
          <cell r="O564">
            <v>161181</v>
          </cell>
        </row>
        <row r="565">
          <cell r="F565" t="str">
            <v>Texas A&amp;M2013</v>
          </cell>
          <cell r="G565" t="str">
            <v>NCAA Division I-FBS</v>
          </cell>
          <cell r="I565">
            <v>1</v>
          </cell>
          <cell r="J565" t="str">
            <v>NCAA</v>
          </cell>
          <cell r="K565">
            <v>20552</v>
          </cell>
          <cell r="L565">
            <v>18983</v>
          </cell>
          <cell r="M565">
            <v>39535</v>
          </cell>
          <cell r="N565">
            <v>900537</v>
          </cell>
          <cell r="O565">
            <v>453846</v>
          </cell>
        </row>
        <row r="566">
          <cell r="F566" t="str">
            <v>TCU2013</v>
          </cell>
          <cell r="G566" t="str">
            <v>NCAA Division I-FBS</v>
          </cell>
          <cell r="I566">
            <v>1</v>
          </cell>
          <cell r="J566" t="str">
            <v>NCAA</v>
          </cell>
          <cell r="K566">
            <v>3329</v>
          </cell>
          <cell r="L566">
            <v>4980</v>
          </cell>
          <cell r="M566">
            <v>8309</v>
          </cell>
          <cell r="N566">
            <v>608804</v>
          </cell>
          <cell r="O566">
            <v>263421</v>
          </cell>
        </row>
        <row r="567">
          <cell r="F567" t="str">
            <v>Texas State2013</v>
          </cell>
          <cell r="G567" t="str">
            <v>NCAA Division I-FBS</v>
          </cell>
          <cell r="I567">
            <v>1</v>
          </cell>
          <cell r="J567" t="str">
            <v>NCAA</v>
          </cell>
          <cell r="K567">
            <v>11207</v>
          </cell>
          <cell r="L567">
            <v>14476</v>
          </cell>
          <cell r="M567">
            <v>25683</v>
          </cell>
          <cell r="N567">
            <v>302538</v>
          </cell>
          <cell r="O567">
            <v>83419</v>
          </cell>
        </row>
        <row r="568">
          <cell r="F568" t="str">
            <v>Texas Tech2013</v>
          </cell>
          <cell r="G568" t="str">
            <v>NCAA Division I-FBS</v>
          </cell>
          <cell r="I568">
            <v>1</v>
          </cell>
          <cell r="J568" t="str">
            <v>NCAA</v>
          </cell>
          <cell r="K568">
            <v>13449</v>
          </cell>
          <cell r="L568">
            <v>10853</v>
          </cell>
          <cell r="M568">
            <v>24302</v>
          </cell>
          <cell r="N568">
            <v>1292399</v>
          </cell>
          <cell r="O568">
            <v>562788</v>
          </cell>
        </row>
        <row r="569">
          <cell r="F569" t="str">
            <v>Alabama2013</v>
          </cell>
          <cell r="G569" t="str">
            <v>NCAA Division I-FBS</v>
          </cell>
          <cell r="I569">
            <v>1</v>
          </cell>
          <cell r="J569" t="str">
            <v>NCAA</v>
          </cell>
          <cell r="K569">
            <v>12160</v>
          </cell>
          <cell r="L569">
            <v>14087</v>
          </cell>
          <cell r="M569">
            <v>26247</v>
          </cell>
          <cell r="N569">
            <v>1708683</v>
          </cell>
          <cell r="O569">
            <v>484972</v>
          </cell>
        </row>
        <row r="570">
          <cell r="F570" t="str">
            <v>Tennessee2013</v>
          </cell>
          <cell r="G570" t="str">
            <v>NCAA Division I-FBS</v>
          </cell>
          <cell r="I570">
            <v>1</v>
          </cell>
          <cell r="J570" t="str">
            <v>NCAA</v>
          </cell>
          <cell r="K570">
            <v>9977</v>
          </cell>
          <cell r="L570">
            <v>9708</v>
          </cell>
          <cell r="M570">
            <v>19685</v>
          </cell>
          <cell r="N570">
            <v>2096236</v>
          </cell>
          <cell r="O570">
            <v>497741</v>
          </cell>
        </row>
        <row r="571">
          <cell r="F571" t="str">
            <v>Texas2013</v>
          </cell>
          <cell r="G571" t="str">
            <v>NCAA Division I-FBS</v>
          </cell>
          <cell r="I571">
            <v>1</v>
          </cell>
          <cell r="J571" t="str">
            <v>NCAA</v>
          </cell>
          <cell r="K571">
            <v>17478</v>
          </cell>
          <cell r="L571">
            <v>19119</v>
          </cell>
          <cell r="M571">
            <v>36597</v>
          </cell>
          <cell r="N571">
            <v>978241</v>
          </cell>
          <cell r="O571">
            <v>485749</v>
          </cell>
        </row>
        <row r="572">
          <cell r="F572" t="str">
            <v>UTEP2013</v>
          </cell>
          <cell r="G572" t="str">
            <v>NCAA Division I-FBS</v>
          </cell>
          <cell r="I572">
            <v>1</v>
          </cell>
          <cell r="J572" t="str">
            <v>NCAA</v>
          </cell>
          <cell r="K572">
            <v>6161</v>
          </cell>
          <cell r="L572">
            <v>6781</v>
          </cell>
          <cell r="M572">
            <v>12942</v>
          </cell>
          <cell r="N572">
            <v>392668</v>
          </cell>
          <cell r="O572">
            <v>176285</v>
          </cell>
        </row>
        <row r="573">
          <cell r="F573" t="str">
            <v>UTSA2013</v>
          </cell>
          <cell r="G573" t="str">
            <v>NCAA Division I-FBS</v>
          </cell>
          <cell r="I573">
            <v>1</v>
          </cell>
          <cell r="J573" t="str">
            <v>NCAA</v>
          </cell>
          <cell r="K573">
            <v>10371</v>
          </cell>
          <cell r="L573">
            <v>9519</v>
          </cell>
          <cell r="M573">
            <v>19890</v>
          </cell>
          <cell r="N573">
            <v>329443</v>
          </cell>
          <cell r="O573">
            <v>129007</v>
          </cell>
        </row>
        <row r="574">
          <cell r="F574" t="str">
            <v>Troy2013</v>
          </cell>
          <cell r="G574" t="str">
            <v>NCAA Division I-FBS</v>
          </cell>
          <cell r="I574">
            <v>1</v>
          </cell>
          <cell r="J574" t="str">
            <v>NCAA</v>
          </cell>
          <cell r="K574">
            <v>3602</v>
          </cell>
          <cell r="L574">
            <v>5507</v>
          </cell>
          <cell r="M574">
            <v>9109</v>
          </cell>
          <cell r="N574">
            <v>213441</v>
          </cell>
          <cell r="O574">
            <v>87818</v>
          </cell>
        </row>
        <row r="575">
          <cell r="F575" t="str">
            <v>Tulane2013</v>
          </cell>
          <cell r="G575" t="str">
            <v>NCAA Division I-FBS</v>
          </cell>
          <cell r="I575">
            <v>1</v>
          </cell>
          <cell r="J575" t="str">
            <v>NCAA</v>
          </cell>
          <cell r="K575">
            <v>2740</v>
          </cell>
          <cell r="L575">
            <v>3747</v>
          </cell>
          <cell r="M575">
            <v>6487</v>
          </cell>
          <cell r="N575">
            <v>383573</v>
          </cell>
          <cell r="O575">
            <v>153675</v>
          </cell>
        </row>
        <row r="576">
          <cell r="F576" t="str">
            <v>Buffalo2013</v>
          </cell>
          <cell r="G576" t="str">
            <v>NCAA Division I-FBS</v>
          </cell>
          <cell r="I576">
            <v>1</v>
          </cell>
          <cell r="J576" t="str">
            <v>NCAA</v>
          </cell>
          <cell r="K576">
            <v>9836</v>
          </cell>
          <cell r="L576">
            <v>7957</v>
          </cell>
          <cell r="M576">
            <v>17793</v>
          </cell>
          <cell r="N576">
            <v>373738</v>
          </cell>
          <cell r="O576">
            <v>152797</v>
          </cell>
        </row>
        <row r="577">
          <cell r="F577" t="str">
            <v>Akron2013</v>
          </cell>
          <cell r="G577" t="str">
            <v>NCAA Division I-FBS</v>
          </cell>
          <cell r="I577">
            <v>1</v>
          </cell>
          <cell r="J577" t="str">
            <v>NCAA</v>
          </cell>
          <cell r="K577">
            <v>8204</v>
          </cell>
          <cell r="L577">
            <v>7252</v>
          </cell>
          <cell r="M577">
            <v>15456</v>
          </cell>
          <cell r="N577">
            <v>282315</v>
          </cell>
          <cell r="O577">
            <v>133689</v>
          </cell>
        </row>
        <row r="578">
          <cell r="F578" t="str">
            <v>UAB2013</v>
          </cell>
          <cell r="G578" t="str">
            <v>NCAA Division I-FBS</v>
          </cell>
          <cell r="I578">
            <v>1</v>
          </cell>
          <cell r="J578" t="str">
            <v>NCAA</v>
          </cell>
          <cell r="K578">
            <v>3470</v>
          </cell>
          <cell r="L578">
            <v>4842</v>
          </cell>
          <cell r="M578">
            <v>8312</v>
          </cell>
          <cell r="N578">
            <v>320001</v>
          </cell>
          <cell r="O578">
            <v>210291</v>
          </cell>
        </row>
        <row r="579">
          <cell r="F579" t="str">
            <v>Arizona2013</v>
          </cell>
          <cell r="G579" t="str">
            <v>NCAA Division I-FBS</v>
          </cell>
          <cell r="I579">
            <v>1</v>
          </cell>
          <cell r="J579" t="str">
            <v>NCAA</v>
          </cell>
          <cell r="K579">
            <v>13385</v>
          </cell>
          <cell r="L579">
            <v>14904</v>
          </cell>
          <cell r="M579">
            <v>28289</v>
          </cell>
          <cell r="N579">
            <v>974945</v>
          </cell>
          <cell r="O579">
            <v>406654</v>
          </cell>
        </row>
        <row r="580">
          <cell r="F580" t="str">
            <v>Arkansas2013</v>
          </cell>
          <cell r="G580" t="str">
            <v>NCAA Division I-FBS</v>
          </cell>
          <cell r="I580">
            <v>1</v>
          </cell>
          <cell r="J580" t="str">
            <v>NCAA</v>
          </cell>
          <cell r="K580">
            <v>8990</v>
          </cell>
          <cell r="L580">
            <v>9465</v>
          </cell>
          <cell r="M580">
            <v>18455</v>
          </cell>
          <cell r="N580">
            <v>1194823</v>
          </cell>
          <cell r="O580">
            <v>469194</v>
          </cell>
        </row>
        <row r="581">
          <cell r="F581" t="str">
            <v>California2013</v>
          </cell>
          <cell r="G581" t="str">
            <v>NCAA Division I-FBS</v>
          </cell>
          <cell r="I581">
            <v>1</v>
          </cell>
          <cell r="J581" t="str">
            <v>NCAA</v>
          </cell>
          <cell r="K581">
            <v>12146</v>
          </cell>
          <cell r="L581">
            <v>13074</v>
          </cell>
          <cell r="M581">
            <v>25220</v>
          </cell>
          <cell r="N581">
            <v>728939</v>
          </cell>
          <cell r="O581">
            <v>325731</v>
          </cell>
        </row>
        <row r="582">
          <cell r="F582" t="str">
            <v>UCLA2013</v>
          </cell>
          <cell r="G582" t="str">
            <v>NCAA Division I-FBS</v>
          </cell>
          <cell r="I582">
            <v>1</v>
          </cell>
          <cell r="J582" t="str">
            <v>NCAA</v>
          </cell>
          <cell r="K582">
            <v>12514</v>
          </cell>
          <cell r="L582">
            <v>15563</v>
          </cell>
          <cell r="M582">
            <v>28077</v>
          </cell>
          <cell r="N582">
            <v>852521</v>
          </cell>
          <cell r="O582">
            <v>454572</v>
          </cell>
        </row>
        <row r="583">
          <cell r="F583" t="str">
            <v>UCF2013</v>
          </cell>
          <cell r="G583" t="str">
            <v>NCAA Division I-FBS</v>
          </cell>
          <cell r="I583">
            <v>1</v>
          </cell>
          <cell r="J583" t="str">
            <v>NCAA</v>
          </cell>
          <cell r="K583">
            <v>16452</v>
          </cell>
          <cell r="L583">
            <v>19644</v>
          </cell>
          <cell r="M583">
            <v>36096</v>
          </cell>
          <cell r="N583">
            <v>315863</v>
          </cell>
          <cell r="O583">
            <v>233599</v>
          </cell>
        </row>
        <row r="584">
          <cell r="F584" t="str">
            <v>Cincinnati2013</v>
          </cell>
          <cell r="G584" t="str">
            <v>NCAA Division I-FBS</v>
          </cell>
          <cell r="I584">
            <v>1</v>
          </cell>
          <cell r="J584" t="str">
            <v>NCAA</v>
          </cell>
          <cell r="K584">
            <v>10668</v>
          </cell>
          <cell r="L584">
            <v>9610</v>
          </cell>
          <cell r="M584">
            <v>20278</v>
          </cell>
          <cell r="N584">
            <v>634947</v>
          </cell>
          <cell r="O584">
            <v>255546</v>
          </cell>
        </row>
        <row r="585">
          <cell r="F585" t="str">
            <v>Colorado2013</v>
          </cell>
          <cell r="G585" t="str">
            <v>NCAA Division I-FBS</v>
          </cell>
          <cell r="I585">
            <v>1</v>
          </cell>
          <cell r="J585" t="str">
            <v>NCAA</v>
          </cell>
          <cell r="K585">
            <v>13008</v>
          </cell>
          <cell r="L585">
            <v>10785</v>
          </cell>
          <cell r="M585">
            <v>23793</v>
          </cell>
          <cell r="N585">
            <v>607407</v>
          </cell>
          <cell r="O585">
            <v>293411</v>
          </cell>
        </row>
        <row r="586">
          <cell r="F586" t="str">
            <v>UConn2013</v>
          </cell>
          <cell r="G586" t="str">
            <v>NCAA Division I-FBS</v>
          </cell>
          <cell r="I586">
            <v>1</v>
          </cell>
          <cell r="J586" t="str">
            <v>NCAA</v>
          </cell>
          <cell r="K586">
            <v>8631</v>
          </cell>
          <cell r="L586">
            <v>8452</v>
          </cell>
          <cell r="M586">
            <v>17083</v>
          </cell>
          <cell r="N586">
            <v>511600</v>
          </cell>
          <cell r="O586">
            <v>524050</v>
          </cell>
        </row>
        <row r="587">
          <cell r="F587" t="str">
            <v>Florida2013</v>
          </cell>
          <cell r="G587" t="str">
            <v>NCAA Division I-FBS</v>
          </cell>
          <cell r="I587">
            <v>1</v>
          </cell>
          <cell r="J587" t="str">
            <v>NCAA</v>
          </cell>
          <cell r="K587">
            <v>13303</v>
          </cell>
          <cell r="L587">
            <v>16751</v>
          </cell>
          <cell r="M587">
            <v>30054</v>
          </cell>
          <cell r="N587">
            <v>1090107</v>
          </cell>
          <cell r="O587">
            <v>575141</v>
          </cell>
        </row>
        <row r="588">
          <cell r="F588" t="str">
            <v>Georgia2013</v>
          </cell>
          <cell r="G588" t="str">
            <v>NCAA Division I-FBS</v>
          </cell>
          <cell r="I588">
            <v>1</v>
          </cell>
          <cell r="J588" t="str">
            <v>NCAA</v>
          </cell>
          <cell r="K588">
            <v>10486</v>
          </cell>
          <cell r="L588">
            <v>14168</v>
          </cell>
          <cell r="M588">
            <v>24654</v>
          </cell>
          <cell r="N588">
            <v>1148138</v>
          </cell>
          <cell r="O588">
            <v>577080</v>
          </cell>
        </row>
        <row r="589">
          <cell r="F589" t="str">
            <v>Hawaii2013</v>
          </cell>
          <cell r="G589" t="str">
            <v>NCAA Division I-FBS</v>
          </cell>
          <cell r="I589">
            <v>1</v>
          </cell>
          <cell r="J589" t="str">
            <v>NCAA</v>
          </cell>
          <cell r="K589">
            <v>5337</v>
          </cell>
          <cell r="L589">
            <v>6485</v>
          </cell>
          <cell r="M589">
            <v>11822</v>
          </cell>
          <cell r="N589">
            <v>338126</v>
          </cell>
          <cell r="O589">
            <v>271636</v>
          </cell>
        </row>
        <row r="590">
          <cell r="F590" t="str">
            <v>Houston2013</v>
          </cell>
          <cell r="G590" t="str">
            <v>NCAA Division I-FBS</v>
          </cell>
          <cell r="I590">
            <v>1</v>
          </cell>
          <cell r="J590" t="str">
            <v>NCAA</v>
          </cell>
          <cell r="K590">
            <v>11100</v>
          </cell>
          <cell r="L590">
            <v>11375</v>
          </cell>
          <cell r="M590">
            <v>22475</v>
          </cell>
          <cell r="N590">
            <v>377378</v>
          </cell>
          <cell r="O590">
            <v>211035</v>
          </cell>
        </row>
        <row r="591">
          <cell r="F591" t="str">
            <v>Illinois2013</v>
          </cell>
          <cell r="G591" t="str">
            <v>NCAA Division I-FBS</v>
          </cell>
          <cell r="I591">
            <v>1</v>
          </cell>
          <cell r="J591" t="str">
            <v>NCAA</v>
          </cell>
          <cell r="K591">
            <v>17447</v>
          </cell>
          <cell r="L591">
            <v>13682</v>
          </cell>
          <cell r="M591">
            <v>31129</v>
          </cell>
          <cell r="N591">
            <v>1419475</v>
          </cell>
          <cell r="O591">
            <v>405011</v>
          </cell>
        </row>
        <row r="592">
          <cell r="F592" t="str">
            <v>Iowa2013</v>
          </cell>
          <cell r="G592" t="str">
            <v>NCAA Division I-FBS</v>
          </cell>
          <cell r="I592">
            <v>1</v>
          </cell>
          <cell r="J592" t="str">
            <v>NCAA</v>
          </cell>
          <cell r="K592">
            <v>9289</v>
          </cell>
          <cell r="L592">
            <v>10012</v>
          </cell>
          <cell r="M592">
            <v>19301</v>
          </cell>
          <cell r="N592">
            <v>840211</v>
          </cell>
          <cell r="O592">
            <v>481213</v>
          </cell>
        </row>
        <row r="593">
          <cell r="F593" t="str">
            <v>Kansas2013</v>
          </cell>
          <cell r="G593" t="str">
            <v>NCAA Division I-FBS</v>
          </cell>
          <cell r="I593">
            <v>1</v>
          </cell>
          <cell r="J593" t="str">
            <v>NCAA</v>
          </cell>
          <cell r="K593">
            <v>8446</v>
          </cell>
          <cell r="L593">
            <v>8431</v>
          </cell>
          <cell r="M593">
            <v>16877</v>
          </cell>
          <cell r="N593">
            <v>1176976</v>
          </cell>
          <cell r="O593">
            <v>530038</v>
          </cell>
        </row>
        <row r="594">
          <cell r="F594" t="str">
            <v>Kentucky2013</v>
          </cell>
          <cell r="G594" t="str">
            <v>NCAA Division I-FBS</v>
          </cell>
          <cell r="I594">
            <v>1</v>
          </cell>
          <cell r="J594" t="str">
            <v>NCAA</v>
          </cell>
          <cell r="K594">
            <v>9582</v>
          </cell>
          <cell r="L594">
            <v>10220</v>
          </cell>
          <cell r="M594">
            <v>19802</v>
          </cell>
          <cell r="N594">
            <v>1277761</v>
          </cell>
          <cell r="O594">
            <v>718157</v>
          </cell>
        </row>
        <row r="595">
          <cell r="F595" t="str">
            <v>Louisiana2013</v>
          </cell>
          <cell r="G595" t="str">
            <v>NCAA Division I-FBS</v>
          </cell>
          <cell r="I595">
            <v>1</v>
          </cell>
          <cell r="J595" t="str">
            <v>NCAA</v>
          </cell>
          <cell r="K595">
            <v>5643</v>
          </cell>
          <cell r="L595">
            <v>6631</v>
          </cell>
          <cell r="M595">
            <v>12274</v>
          </cell>
          <cell r="N595">
            <v>240475</v>
          </cell>
          <cell r="O595">
            <v>128310</v>
          </cell>
        </row>
        <row r="596">
          <cell r="F596" t="str">
            <v>Louisiana-Monroe2013</v>
          </cell>
          <cell r="G596" t="str">
            <v>NCAA Division I-FBS</v>
          </cell>
          <cell r="I596">
            <v>1</v>
          </cell>
          <cell r="J596" t="str">
            <v>NCAA</v>
          </cell>
          <cell r="K596">
            <v>1770</v>
          </cell>
          <cell r="L596">
            <v>3081</v>
          </cell>
          <cell r="M596">
            <v>4851</v>
          </cell>
          <cell r="N596">
            <v>96310</v>
          </cell>
          <cell r="O596">
            <v>45405</v>
          </cell>
        </row>
        <row r="597">
          <cell r="F597" t="str">
            <v>Louisville2013</v>
          </cell>
          <cell r="G597" t="str">
            <v>NCAA Division I-FBS</v>
          </cell>
          <cell r="I597">
            <v>1</v>
          </cell>
          <cell r="J597" t="str">
            <v>NCAA</v>
          </cell>
          <cell r="K597">
            <v>5897</v>
          </cell>
          <cell r="L597">
            <v>6404</v>
          </cell>
          <cell r="M597">
            <v>12301</v>
          </cell>
          <cell r="N597">
            <v>966269</v>
          </cell>
          <cell r="O597">
            <v>407995</v>
          </cell>
        </row>
        <row r="598">
          <cell r="F598" t="str">
            <v>Maryland2013</v>
          </cell>
          <cell r="G598" t="str">
            <v>NCAA Division I-FBS</v>
          </cell>
          <cell r="I598">
            <v>1</v>
          </cell>
          <cell r="J598" t="str">
            <v>NCAA</v>
          </cell>
          <cell r="K598">
            <v>12891</v>
          </cell>
          <cell r="L598">
            <v>11509</v>
          </cell>
          <cell r="M598">
            <v>24400</v>
          </cell>
          <cell r="N598">
            <v>524021</v>
          </cell>
          <cell r="O598">
            <v>275954</v>
          </cell>
        </row>
        <row r="599">
          <cell r="F599" t="str">
            <v>UMass2013</v>
          </cell>
          <cell r="G599" t="str">
            <v>NCAA Division I-FBS</v>
          </cell>
          <cell r="I599">
            <v>1</v>
          </cell>
          <cell r="J599" t="str">
            <v>NCAA</v>
          </cell>
          <cell r="K599">
            <v>10557</v>
          </cell>
          <cell r="L599">
            <v>9827</v>
          </cell>
          <cell r="M599">
            <v>20384</v>
          </cell>
          <cell r="N599">
            <v>605588</v>
          </cell>
          <cell r="O599">
            <v>279022</v>
          </cell>
        </row>
        <row r="600">
          <cell r="F600" t="str">
            <v>Memphis2013</v>
          </cell>
          <cell r="G600" t="str">
            <v>NCAA Division I-FBS</v>
          </cell>
          <cell r="I600">
            <v>1</v>
          </cell>
          <cell r="J600" t="str">
            <v>NCAA</v>
          </cell>
          <cell r="K600">
            <v>5092</v>
          </cell>
          <cell r="L600">
            <v>7189</v>
          </cell>
          <cell r="M600">
            <v>12281</v>
          </cell>
          <cell r="N600">
            <v>543299</v>
          </cell>
          <cell r="O600">
            <v>213200</v>
          </cell>
        </row>
        <row r="601">
          <cell r="F601" t="str">
            <v>Miami (FL)2013</v>
          </cell>
          <cell r="G601" t="str">
            <v>NCAA Division I-FBS</v>
          </cell>
          <cell r="I601">
            <v>1</v>
          </cell>
          <cell r="J601" t="str">
            <v>NCAA</v>
          </cell>
          <cell r="K601">
            <v>5179</v>
          </cell>
          <cell r="L601">
            <v>5338</v>
          </cell>
          <cell r="M601">
            <v>10517</v>
          </cell>
          <cell r="N601">
            <v>896818</v>
          </cell>
          <cell r="O601">
            <v>274945</v>
          </cell>
        </row>
        <row r="602">
          <cell r="F602" t="str">
            <v>Michigan2013</v>
          </cell>
          <cell r="G602" t="str">
            <v>NCAA Division I-FBS</v>
          </cell>
          <cell r="I602">
            <v>1</v>
          </cell>
          <cell r="J602" t="str">
            <v>NCAA</v>
          </cell>
          <cell r="K602">
            <v>13814</v>
          </cell>
          <cell r="L602">
            <v>13414</v>
          </cell>
          <cell r="M602">
            <v>27228</v>
          </cell>
          <cell r="N602">
            <v>1348482</v>
          </cell>
          <cell r="O602">
            <v>708563</v>
          </cell>
        </row>
        <row r="603">
          <cell r="F603" t="str">
            <v>Minnesota2013</v>
          </cell>
          <cell r="G603" t="str">
            <v>NCAA Division I-FBS</v>
          </cell>
          <cell r="I603">
            <v>1</v>
          </cell>
          <cell r="J603" t="str">
            <v>NCAA</v>
          </cell>
          <cell r="K603">
            <v>13616</v>
          </cell>
          <cell r="L603">
            <v>14250</v>
          </cell>
          <cell r="M603">
            <v>27866</v>
          </cell>
          <cell r="N603">
            <v>1159505</v>
          </cell>
          <cell r="O603">
            <v>466143</v>
          </cell>
        </row>
        <row r="604">
          <cell r="F604" t="str">
            <v>Ole Miss2013</v>
          </cell>
          <cell r="G604" t="str">
            <v>NCAA Division I-FBS</v>
          </cell>
          <cell r="I604">
            <v>1</v>
          </cell>
          <cell r="J604" t="str">
            <v>NCAA</v>
          </cell>
          <cell r="K604">
            <v>6917</v>
          </cell>
          <cell r="L604">
            <v>8494</v>
          </cell>
          <cell r="M604">
            <v>15411</v>
          </cell>
          <cell r="N604">
            <v>874951</v>
          </cell>
          <cell r="O604">
            <v>427550</v>
          </cell>
        </row>
        <row r="605">
          <cell r="F605" t="str">
            <v>Missouri2013</v>
          </cell>
          <cell r="G605" t="str">
            <v>NCAA Division I-FBS</v>
          </cell>
          <cell r="I605">
            <v>1</v>
          </cell>
          <cell r="J605" t="str">
            <v>NCAA</v>
          </cell>
          <cell r="K605">
            <v>12052</v>
          </cell>
          <cell r="L605">
            <v>13116</v>
          </cell>
          <cell r="M605">
            <v>25168</v>
          </cell>
          <cell r="N605">
            <v>879101</v>
          </cell>
          <cell r="O605">
            <v>348409</v>
          </cell>
        </row>
        <row r="606">
          <cell r="F606" t="str">
            <v>Nebraska2013</v>
          </cell>
          <cell r="G606" t="str">
            <v>NCAA Division I-FBS</v>
          </cell>
          <cell r="I606">
            <v>1</v>
          </cell>
          <cell r="J606" t="str">
            <v>NCAA</v>
          </cell>
          <cell r="K606">
            <v>9697</v>
          </cell>
          <cell r="L606">
            <v>8405</v>
          </cell>
          <cell r="M606">
            <v>18102</v>
          </cell>
          <cell r="N606">
            <v>1566742</v>
          </cell>
          <cell r="O606">
            <v>493373</v>
          </cell>
        </row>
        <row r="607">
          <cell r="F607" t="str">
            <v>UNLV2013</v>
          </cell>
          <cell r="G607" t="str">
            <v>NCAA Division I-FBS</v>
          </cell>
          <cell r="I607">
            <v>1</v>
          </cell>
          <cell r="J607" t="str">
            <v>NCAA</v>
          </cell>
          <cell r="K607">
            <v>7245</v>
          </cell>
          <cell r="L607">
            <v>9263</v>
          </cell>
          <cell r="M607">
            <v>16508</v>
          </cell>
          <cell r="N607">
            <v>605461</v>
          </cell>
          <cell r="O607">
            <v>238498</v>
          </cell>
        </row>
        <row r="608">
          <cell r="F608" t="str">
            <v>Nevada2013</v>
          </cell>
          <cell r="G608" t="str">
            <v>NCAA Division I-FBS</v>
          </cell>
          <cell r="I608">
            <v>1</v>
          </cell>
          <cell r="J608" t="str">
            <v>NCAA</v>
          </cell>
          <cell r="K608">
            <v>6097</v>
          </cell>
          <cell r="L608">
            <v>6822</v>
          </cell>
          <cell r="M608">
            <v>12919</v>
          </cell>
          <cell r="N608">
            <v>418828</v>
          </cell>
          <cell r="O608">
            <v>122313</v>
          </cell>
        </row>
        <row r="609">
          <cell r="F609" t="str">
            <v>New Mexico2013</v>
          </cell>
          <cell r="G609" t="str">
            <v>NCAA Division I-FBS</v>
          </cell>
          <cell r="I609">
            <v>1</v>
          </cell>
          <cell r="J609" t="str">
            <v>NCAA</v>
          </cell>
          <cell r="K609">
            <v>7576</v>
          </cell>
          <cell r="L609">
            <v>9250</v>
          </cell>
          <cell r="M609">
            <v>16826</v>
          </cell>
          <cell r="N609">
            <v>509501</v>
          </cell>
          <cell r="O609">
            <v>173081</v>
          </cell>
        </row>
        <row r="610">
          <cell r="F610" t="str">
            <v>North Carolina2013</v>
          </cell>
          <cell r="G610" t="str">
            <v>NCAA Division I-FBS</v>
          </cell>
          <cell r="I610">
            <v>1</v>
          </cell>
          <cell r="J610" t="str">
            <v>NCAA</v>
          </cell>
          <cell r="K610">
            <v>7284</v>
          </cell>
          <cell r="L610">
            <v>10235</v>
          </cell>
          <cell r="M610">
            <v>17519</v>
          </cell>
          <cell r="N610">
            <v>911069</v>
          </cell>
          <cell r="O610">
            <v>408045</v>
          </cell>
        </row>
        <row r="611">
          <cell r="F611" t="str">
            <v>Charlotte2013</v>
          </cell>
          <cell r="G611" t="str">
            <v>NCAA Division I-FCS</v>
          </cell>
          <cell r="I611">
            <v>1</v>
          </cell>
          <cell r="J611" t="str">
            <v>NCAA</v>
          </cell>
          <cell r="K611">
            <v>9547</v>
          </cell>
          <cell r="L611">
            <v>8756</v>
          </cell>
          <cell r="M611">
            <v>18303</v>
          </cell>
          <cell r="N611">
            <v>307870</v>
          </cell>
          <cell r="O611">
            <v>131544</v>
          </cell>
        </row>
        <row r="612">
          <cell r="F612" t="str">
            <v>North Texas2013</v>
          </cell>
          <cell r="G612" t="str">
            <v>NCAA Division I-FBS</v>
          </cell>
          <cell r="I612">
            <v>1</v>
          </cell>
          <cell r="J612" t="str">
            <v>NCAA</v>
          </cell>
          <cell r="K612">
            <v>11361</v>
          </cell>
          <cell r="L612">
            <v>12765</v>
          </cell>
          <cell r="M612">
            <v>24126</v>
          </cell>
          <cell r="N612">
            <v>152769</v>
          </cell>
          <cell r="O612">
            <v>121543</v>
          </cell>
        </row>
        <row r="613">
          <cell r="F613" t="str">
            <v>Notre Dame2013</v>
          </cell>
          <cell r="G613" t="str">
            <v>NCAA Division I-FBS</v>
          </cell>
          <cell r="I613">
            <v>1</v>
          </cell>
          <cell r="J613" t="str">
            <v>NCAA</v>
          </cell>
          <cell r="K613">
            <v>4448</v>
          </cell>
          <cell r="L613">
            <v>4001</v>
          </cell>
          <cell r="M613">
            <v>8449</v>
          </cell>
          <cell r="N613">
            <v>1535545</v>
          </cell>
          <cell r="O613">
            <v>448650</v>
          </cell>
        </row>
        <row r="614">
          <cell r="F614" t="str">
            <v>Oklahoma2013</v>
          </cell>
          <cell r="G614" t="str">
            <v>NCAA Division I-FBS</v>
          </cell>
          <cell r="I614">
            <v>1</v>
          </cell>
          <cell r="J614" t="str">
            <v>NCAA</v>
          </cell>
          <cell r="K614">
            <v>8769</v>
          </cell>
          <cell r="L614">
            <v>8630</v>
          </cell>
          <cell r="M614">
            <v>17399</v>
          </cell>
          <cell r="N614">
            <v>1243371</v>
          </cell>
          <cell r="O614">
            <v>514780</v>
          </cell>
        </row>
        <row r="615">
          <cell r="F615" t="str">
            <v>Oregon2013</v>
          </cell>
          <cell r="G615" t="str">
            <v>NCAA Division I-FBS</v>
          </cell>
          <cell r="I615">
            <v>1</v>
          </cell>
          <cell r="J615" t="str">
            <v>NCAA</v>
          </cell>
          <cell r="K615">
            <v>8972</v>
          </cell>
          <cell r="L615">
            <v>9900</v>
          </cell>
          <cell r="M615">
            <v>18872</v>
          </cell>
          <cell r="N615">
            <v>1149928</v>
          </cell>
          <cell r="O615">
            <v>378020</v>
          </cell>
        </row>
        <row r="616">
          <cell r="F616" t="str">
            <v>Pittsburgh2013</v>
          </cell>
          <cell r="G616" t="str">
            <v>NCAA Division I-FBS</v>
          </cell>
          <cell r="I616">
            <v>1</v>
          </cell>
          <cell r="J616" t="str">
            <v>NCAA</v>
          </cell>
          <cell r="K616">
            <v>8677</v>
          </cell>
          <cell r="L616">
            <v>8758</v>
          </cell>
          <cell r="M616">
            <v>17435</v>
          </cell>
          <cell r="N616">
            <v>739959</v>
          </cell>
          <cell r="O616">
            <v>374852</v>
          </cell>
        </row>
        <row r="617">
          <cell r="F617" t="str">
            <v>South Alabama2013</v>
          </cell>
          <cell r="G617" t="str">
            <v>NCAA Division I-FBS</v>
          </cell>
          <cell r="I617">
            <v>1</v>
          </cell>
          <cell r="J617" t="str">
            <v>NCAA</v>
          </cell>
          <cell r="K617">
            <v>3830</v>
          </cell>
          <cell r="L617">
            <v>4924</v>
          </cell>
          <cell r="M617">
            <v>8754</v>
          </cell>
          <cell r="N617">
            <v>423878</v>
          </cell>
          <cell r="O617">
            <v>149329</v>
          </cell>
        </row>
        <row r="618">
          <cell r="F618" t="str">
            <v>South Carolina2013</v>
          </cell>
          <cell r="G618" t="str">
            <v>NCAA Division I-FBS</v>
          </cell>
          <cell r="I618">
            <v>1</v>
          </cell>
          <cell r="J618" t="str">
            <v>NCAA</v>
          </cell>
          <cell r="K618">
            <v>10103</v>
          </cell>
          <cell r="L618">
            <v>12305</v>
          </cell>
          <cell r="M618">
            <v>22408</v>
          </cell>
          <cell r="N618">
            <v>758931</v>
          </cell>
          <cell r="O618">
            <v>439195</v>
          </cell>
        </row>
        <row r="619">
          <cell r="F619" t="str">
            <v>South Florida2013</v>
          </cell>
          <cell r="G619" t="str">
            <v>NCAA Division I-FBS</v>
          </cell>
          <cell r="I619">
            <v>1</v>
          </cell>
          <cell r="J619" t="str">
            <v>NCAA</v>
          </cell>
          <cell r="K619">
            <v>10282</v>
          </cell>
          <cell r="L619">
            <v>13158</v>
          </cell>
          <cell r="M619">
            <v>23440</v>
          </cell>
          <cell r="N619">
            <v>495496</v>
          </cell>
          <cell r="O619">
            <v>259431</v>
          </cell>
        </row>
        <row r="620">
          <cell r="F620" t="str">
            <v>USC2013</v>
          </cell>
          <cell r="G620" t="str">
            <v>NCAA Division I-FBS</v>
          </cell>
          <cell r="I620">
            <v>1</v>
          </cell>
          <cell r="J620" t="str">
            <v>NCAA</v>
          </cell>
          <cell r="K620">
            <v>8664</v>
          </cell>
          <cell r="L620">
            <v>8914</v>
          </cell>
          <cell r="M620">
            <v>17578</v>
          </cell>
          <cell r="N620">
            <v>888232</v>
          </cell>
          <cell r="O620">
            <v>331956</v>
          </cell>
        </row>
        <row r="621">
          <cell r="F621" t="str">
            <v>Southern Mississippi2013</v>
          </cell>
          <cell r="G621" t="str">
            <v>NCAA Division I-FBS</v>
          </cell>
          <cell r="I621">
            <v>1</v>
          </cell>
          <cell r="J621" t="str">
            <v>NCAA</v>
          </cell>
          <cell r="K621">
            <v>3875</v>
          </cell>
          <cell r="L621">
            <v>6954</v>
          </cell>
          <cell r="M621">
            <v>10829</v>
          </cell>
          <cell r="N621">
            <v>394806</v>
          </cell>
          <cell r="O621">
            <v>143626</v>
          </cell>
        </row>
        <row r="622">
          <cell r="F622" t="str">
            <v>Toledo2013</v>
          </cell>
          <cell r="G622" t="str">
            <v>NCAA Division I-FBS</v>
          </cell>
          <cell r="I622">
            <v>1</v>
          </cell>
          <cell r="J622" t="str">
            <v>NCAA</v>
          </cell>
          <cell r="K622">
            <v>6654</v>
          </cell>
          <cell r="L622">
            <v>6293</v>
          </cell>
          <cell r="M622">
            <v>12947</v>
          </cell>
          <cell r="N622">
            <v>336599</v>
          </cell>
          <cell r="O622">
            <v>132578</v>
          </cell>
        </row>
        <row r="623">
          <cell r="F623" t="str">
            <v>Tulsa2013</v>
          </cell>
          <cell r="G623" t="str">
            <v>NCAA Division I-FBS</v>
          </cell>
          <cell r="I623">
            <v>1</v>
          </cell>
          <cell r="J623" t="str">
            <v>NCAA</v>
          </cell>
          <cell r="K623">
            <v>1897</v>
          </cell>
          <cell r="L623">
            <v>1375</v>
          </cell>
          <cell r="M623">
            <v>3272</v>
          </cell>
          <cell r="N623">
            <v>419300</v>
          </cell>
          <cell r="O623">
            <v>184499</v>
          </cell>
        </row>
        <row r="624">
          <cell r="F624" t="str">
            <v>Utah2013</v>
          </cell>
          <cell r="G624" t="str">
            <v>NCAA Division I-FBS</v>
          </cell>
          <cell r="I624">
            <v>1</v>
          </cell>
          <cell r="J624" t="str">
            <v>NCAA</v>
          </cell>
          <cell r="K624">
            <v>9338</v>
          </cell>
          <cell r="L624">
            <v>7697</v>
          </cell>
          <cell r="M624">
            <v>17035</v>
          </cell>
          <cell r="N624">
            <v>697175</v>
          </cell>
          <cell r="O624">
            <v>365671</v>
          </cell>
        </row>
        <row r="625">
          <cell r="F625" t="str">
            <v>Virginia2013</v>
          </cell>
          <cell r="G625" t="str">
            <v>NCAA Division I-FBS</v>
          </cell>
          <cell r="I625">
            <v>1</v>
          </cell>
          <cell r="J625" t="str">
            <v>NCAA</v>
          </cell>
          <cell r="K625">
            <v>6586</v>
          </cell>
          <cell r="L625">
            <v>7858</v>
          </cell>
          <cell r="M625">
            <v>14444</v>
          </cell>
          <cell r="N625">
            <v>821257</v>
          </cell>
          <cell r="O625">
            <v>394629</v>
          </cell>
        </row>
        <row r="626">
          <cell r="F626" t="str">
            <v>Washington2013</v>
          </cell>
          <cell r="G626" t="str">
            <v>NCAA Division I-FBS</v>
          </cell>
          <cell r="I626">
            <v>1</v>
          </cell>
          <cell r="J626" t="str">
            <v>NCAA</v>
          </cell>
          <cell r="K626">
            <v>12817</v>
          </cell>
          <cell r="L626">
            <v>14198</v>
          </cell>
          <cell r="M626">
            <v>27015</v>
          </cell>
          <cell r="N626">
            <v>842724</v>
          </cell>
          <cell r="O626">
            <v>464741</v>
          </cell>
        </row>
        <row r="627">
          <cell r="F627" t="str">
            <v>Wisconsin2013</v>
          </cell>
          <cell r="G627" t="str">
            <v>NCAA Division I-FBS</v>
          </cell>
          <cell r="I627">
            <v>1</v>
          </cell>
          <cell r="J627" t="str">
            <v>NCAA</v>
          </cell>
          <cell r="K627">
            <v>13670</v>
          </cell>
          <cell r="L627">
            <v>14513</v>
          </cell>
          <cell r="M627">
            <v>28183</v>
          </cell>
          <cell r="N627">
            <v>631243</v>
          </cell>
          <cell r="O627">
            <v>395514</v>
          </cell>
        </row>
        <row r="628">
          <cell r="F628" t="str">
            <v>Wyoming2013</v>
          </cell>
          <cell r="G628" t="str">
            <v>NCAA Division I-FBS</v>
          </cell>
          <cell r="I628">
            <v>1</v>
          </cell>
          <cell r="J628" t="str">
            <v>NCAA</v>
          </cell>
          <cell r="K628">
            <v>4155</v>
          </cell>
          <cell r="L628">
            <v>4099</v>
          </cell>
          <cell r="M628">
            <v>8254</v>
          </cell>
          <cell r="N628">
            <v>393253</v>
          </cell>
          <cell r="O628">
            <v>196680</v>
          </cell>
        </row>
        <row r="629">
          <cell r="F629" t="str">
            <v>Utah State2013</v>
          </cell>
          <cell r="G629" t="str">
            <v>NCAA Division I-FBS</v>
          </cell>
          <cell r="I629">
            <v>1</v>
          </cell>
          <cell r="J629" t="str">
            <v>NCAA</v>
          </cell>
          <cell r="K629">
            <v>7378</v>
          </cell>
          <cell r="L629">
            <v>7774</v>
          </cell>
          <cell r="M629">
            <v>15152</v>
          </cell>
          <cell r="N629">
            <v>338096</v>
          </cell>
          <cell r="O629">
            <v>201438</v>
          </cell>
        </row>
        <row r="630">
          <cell r="F630" t="str">
            <v>Vanderbilt2013</v>
          </cell>
          <cell r="G630" t="str">
            <v>NCAA Division I-FBS</v>
          </cell>
          <cell r="I630">
            <v>1</v>
          </cell>
          <cell r="J630" t="str">
            <v>NCAA</v>
          </cell>
          <cell r="K630">
            <v>3384</v>
          </cell>
          <cell r="L630">
            <v>3371</v>
          </cell>
          <cell r="M630">
            <v>6755</v>
          </cell>
          <cell r="N630">
            <v>1191931</v>
          </cell>
          <cell r="O630">
            <v>348038</v>
          </cell>
        </row>
        <row r="631">
          <cell r="F631" t="str">
            <v>Virginia Tech2013</v>
          </cell>
          <cell r="G631" t="str">
            <v>NCAA Division I-FBS</v>
          </cell>
          <cell r="I631">
            <v>1</v>
          </cell>
          <cell r="J631" t="str">
            <v>NCAA</v>
          </cell>
          <cell r="K631">
            <v>13710</v>
          </cell>
          <cell r="L631">
            <v>9731</v>
          </cell>
          <cell r="M631">
            <v>23441</v>
          </cell>
          <cell r="N631">
            <v>845535</v>
          </cell>
          <cell r="O631">
            <v>393536</v>
          </cell>
        </row>
        <row r="632">
          <cell r="F632" t="str">
            <v>Wake Forest2013</v>
          </cell>
          <cell r="G632" t="str">
            <v>NCAA Division I-FBS</v>
          </cell>
          <cell r="I632">
            <v>1</v>
          </cell>
          <cell r="J632" t="str">
            <v>NCAA</v>
          </cell>
          <cell r="K632">
            <v>2264</v>
          </cell>
          <cell r="L632">
            <v>2488</v>
          </cell>
          <cell r="M632">
            <v>4752</v>
          </cell>
          <cell r="N632">
            <v>758331</v>
          </cell>
          <cell r="O632">
            <v>248380</v>
          </cell>
        </row>
        <row r="633">
          <cell r="F633" t="str">
            <v>Washington State2013</v>
          </cell>
          <cell r="G633" t="str">
            <v>NCAA Division I-FBS</v>
          </cell>
          <cell r="I633">
            <v>1</v>
          </cell>
          <cell r="J633" t="str">
            <v>NCAA</v>
          </cell>
          <cell r="K633">
            <v>10168</v>
          </cell>
          <cell r="L633">
            <v>10086</v>
          </cell>
          <cell r="M633">
            <v>20254</v>
          </cell>
          <cell r="N633">
            <v>563478</v>
          </cell>
          <cell r="O633">
            <v>426157</v>
          </cell>
        </row>
        <row r="634">
          <cell r="F634" t="str">
            <v>West Virginia2013</v>
          </cell>
          <cell r="G634" t="str">
            <v>NCAA Division I-FBS</v>
          </cell>
          <cell r="I634">
            <v>1</v>
          </cell>
          <cell r="J634" t="str">
            <v>NCAA</v>
          </cell>
          <cell r="K634">
            <v>11587</v>
          </cell>
          <cell r="L634">
            <v>9440</v>
          </cell>
          <cell r="M634">
            <v>21027</v>
          </cell>
          <cell r="N634">
            <v>881260</v>
          </cell>
          <cell r="O634">
            <v>411375</v>
          </cell>
        </row>
        <row r="635">
          <cell r="F635" t="str">
            <v>Western Kentucky2013</v>
          </cell>
          <cell r="G635" t="str">
            <v>NCAA Division I-FBS</v>
          </cell>
          <cell r="I635">
            <v>1</v>
          </cell>
          <cell r="J635" t="str">
            <v>NCAA</v>
          </cell>
          <cell r="K635">
            <v>6020</v>
          </cell>
          <cell r="L635">
            <v>7214</v>
          </cell>
          <cell r="M635">
            <v>13234</v>
          </cell>
          <cell r="N635">
            <v>381245</v>
          </cell>
          <cell r="O635">
            <v>158760</v>
          </cell>
        </row>
        <row r="636">
          <cell r="F636" t="str">
            <v>Western Michigan2013</v>
          </cell>
          <cell r="G636" t="str">
            <v>NCAA Division I-FBS</v>
          </cell>
          <cell r="I636">
            <v>1</v>
          </cell>
          <cell r="J636" t="str">
            <v>NCAA</v>
          </cell>
          <cell r="K636">
            <v>7899</v>
          </cell>
          <cell r="L636">
            <v>7921</v>
          </cell>
          <cell r="M636">
            <v>15820</v>
          </cell>
          <cell r="N636">
            <v>343540</v>
          </cell>
          <cell r="O636">
            <v>61400</v>
          </cell>
        </row>
        <row r="637">
          <cell r="F637" t="str">
            <v>Appalachian State2014</v>
          </cell>
          <cell r="G637" t="str">
            <v>NCAA Division I-FBS</v>
          </cell>
          <cell r="I637">
            <v>1</v>
          </cell>
          <cell r="J637" t="str">
            <v>NCAA</v>
          </cell>
          <cell r="K637">
            <v>7125</v>
          </cell>
          <cell r="L637">
            <v>8113</v>
          </cell>
          <cell r="M637">
            <v>15238</v>
          </cell>
          <cell r="N637">
            <v>276819</v>
          </cell>
          <cell r="O637">
            <v>116487</v>
          </cell>
        </row>
        <row r="638">
          <cell r="F638" t="str">
            <v>Arizona State2014</v>
          </cell>
          <cell r="G638" t="str">
            <v>NCAA Division I-FBS</v>
          </cell>
          <cell r="I638">
            <v>1</v>
          </cell>
          <cell r="J638" t="str">
            <v>NCAA</v>
          </cell>
          <cell r="K638">
            <v>20019</v>
          </cell>
          <cell r="L638">
            <v>15751</v>
          </cell>
          <cell r="M638">
            <v>35770</v>
          </cell>
          <cell r="N638">
            <v>845333</v>
          </cell>
          <cell r="O638">
            <v>328930</v>
          </cell>
        </row>
        <row r="639">
          <cell r="F639" t="str">
            <v>Arkansas State2014</v>
          </cell>
          <cell r="G639" t="str">
            <v>NCAA Division I-FBS</v>
          </cell>
          <cell r="I639">
            <v>1</v>
          </cell>
          <cell r="J639" t="str">
            <v>NCAA</v>
          </cell>
          <cell r="K639">
            <v>3251</v>
          </cell>
          <cell r="L639">
            <v>4151</v>
          </cell>
          <cell r="M639">
            <v>7402</v>
          </cell>
          <cell r="N639">
            <v>281186</v>
          </cell>
          <cell r="O639">
            <v>140836</v>
          </cell>
        </row>
        <row r="640">
          <cell r="F640" t="str">
            <v>Auburn2014</v>
          </cell>
          <cell r="G640" t="str">
            <v>NCAA Division I-FBS</v>
          </cell>
          <cell r="I640">
            <v>1</v>
          </cell>
          <cell r="J640" t="str">
            <v>NCAA</v>
          </cell>
          <cell r="K640">
            <v>9357</v>
          </cell>
          <cell r="L640">
            <v>9389</v>
          </cell>
          <cell r="M640">
            <v>18746</v>
          </cell>
          <cell r="N640">
            <v>1655140</v>
          </cell>
          <cell r="O640">
            <v>735892</v>
          </cell>
        </row>
        <row r="641">
          <cell r="F641" t="str">
            <v>Ball State2014</v>
          </cell>
          <cell r="G641" t="str">
            <v>NCAA Division I-FBS</v>
          </cell>
          <cell r="I641">
            <v>1</v>
          </cell>
          <cell r="J641" t="str">
            <v>NCAA</v>
          </cell>
          <cell r="K641">
            <v>6234</v>
          </cell>
          <cell r="L641">
            <v>8679</v>
          </cell>
          <cell r="M641">
            <v>14913</v>
          </cell>
          <cell r="N641">
            <v>212869</v>
          </cell>
          <cell r="O641">
            <v>146548</v>
          </cell>
        </row>
        <row r="642">
          <cell r="F642" t="str">
            <v>Baylor2014</v>
          </cell>
          <cell r="G642" t="str">
            <v>NCAA Division I-FBS</v>
          </cell>
          <cell r="I642">
            <v>1</v>
          </cell>
          <cell r="J642" t="str">
            <v>NCAA</v>
          </cell>
          <cell r="K642">
            <v>5685</v>
          </cell>
          <cell r="L642">
            <v>7892</v>
          </cell>
          <cell r="M642">
            <v>13577</v>
          </cell>
          <cell r="N642">
            <v>835578</v>
          </cell>
          <cell r="O642">
            <v>473148</v>
          </cell>
        </row>
        <row r="643">
          <cell r="F643" t="str">
            <v>Boise State2014</v>
          </cell>
          <cell r="G643" t="str">
            <v>NCAA Division I-FBS</v>
          </cell>
          <cell r="I643">
            <v>1</v>
          </cell>
          <cell r="J643" t="str">
            <v>NCAA</v>
          </cell>
          <cell r="K643">
            <v>5893</v>
          </cell>
          <cell r="L643">
            <v>6231</v>
          </cell>
          <cell r="M643">
            <v>12124</v>
          </cell>
          <cell r="N643">
            <v>420569</v>
          </cell>
          <cell r="O643">
            <v>202975</v>
          </cell>
        </row>
        <row r="644">
          <cell r="F644" t="str">
            <v>Boston College2014</v>
          </cell>
          <cell r="G644" t="str">
            <v>NCAA Division I-FBS</v>
          </cell>
          <cell r="I644">
            <v>1</v>
          </cell>
          <cell r="J644" t="str">
            <v>NCAA</v>
          </cell>
          <cell r="K644">
            <v>4313</v>
          </cell>
          <cell r="L644">
            <v>5032</v>
          </cell>
          <cell r="M644">
            <v>9345</v>
          </cell>
          <cell r="N644">
            <v>846299</v>
          </cell>
          <cell r="O644">
            <v>269205</v>
          </cell>
        </row>
        <row r="645">
          <cell r="F645" t="str">
            <v>Bowling Green2014</v>
          </cell>
          <cell r="G645" t="str">
            <v>NCAA Division I-FBS</v>
          </cell>
          <cell r="I645">
            <v>1</v>
          </cell>
          <cell r="J645" t="str">
            <v>NCAA</v>
          </cell>
          <cell r="K645">
            <v>5572</v>
          </cell>
          <cell r="L645">
            <v>7329</v>
          </cell>
          <cell r="M645">
            <v>12901</v>
          </cell>
          <cell r="N645">
            <v>337839</v>
          </cell>
          <cell r="O645">
            <v>159430</v>
          </cell>
        </row>
        <row r="646">
          <cell r="F646" t="str">
            <v>Brigham Young2014</v>
          </cell>
          <cell r="G646" t="str">
            <v>NCAA Division I-FBS</v>
          </cell>
          <cell r="I646">
            <v>1</v>
          </cell>
          <cell r="J646" t="str">
            <v>NCAA</v>
          </cell>
          <cell r="K646">
            <v>13309</v>
          </cell>
          <cell r="L646">
            <v>11190</v>
          </cell>
          <cell r="M646">
            <v>24499</v>
          </cell>
          <cell r="N646">
            <v>674070</v>
          </cell>
          <cell r="O646">
            <v>277496</v>
          </cell>
        </row>
        <row r="647">
          <cell r="F647" t="str">
            <v>Fresno State2014</v>
          </cell>
          <cell r="G647" t="str">
            <v>NCAA Division I-FBS</v>
          </cell>
          <cell r="I647">
            <v>1</v>
          </cell>
          <cell r="J647" t="str">
            <v>NCAA</v>
          </cell>
          <cell r="K647">
            <v>7401</v>
          </cell>
          <cell r="L647">
            <v>10317</v>
          </cell>
          <cell r="M647">
            <v>17718</v>
          </cell>
          <cell r="N647">
            <v>379363</v>
          </cell>
          <cell r="O647">
            <v>188900</v>
          </cell>
        </row>
        <row r="648">
          <cell r="F648" t="str">
            <v>Central Michigan2014</v>
          </cell>
          <cell r="G648" t="str">
            <v>NCAA Division I-FBS</v>
          </cell>
          <cell r="I648">
            <v>1</v>
          </cell>
          <cell r="J648" t="str">
            <v>NCAA</v>
          </cell>
          <cell r="K648">
            <v>7904</v>
          </cell>
          <cell r="L648">
            <v>9956</v>
          </cell>
          <cell r="M648">
            <v>17860</v>
          </cell>
          <cell r="N648">
            <v>322780</v>
          </cell>
          <cell r="O648">
            <v>174303</v>
          </cell>
        </row>
        <row r="649">
          <cell r="F649" t="str">
            <v>Clemson2014</v>
          </cell>
          <cell r="G649" t="str">
            <v>NCAA Division I-FBS</v>
          </cell>
          <cell r="I649">
            <v>1</v>
          </cell>
          <cell r="J649" t="str">
            <v>NCAA</v>
          </cell>
          <cell r="K649">
            <v>8787</v>
          </cell>
          <cell r="L649">
            <v>7742</v>
          </cell>
          <cell r="M649">
            <v>16529</v>
          </cell>
          <cell r="N649">
            <v>1317961</v>
          </cell>
          <cell r="O649">
            <v>395146</v>
          </cell>
        </row>
        <row r="650">
          <cell r="F650" t="str">
            <v>Coastal Carolina2014</v>
          </cell>
          <cell r="G650" t="str">
            <v>NCAA Division I-FCS</v>
          </cell>
          <cell r="I650">
            <v>1</v>
          </cell>
          <cell r="J650" t="str">
            <v>NCAA</v>
          </cell>
          <cell r="K650">
            <v>3927</v>
          </cell>
          <cell r="L650">
            <v>4543</v>
          </cell>
          <cell r="M650">
            <v>8470</v>
          </cell>
          <cell r="N650">
            <v>301169</v>
          </cell>
          <cell r="O650">
            <v>169188</v>
          </cell>
        </row>
        <row r="651">
          <cell r="F651" t="str">
            <v>Colorado State2014</v>
          </cell>
          <cell r="G651" t="str">
            <v>NCAA Division I-FBS</v>
          </cell>
          <cell r="I651">
            <v>1</v>
          </cell>
          <cell r="J651" t="str">
            <v>NCAA</v>
          </cell>
          <cell r="K651">
            <v>9571</v>
          </cell>
          <cell r="L651">
            <v>10561</v>
          </cell>
          <cell r="M651">
            <v>20132</v>
          </cell>
          <cell r="N651">
            <v>541019</v>
          </cell>
          <cell r="O651">
            <v>251419</v>
          </cell>
        </row>
        <row r="652">
          <cell r="F652" t="str">
            <v>Duke2014</v>
          </cell>
          <cell r="G652" t="str">
            <v>NCAA Division I-FBS</v>
          </cell>
          <cell r="I652">
            <v>1</v>
          </cell>
          <cell r="J652" t="str">
            <v>NCAA</v>
          </cell>
          <cell r="K652">
            <v>3257</v>
          </cell>
          <cell r="L652">
            <v>3214</v>
          </cell>
          <cell r="M652">
            <v>6471</v>
          </cell>
          <cell r="N652">
            <v>1184404</v>
          </cell>
          <cell r="O652">
            <v>396438</v>
          </cell>
        </row>
        <row r="653">
          <cell r="F653" t="str">
            <v>East Carolina2014</v>
          </cell>
          <cell r="G653" t="str">
            <v>NCAA Division I-FBS</v>
          </cell>
          <cell r="I653">
            <v>1</v>
          </cell>
          <cell r="J653" t="str">
            <v>NCAA</v>
          </cell>
          <cell r="K653">
            <v>7862</v>
          </cell>
          <cell r="L653">
            <v>10934</v>
          </cell>
          <cell r="M653">
            <v>18796</v>
          </cell>
          <cell r="N653">
            <v>531799</v>
          </cell>
          <cell r="O653">
            <v>272345</v>
          </cell>
        </row>
        <row r="654">
          <cell r="F654" t="str">
            <v>Eastern Michigan2014</v>
          </cell>
          <cell r="G654" t="str">
            <v>NCAA Division I-FBS</v>
          </cell>
          <cell r="I654">
            <v>1</v>
          </cell>
          <cell r="J654" t="str">
            <v>NCAA</v>
          </cell>
          <cell r="K654">
            <v>5288</v>
          </cell>
          <cell r="L654">
            <v>7650</v>
          </cell>
          <cell r="M654">
            <v>12938</v>
          </cell>
          <cell r="N654">
            <v>382684</v>
          </cell>
          <cell r="O654">
            <v>169138</v>
          </cell>
        </row>
        <row r="655">
          <cell r="F655" t="str">
            <v>Florida Atlantic2014</v>
          </cell>
          <cell r="G655" t="str">
            <v>NCAA Division I-FBS</v>
          </cell>
          <cell r="I655">
            <v>1</v>
          </cell>
          <cell r="J655" t="str">
            <v>NCAA</v>
          </cell>
          <cell r="K655">
            <v>6783</v>
          </cell>
          <cell r="L655">
            <v>8395</v>
          </cell>
          <cell r="M655">
            <v>15178</v>
          </cell>
          <cell r="N655">
            <v>333949</v>
          </cell>
          <cell r="O655">
            <v>170849</v>
          </cell>
        </row>
        <row r="656">
          <cell r="F656" t="str">
            <v>FIU2014</v>
          </cell>
          <cell r="G656" t="str">
            <v>NCAA Division I-FBS</v>
          </cell>
          <cell r="I656">
            <v>1</v>
          </cell>
          <cell r="J656" t="str">
            <v>NCAA</v>
          </cell>
          <cell r="K656">
            <v>11095</v>
          </cell>
          <cell r="L656">
            <v>14245</v>
          </cell>
          <cell r="M656">
            <v>25340</v>
          </cell>
          <cell r="N656">
            <v>304052</v>
          </cell>
          <cell r="O656">
            <v>106574</v>
          </cell>
        </row>
        <row r="657">
          <cell r="F657" t="str">
            <v>Florida State2014</v>
          </cell>
          <cell r="G657" t="str">
            <v>NCAA Division I-FBS</v>
          </cell>
          <cell r="I657">
            <v>1</v>
          </cell>
          <cell r="J657" t="str">
            <v>NCAA</v>
          </cell>
          <cell r="K657">
            <v>12722</v>
          </cell>
          <cell r="L657">
            <v>16211</v>
          </cell>
          <cell r="M657">
            <v>28933</v>
          </cell>
          <cell r="N657">
            <v>936791</v>
          </cell>
          <cell r="O657">
            <v>424378</v>
          </cell>
        </row>
        <row r="658">
          <cell r="F658" t="str">
            <v>Georgia Tech2014</v>
          </cell>
          <cell r="G658" t="str">
            <v>NCAA Division I-FBS</v>
          </cell>
          <cell r="I658">
            <v>1</v>
          </cell>
          <cell r="J658" t="str">
            <v>NCAA</v>
          </cell>
          <cell r="K658">
            <v>8634</v>
          </cell>
          <cell r="L658">
            <v>4516</v>
          </cell>
          <cell r="M658">
            <v>13150</v>
          </cell>
          <cell r="N658">
            <v>906230</v>
          </cell>
          <cell r="O658">
            <v>402970</v>
          </cell>
        </row>
        <row r="659">
          <cell r="F659" t="str">
            <v>Georgia Southern2014</v>
          </cell>
          <cell r="G659" t="str">
            <v>NCAA Division I-FBS</v>
          </cell>
          <cell r="I659">
            <v>1</v>
          </cell>
          <cell r="J659" t="str">
            <v>NCAA</v>
          </cell>
          <cell r="K659">
            <v>7891</v>
          </cell>
          <cell r="L659">
            <v>7902</v>
          </cell>
          <cell r="M659">
            <v>15793</v>
          </cell>
          <cell r="N659">
            <v>225524</v>
          </cell>
          <cell r="O659">
            <v>123987</v>
          </cell>
        </row>
        <row r="660">
          <cell r="F660" t="str">
            <v>Georgia State2014</v>
          </cell>
          <cell r="G660" t="str">
            <v>NCAA Division I-FBS</v>
          </cell>
          <cell r="I660">
            <v>1</v>
          </cell>
          <cell r="J660" t="str">
            <v>NCAA</v>
          </cell>
          <cell r="K660">
            <v>7709</v>
          </cell>
          <cell r="L660">
            <v>11130</v>
          </cell>
          <cell r="M660">
            <v>18839</v>
          </cell>
          <cell r="N660">
            <v>301349</v>
          </cell>
          <cell r="O660">
            <v>107963</v>
          </cell>
        </row>
        <row r="661">
          <cell r="F661" t="str">
            <v>Indiana2014</v>
          </cell>
          <cell r="G661" t="str">
            <v>NCAA Division I-FBS</v>
          </cell>
          <cell r="I661">
            <v>1</v>
          </cell>
          <cell r="J661" t="str">
            <v>NCAA</v>
          </cell>
          <cell r="K661">
            <v>15523</v>
          </cell>
          <cell r="L661">
            <v>15638</v>
          </cell>
          <cell r="M661">
            <v>31161</v>
          </cell>
          <cell r="N661">
            <v>1365737</v>
          </cell>
          <cell r="O661">
            <v>389013</v>
          </cell>
        </row>
        <row r="662">
          <cell r="F662" t="str">
            <v>Iowa State2014</v>
          </cell>
          <cell r="G662" t="str">
            <v>NCAA Division I-FBS</v>
          </cell>
          <cell r="I662">
            <v>1</v>
          </cell>
          <cell r="J662" t="str">
            <v>NCAA</v>
          </cell>
          <cell r="K662">
            <v>15275</v>
          </cell>
          <cell r="L662">
            <v>11924</v>
          </cell>
          <cell r="M662">
            <v>27199</v>
          </cell>
          <cell r="N662">
            <v>1216992</v>
          </cell>
          <cell r="O662">
            <v>412971</v>
          </cell>
        </row>
        <row r="663">
          <cell r="F663" t="str">
            <v>Kansas State2014</v>
          </cell>
          <cell r="G663" t="str">
            <v>NCAA Division I-FBS</v>
          </cell>
          <cell r="I663">
            <v>1</v>
          </cell>
          <cell r="J663" t="str">
            <v>NCAA</v>
          </cell>
          <cell r="K663">
            <v>9387</v>
          </cell>
          <cell r="L663">
            <v>8569</v>
          </cell>
          <cell r="M663">
            <v>17956</v>
          </cell>
          <cell r="N663">
            <v>795627</v>
          </cell>
          <cell r="O663">
            <v>359782</v>
          </cell>
        </row>
        <row r="664">
          <cell r="F664" t="str">
            <v>Kent State2014</v>
          </cell>
          <cell r="G664" t="str">
            <v>NCAA Division I-FBS</v>
          </cell>
          <cell r="I664">
            <v>1</v>
          </cell>
          <cell r="J664" t="str">
            <v>NCAA</v>
          </cell>
          <cell r="K664">
            <v>7555</v>
          </cell>
          <cell r="L664">
            <v>10984</v>
          </cell>
          <cell r="M664">
            <v>18539</v>
          </cell>
          <cell r="N664">
            <v>261027</v>
          </cell>
          <cell r="O664">
            <v>429848</v>
          </cell>
        </row>
        <row r="665">
          <cell r="F665" t="str">
            <v>Liberty2014</v>
          </cell>
          <cell r="G665" t="str">
            <v>NCAA Division I-FCS</v>
          </cell>
          <cell r="I665">
            <v>1</v>
          </cell>
          <cell r="J665" t="str">
            <v>NCAA</v>
          </cell>
          <cell r="K665">
            <v>11642</v>
          </cell>
          <cell r="L665">
            <v>15700</v>
          </cell>
          <cell r="M665">
            <v>27342</v>
          </cell>
          <cell r="N665">
            <v>550974</v>
          </cell>
          <cell r="O665">
            <v>331098</v>
          </cell>
        </row>
        <row r="666">
          <cell r="F666" t="str">
            <v>LSU2014</v>
          </cell>
          <cell r="G666" t="str">
            <v>NCAA Division I-FBS</v>
          </cell>
          <cell r="I666">
            <v>1</v>
          </cell>
          <cell r="J666" t="str">
            <v>NCAA</v>
          </cell>
          <cell r="K666">
            <v>11164</v>
          </cell>
          <cell r="L666">
            <v>11925</v>
          </cell>
          <cell r="M666">
            <v>23089</v>
          </cell>
          <cell r="N666">
            <v>1277315</v>
          </cell>
          <cell r="O666">
            <v>526794</v>
          </cell>
        </row>
        <row r="667">
          <cell r="F667" t="str">
            <v>Louisiana Tech2014</v>
          </cell>
          <cell r="G667" t="str">
            <v>NCAA Division I-FBS</v>
          </cell>
          <cell r="I667">
            <v>1</v>
          </cell>
          <cell r="J667" t="str">
            <v>NCAA</v>
          </cell>
          <cell r="K667">
            <v>3753</v>
          </cell>
          <cell r="L667">
            <v>2803</v>
          </cell>
          <cell r="M667">
            <v>6556</v>
          </cell>
          <cell r="N667">
            <v>219169</v>
          </cell>
          <cell r="O667">
            <v>130064</v>
          </cell>
        </row>
        <row r="668">
          <cell r="F668" t="str">
            <v>Marshall2014</v>
          </cell>
          <cell r="G668" t="str">
            <v>NCAA Division I-FBS</v>
          </cell>
          <cell r="I668">
            <v>1</v>
          </cell>
          <cell r="J668" t="str">
            <v>NCAA</v>
          </cell>
          <cell r="K668">
            <v>3535</v>
          </cell>
          <cell r="L668">
            <v>4517</v>
          </cell>
          <cell r="M668">
            <v>8052</v>
          </cell>
          <cell r="N668">
            <v>355433</v>
          </cell>
          <cell r="O668">
            <v>161846</v>
          </cell>
        </row>
        <row r="669">
          <cell r="F669" t="str">
            <v>Miami (OH)2014</v>
          </cell>
          <cell r="G669" t="str">
            <v>NCAA Division I-FBS</v>
          </cell>
          <cell r="I669">
            <v>1</v>
          </cell>
          <cell r="J669" t="str">
            <v>NCAA</v>
          </cell>
          <cell r="K669">
            <v>7367</v>
          </cell>
          <cell r="L669">
            <v>7662</v>
          </cell>
          <cell r="M669">
            <v>15029</v>
          </cell>
          <cell r="N669">
            <v>343197</v>
          </cell>
          <cell r="O669">
            <v>121728</v>
          </cell>
        </row>
        <row r="670">
          <cell r="F670" t="str">
            <v>Michigan State2014</v>
          </cell>
          <cell r="G670" t="str">
            <v>NCAA Division I-FBS</v>
          </cell>
          <cell r="I670">
            <v>1</v>
          </cell>
          <cell r="J670" t="str">
            <v>NCAA</v>
          </cell>
          <cell r="K670">
            <v>17257</v>
          </cell>
          <cell r="L670">
            <v>17781</v>
          </cell>
          <cell r="M670">
            <v>35038</v>
          </cell>
          <cell r="N670">
            <v>1087467</v>
          </cell>
          <cell r="O670">
            <v>437690</v>
          </cell>
        </row>
        <row r="671">
          <cell r="F671" t="str">
            <v>Middle Tennessee2014</v>
          </cell>
          <cell r="G671" t="str">
            <v>NCAA Division I-FBS</v>
          </cell>
          <cell r="I671">
            <v>1</v>
          </cell>
          <cell r="J671" t="str">
            <v>NCAA</v>
          </cell>
          <cell r="K671">
            <v>7662</v>
          </cell>
          <cell r="L671">
            <v>8909</v>
          </cell>
          <cell r="M671">
            <v>16571</v>
          </cell>
          <cell r="N671">
            <v>347539</v>
          </cell>
          <cell r="O671">
            <v>142376</v>
          </cell>
        </row>
        <row r="672">
          <cell r="F672" t="str">
            <v>Mississippi State2014</v>
          </cell>
          <cell r="G672" t="str">
            <v>NCAA Division I-FBS</v>
          </cell>
          <cell r="I672">
            <v>1</v>
          </cell>
          <cell r="J672" t="str">
            <v>NCAA</v>
          </cell>
          <cell r="K672">
            <v>7477</v>
          </cell>
          <cell r="L672">
            <v>7084</v>
          </cell>
          <cell r="M672">
            <v>14561</v>
          </cell>
          <cell r="N672">
            <v>723834</v>
          </cell>
          <cell r="O672">
            <v>415581</v>
          </cell>
        </row>
        <row r="673">
          <cell r="F673" t="str">
            <v>New Mexico State2014</v>
          </cell>
          <cell r="G673" t="str">
            <v>NCAA Division I-FBS</v>
          </cell>
          <cell r="I673">
            <v>1</v>
          </cell>
          <cell r="J673" t="str">
            <v>NCAA</v>
          </cell>
          <cell r="K673">
            <v>4989</v>
          </cell>
          <cell r="L673">
            <v>5581</v>
          </cell>
          <cell r="M673">
            <v>10570</v>
          </cell>
          <cell r="N673">
            <v>215950</v>
          </cell>
          <cell r="O673">
            <v>161638</v>
          </cell>
        </row>
        <row r="674">
          <cell r="F674" t="str">
            <v>NC State2014</v>
          </cell>
          <cell r="G674" t="str">
            <v>NCAA Division I-FBS</v>
          </cell>
          <cell r="I674">
            <v>1</v>
          </cell>
          <cell r="J674" t="str">
            <v>NCAA</v>
          </cell>
          <cell r="K674">
            <v>11825</v>
          </cell>
          <cell r="L674">
            <v>9458</v>
          </cell>
          <cell r="M674">
            <v>21283</v>
          </cell>
          <cell r="N674">
            <v>1274703</v>
          </cell>
          <cell r="O674">
            <v>448038</v>
          </cell>
        </row>
        <row r="675">
          <cell r="F675" t="str">
            <v>Northern Illinois2014</v>
          </cell>
          <cell r="G675" t="str">
            <v>NCAA Division I-FBS</v>
          </cell>
          <cell r="I675">
            <v>1</v>
          </cell>
          <cell r="J675" t="str">
            <v>NCAA</v>
          </cell>
          <cell r="K675">
            <v>6837</v>
          </cell>
          <cell r="L675">
            <v>6630</v>
          </cell>
          <cell r="M675">
            <v>13467</v>
          </cell>
          <cell r="N675">
            <v>241840</v>
          </cell>
          <cell r="O675">
            <v>114545</v>
          </cell>
        </row>
        <row r="676">
          <cell r="F676" t="str">
            <v>Northwestern2014</v>
          </cell>
          <cell r="G676" t="str">
            <v>NCAA Division I-FBS</v>
          </cell>
          <cell r="I676">
            <v>1</v>
          </cell>
          <cell r="J676" t="str">
            <v>NCAA</v>
          </cell>
          <cell r="K676">
            <v>4136</v>
          </cell>
          <cell r="L676">
            <v>4221</v>
          </cell>
          <cell r="M676">
            <v>8357</v>
          </cell>
          <cell r="N676">
            <v>603421</v>
          </cell>
          <cell r="O676">
            <v>313319</v>
          </cell>
        </row>
        <row r="677">
          <cell r="F677" t="str">
            <v>Ohio State2014</v>
          </cell>
          <cell r="G677" t="str">
            <v>NCAA Division I-FBS</v>
          </cell>
          <cell r="I677">
            <v>1</v>
          </cell>
          <cell r="J677" t="str">
            <v>NCAA</v>
          </cell>
          <cell r="K677">
            <v>21128</v>
          </cell>
          <cell r="L677">
            <v>19324</v>
          </cell>
          <cell r="M677">
            <v>40452</v>
          </cell>
          <cell r="N677">
            <v>1214871</v>
          </cell>
          <cell r="O677">
            <v>648587</v>
          </cell>
        </row>
        <row r="678">
          <cell r="F678" t="str">
            <v>Ohio2014</v>
          </cell>
          <cell r="G678" t="str">
            <v>NCAA Division I-FBS</v>
          </cell>
          <cell r="I678">
            <v>1</v>
          </cell>
          <cell r="J678" t="str">
            <v>NCAA</v>
          </cell>
          <cell r="K678">
            <v>8145</v>
          </cell>
          <cell r="L678">
            <v>8841</v>
          </cell>
          <cell r="M678">
            <v>16986</v>
          </cell>
          <cell r="N678">
            <v>405660</v>
          </cell>
          <cell r="O678">
            <v>149286</v>
          </cell>
        </row>
        <row r="679">
          <cell r="F679" t="str">
            <v>Oklahoma State2014</v>
          </cell>
          <cell r="G679" t="str">
            <v>NCAA Division I-FBS</v>
          </cell>
          <cell r="I679">
            <v>1</v>
          </cell>
          <cell r="J679" t="str">
            <v>NCAA</v>
          </cell>
          <cell r="K679">
            <v>9190</v>
          </cell>
          <cell r="L679">
            <v>8931</v>
          </cell>
          <cell r="M679">
            <v>18121</v>
          </cell>
          <cell r="N679">
            <v>835284</v>
          </cell>
          <cell r="O679">
            <v>215620</v>
          </cell>
        </row>
        <row r="680">
          <cell r="F680" t="str">
            <v>Old Dominion2014</v>
          </cell>
          <cell r="G680" t="str">
            <v>NCAA Division I-FCS</v>
          </cell>
          <cell r="I680">
            <v>1</v>
          </cell>
          <cell r="J680" t="str">
            <v>NCAA</v>
          </cell>
          <cell r="K680">
            <v>7100</v>
          </cell>
          <cell r="L680">
            <v>8114</v>
          </cell>
          <cell r="M680">
            <v>15214</v>
          </cell>
          <cell r="N680">
            <v>604912</v>
          </cell>
          <cell r="O680">
            <v>173135</v>
          </cell>
        </row>
        <row r="681">
          <cell r="F681" t="str">
            <v>Oregon State2014</v>
          </cell>
          <cell r="G681" t="str">
            <v>NCAA Division I-FBS</v>
          </cell>
          <cell r="I681">
            <v>1</v>
          </cell>
          <cell r="J681" t="str">
            <v>NCAA</v>
          </cell>
          <cell r="K681">
            <v>9694</v>
          </cell>
          <cell r="L681">
            <v>8308</v>
          </cell>
          <cell r="M681">
            <v>18002</v>
          </cell>
          <cell r="N681">
            <v>1201394</v>
          </cell>
          <cell r="O681">
            <v>387733</v>
          </cell>
        </row>
        <row r="682">
          <cell r="F682" t="str">
            <v>Penn State2014</v>
          </cell>
          <cell r="G682" t="str">
            <v>NCAA Division I-FBS</v>
          </cell>
          <cell r="I682">
            <v>1</v>
          </cell>
          <cell r="J682" t="str">
            <v>NCAA</v>
          </cell>
          <cell r="K682">
            <v>20898</v>
          </cell>
          <cell r="L682">
            <v>18179</v>
          </cell>
          <cell r="M682">
            <v>39077</v>
          </cell>
          <cell r="N682">
            <v>1490994</v>
          </cell>
          <cell r="O682">
            <v>506759</v>
          </cell>
        </row>
        <row r="683">
          <cell r="F683" t="str">
            <v>Purdue2014</v>
          </cell>
          <cell r="G683" t="str">
            <v>NCAA Division I-FBS</v>
          </cell>
          <cell r="I683">
            <v>1</v>
          </cell>
          <cell r="J683" t="str">
            <v>NCAA</v>
          </cell>
          <cell r="K683">
            <v>16449</v>
          </cell>
          <cell r="L683">
            <v>11933</v>
          </cell>
          <cell r="M683">
            <v>28382</v>
          </cell>
          <cell r="N683">
            <v>972990</v>
          </cell>
          <cell r="O683">
            <v>338424</v>
          </cell>
        </row>
        <row r="684">
          <cell r="F684" t="str">
            <v>Rice2014</v>
          </cell>
          <cell r="G684" t="str">
            <v>NCAA Division I-FBS</v>
          </cell>
          <cell r="I684">
            <v>1</v>
          </cell>
          <cell r="J684" t="str">
            <v>NCAA</v>
          </cell>
          <cell r="K684">
            <v>1997</v>
          </cell>
          <cell r="L684">
            <v>1846</v>
          </cell>
          <cell r="M684">
            <v>3843</v>
          </cell>
          <cell r="N684">
            <v>412166</v>
          </cell>
          <cell r="O684">
            <v>165566</v>
          </cell>
        </row>
        <row r="685">
          <cell r="F685" t="str">
            <v>Rutgers2014</v>
          </cell>
          <cell r="G685" t="str">
            <v>NCAA Division I-FBS</v>
          </cell>
          <cell r="I685">
            <v>1</v>
          </cell>
          <cell r="J685" t="str">
            <v>NCAA</v>
          </cell>
          <cell r="K685">
            <v>16176</v>
          </cell>
          <cell r="L685">
            <v>16096</v>
          </cell>
          <cell r="M685">
            <v>32272</v>
          </cell>
          <cell r="N685">
            <v>876458</v>
          </cell>
          <cell r="O685">
            <v>389227</v>
          </cell>
        </row>
        <row r="686">
          <cell r="F686" t="str">
            <v>San Diego State2014</v>
          </cell>
          <cell r="G686" t="str">
            <v>NCAA Division I-FBS</v>
          </cell>
          <cell r="I686">
            <v>1</v>
          </cell>
          <cell r="J686" t="str">
            <v>NCAA</v>
          </cell>
          <cell r="K686">
            <v>11184</v>
          </cell>
          <cell r="L686">
            <v>13688</v>
          </cell>
          <cell r="M686">
            <v>24872</v>
          </cell>
          <cell r="N686">
            <v>396690</v>
          </cell>
          <cell r="O686">
            <v>199810</v>
          </cell>
        </row>
        <row r="687">
          <cell r="F687" t="str">
            <v>San Jose State2014</v>
          </cell>
          <cell r="G687" t="str">
            <v>NCAA Division I-FBS</v>
          </cell>
          <cell r="I687">
            <v>1</v>
          </cell>
          <cell r="J687" t="str">
            <v>NCAA</v>
          </cell>
          <cell r="K687">
            <v>10908</v>
          </cell>
          <cell r="L687">
            <v>10370</v>
          </cell>
          <cell r="M687">
            <v>21278</v>
          </cell>
          <cell r="N687">
            <v>289043</v>
          </cell>
          <cell r="O687">
            <v>136800</v>
          </cell>
        </row>
        <row r="688">
          <cell r="F688" t="str">
            <v>SMU2014</v>
          </cell>
          <cell r="G688" t="str">
            <v>NCAA Division I-FBS</v>
          </cell>
          <cell r="I688">
            <v>1</v>
          </cell>
          <cell r="J688" t="str">
            <v>NCAA</v>
          </cell>
          <cell r="K688">
            <v>3055</v>
          </cell>
          <cell r="L688">
            <v>3134</v>
          </cell>
          <cell r="M688">
            <v>6189</v>
          </cell>
          <cell r="N688">
            <v>808248</v>
          </cell>
          <cell r="O688">
            <v>239406</v>
          </cell>
        </row>
        <row r="689">
          <cell r="F689" t="str">
            <v>Stanford2014</v>
          </cell>
          <cell r="G689" t="str">
            <v>NCAA Division I-FBS</v>
          </cell>
          <cell r="I689">
            <v>1</v>
          </cell>
          <cell r="J689" t="str">
            <v>NCAA</v>
          </cell>
          <cell r="K689">
            <v>3704</v>
          </cell>
          <cell r="L689">
            <v>3314</v>
          </cell>
          <cell r="M689">
            <v>7018</v>
          </cell>
          <cell r="N689">
            <v>1001323</v>
          </cell>
          <cell r="O689">
            <v>393661</v>
          </cell>
        </row>
        <row r="690">
          <cell r="F690" t="str">
            <v>Syracuse2014</v>
          </cell>
          <cell r="G690" t="str">
            <v>NCAA Division I-FBS</v>
          </cell>
          <cell r="I690">
            <v>1</v>
          </cell>
          <cell r="J690" t="str">
            <v>NCAA</v>
          </cell>
          <cell r="K690">
            <v>6394</v>
          </cell>
          <cell r="L690">
            <v>7835</v>
          </cell>
          <cell r="M690">
            <v>14229</v>
          </cell>
          <cell r="N690">
            <v>726007</v>
          </cell>
          <cell r="O690">
            <v>342872</v>
          </cell>
        </row>
        <row r="691">
          <cell r="F691" t="str">
            <v>Temple2014</v>
          </cell>
          <cell r="G691" t="str">
            <v>NCAA Division I-FBS</v>
          </cell>
          <cell r="I691">
            <v>1</v>
          </cell>
          <cell r="J691" t="str">
            <v>NCAA</v>
          </cell>
          <cell r="K691">
            <v>12041</v>
          </cell>
          <cell r="L691">
            <v>12746</v>
          </cell>
          <cell r="M691">
            <v>24787</v>
          </cell>
          <cell r="N691">
            <v>470288</v>
          </cell>
          <cell r="O691">
            <v>141406</v>
          </cell>
        </row>
        <row r="692">
          <cell r="F692" t="str">
            <v>Texas A&amp;M2014</v>
          </cell>
          <cell r="G692" t="str">
            <v>NCAA Division I-FBS</v>
          </cell>
          <cell r="I692">
            <v>1</v>
          </cell>
          <cell r="J692" t="str">
            <v>NCAA</v>
          </cell>
          <cell r="K692">
            <v>21510</v>
          </cell>
          <cell r="L692">
            <v>20507</v>
          </cell>
          <cell r="M692">
            <v>42017</v>
          </cell>
          <cell r="N692">
            <v>992611</v>
          </cell>
          <cell r="O692">
            <v>503815</v>
          </cell>
        </row>
        <row r="693">
          <cell r="F693" t="str">
            <v>TCU2014</v>
          </cell>
          <cell r="G693" t="str">
            <v>NCAA Division I-FBS</v>
          </cell>
          <cell r="I693">
            <v>1</v>
          </cell>
          <cell r="J693" t="str">
            <v>NCAA</v>
          </cell>
          <cell r="K693">
            <v>3317</v>
          </cell>
          <cell r="L693">
            <v>5009</v>
          </cell>
          <cell r="M693">
            <v>8326</v>
          </cell>
          <cell r="N693">
            <v>570428</v>
          </cell>
          <cell r="O693">
            <v>272520</v>
          </cell>
        </row>
        <row r="694">
          <cell r="F694" t="str">
            <v>Texas State2014</v>
          </cell>
          <cell r="G694" t="str">
            <v>NCAA Division I-FBS</v>
          </cell>
          <cell r="I694">
            <v>1</v>
          </cell>
          <cell r="J694" t="str">
            <v>NCAA</v>
          </cell>
          <cell r="K694">
            <v>11340</v>
          </cell>
          <cell r="L694">
            <v>14894</v>
          </cell>
          <cell r="M694">
            <v>26234</v>
          </cell>
          <cell r="N694">
            <v>288535</v>
          </cell>
          <cell r="O694">
            <v>97497</v>
          </cell>
        </row>
        <row r="695">
          <cell r="F695" t="str">
            <v>Texas Tech2014</v>
          </cell>
          <cell r="G695" t="str">
            <v>NCAA Division I-FBS</v>
          </cell>
          <cell r="I695">
            <v>1</v>
          </cell>
          <cell r="J695" t="str">
            <v>NCAA</v>
          </cell>
          <cell r="K695">
            <v>14035</v>
          </cell>
          <cell r="L695">
            <v>11496</v>
          </cell>
          <cell r="M695">
            <v>25531</v>
          </cell>
          <cell r="N695">
            <v>1146540</v>
          </cell>
          <cell r="O695">
            <v>505021</v>
          </cell>
        </row>
        <row r="696">
          <cell r="F696" t="str">
            <v>Alabama2014</v>
          </cell>
          <cell r="G696" t="str">
            <v>NCAA Division I-FBS</v>
          </cell>
          <cell r="I696">
            <v>1</v>
          </cell>
          <cell r="J696" t="str">
            <v>NCAA</v>
          </cell>
          <cell r="K696">
            <v>12590</v>
          </cell>
          <cell r="L696">
            <v>14741</v>
          </cell>
          <cell r="M696">
            <v>27331</v>
          </cell>
          <cell r="N696">
            <v>1683337</v>
          </cell>
          <cell r="O696">
            <v>491419</v>
          </cell>
        </row>
        <row r="697">
          <cell r="F697" t="str">
            <v>Tennessee2014</v>
          </cell>
          <cell r="G697" t="str">
            <v>NCAA Division I-FBS</v>
          </cell>
          <cell r="I697">
            <v>1</v>
          </cell>
          <cell r="J697" t="str">
            <v>NCAA</v>
          </cell>
          <cell r="K697">
            <v>10136</v>
          </cell>
          <cell r="L697">
            <v>10042</v>
          </cell>
          <cell r="M697">
            <v>20178</v>
          </cell>
          <cell r="N697">
            <v>1550029</v>
          </cell>
          <cell r="O697">
            <v>567469</v>
          </cell>
        </row>
        <row r="698">
          <cell r="F698" t="str">
            <v>Texas2014</v>
          </cell>
          <cell r="G698" t="str">
            <v>NCAA Division I-FBS</v>
          </cell>
          <cell r="I698">
            <v>1</v>
          </cell>
          <cell r="J698" t="str">
            <v>NCAA</v>
          </cell>
          <cell r="K698">
            <v>17167</v>
          </cell>
          <cell r="L698">
            <v>18905</v>
          </cell>
          <cell r="M698">
            <v>36072</v>
          </cell>
          <cell r="N698">
            <v>891767</v>
          </cell>
          <cell r="O698">
            <v>459662</v>
          </cell>
        </row>
        <row r="699">
          <cell r="F699" t="str">
            <v>UTEP2014</v>
          </cell>
          <cell r="G699" t="str">
            <v>NCAA Division I-FBS</v>
          </cell>
          <cell r="I699">
            <v>1</v>
          </cell>
          <cell r="J699" t="str">
            <v>NCAA</v>
          </cell>
          <cell r="K699">
            <v>6156</v>
          </cell>
          <cell r="L699">
            <v>6846</v>
          </cell>
          <cell r="M699">
            <v>13002</v>
          </cell>
          <cell r="N699">
            <v>506714</v>
          </cell>
          <cell r="O699">
            <v>213830</v>
          </cell>
        </row>
        <row r="700">
          <cell r="F700" t="str">
            <v>UTSA2014</v>
          </cell>
          <cell r="G700" t="str">
            <v>NCAA Division I-FBS</v>
          </cell>
          <cell r="I700">
            <v>1</v>
          </cell>
          <cell r="J700" t="str">
            <v>NCAA</v>
          </cell>
          <cell r="K700">
            <v>10222</v>
          </cell>
          <cell r="L700">
            <v>9864</v>
          </cell>
          <cell r="M700">
            <v>20086</v>
          </cell>
          <cell r="N700">
            <v>338663</v>
          </cell>
          <cell r="O700">
            <v>118359</v>
          </cell>
        </row>
        <row r="701">
          <cell r="F701" t="str">
            <v>Troy2014</v>
          </cell>
          <cell r="G701" t="str">
            <v>NCAA Division I-FBS</v>
          </cell>
          <cell r="I701">
            <v>1</v>
          </cell>
          <cell r="J701" t="str">
            <v>NCAA</v>
          </cell>
          <cell r="K701">
            <v>3463</v>
          </cell>
          <cell r="L701">
            <v>5551</v>
          </cell>
          <cell r="M701">
            <v>9014</v>
          </cell>
          <cell r="N701">
            <v>238099</v>
          </cell>
          <cell r="O701">
            <v>158716</v>
          </cell>
        </row>
        <row r="702">
          <cell r="F702" t="str">
            <v>Tulane2014</v>
          </cell>
          <cell r="G702" t="str">
            <v>NCAA Division I-FBS</v>
          </cell>
          <cell r="I702">
            <v>1</v>
          </cell>
          <cell r="J702" t="str">
            <v>NCAA</v>
          </cell>
          <cell r="K702">
            <v>2648</v>
          </cell>
          <cell r="L702">
            <v>3566</v>
          </cell>
          <cell r="M702">
            <v>6214</v>
          </cell>
          <cell r="N702">
            <v>244153</v>
          </cell>
          <cell r="O702">
            <v>146294</v>
          </cell>
        </row>
        <row r="703">
          <cell r="F703" t="str">
            <v>Buffalo2014</v>
          </cell>
          <cell r="G703" t="str">
            <v>NCAA Division I-FBS</v>
          </cell>
          <cell r="I703">
            <v>1</v>
          </cell>
          <cell r="J703" t="str">
            <v>NCAA</v>
          </cell>
          <cell r="K703">
            <v>9949</v>
          </cell>
          <cell r="L703">
            <v>8042</v>
          </cell>
          <cell r="M703">
            <v>17991</v>
          </cell>
          <cell r="N703">
            <v>386717</v>
          </cell>
          <cell r="O703">
            <v>166714</v>
          </cell>
        </row>
        <row r="704">
          <cell r="F704" t="str">
            <v>Akron2014</v>
          </cell>
          <cell r="G704" t="str">
            <v>NCAA Division I-FBS</v>
          </cell>
          <cell r="I704">
            <v>1</v>
          </cell>
          <cell r="J704" t="str">
            <v>NCAA</v>
          </cell>
          <cell r="K704">
            <v>8056</v>
          </cell>
          <cell r="L704">
            <v>7022</v>
          </cell>
          <cell r="M704">
            <v>15078</v>
          </cell>
          <cell r="N704">
            <v>288402</v>
          </cell>
          <cell r="O704">
            <v>142533</v>
          </cell>
        </row>
        <row r="705">
          <cell r="F705" t="str">
            <v>UAB2014</v>
          </cell>
          <cell r="G705" t="str">
            <v>NCAA Division I-FBS</v>
          </cell>
          <cell r="I705">
            <v>1</v>
          </cell>
          <cell r="J705" t="str">
            <v>NCAA</v>
          </cell>
          <cell r="K705">
            <v>3541</v>
          </cell>
          <cell r="L705">
            <v>4875</v>
          </cell>
          <cell r="M705">
            <v>8416</v>
          </cell>
          <cell r="N705">
            <v>246689</v>
          </cell>
          <cell r="O705">
            <v>220669</v>
          </cell>
        </row>
        <row r="706">
          <cell r="F706" t="str">
            <v>Arizona2014</v>
          </cell>
          <cell r="G706" t="str">
            <v>NCAA Division I-FBS</v>
          </cell>
          <cell r="I706">
            <v>1</v>
          </cell>
          <cell r="J706" t="str">
            <v>NCAA</v>
          </cell>
          <cell r="K706">
            <v>13949</v>
          </cell>
          <cell r="L706">
            <v>15393</v>
          </cell>
          <cell r="M706">
            <v>29342</v>
          </cell>
          <cell r="N706">
            <v>948888</v>
          </cell>
          <cell r="O706">
            <v>453357</v>
          </cell>
        </row>
        <row r="707">
          <cell r="F707" t="str">
            <v>Arkansas2014</v>
          </cell>
          <cell r="G707" t="str">
            <v>NCAA Division I-FBS</v>
          </cell>
          <cell r="I707">
            <v>1</v>
          </cell>
          <cell r="J707" t="str">
            <v>NCAA</v>
          </cell>
          <cell r="K707">
            <v>9078</v>
          </cell>
          <cell r="L707">
            <v>9951</v>
          </cell>
          <cell r="M707">
            <v>19029</v>
          </cell>
          <cell r="N707">
            <v>1179012</v>
          </cell>
          <cell r="O707">
            <v>560928</v>
          </cell>
        </row>
        <row r="708">
          <cell r="F708" t="str">
            <v>California2014</v>
          </cell>
          <cell r="G708" t="str">
            <v>NCAA Division I-FBS</v>
          </cell>
          <cell r="I708">
            <v>1</v>
          </cell>
          <cell r="J708" t="str">
            <v>NCAA</v>
          </cell>
          <cell r="K708">
            <v>12598</v>
          </cell>
          <cell r="L708">
            <v>13722</v>
          </cell>
          <cell r="M708">
            <v>26320</v>
          </cell>
          <cell r="N708">
            <v>856002</v>
          </cell>
          <cell r="O708">
            <v>366124</v>
          </cell>
        </row>
        <row r="709">
          <cell r="F709" t="str">
            <v>UCLA2014</v>
          </cell>
          <cell r="G709" t="str">
            <v>NCAA Division I-FBS</v>
          </cell>
          <cell r="I709">
            <v>1</v>
          </cell>
          <cell r="J709" t="str">
            <v>NCAA</v>
          </cell>
          <cell r="K709">
            <v>12793</v>
          </cell>
          <cell r="L709">
            <v>16234</v>
          </cell>
          <cell r="M709">
            <v>29027</v>
          </cell>
          <cell r="N709">
            <v>897080</v>
          </cell>
          <cell r="O709">
            <v>362242</v>
          </cell>
        </row>
        <row r="710">
          <cell r="F710" t="str">
            <v>UCF2014</v>
          </cell>
          <cell r="G710" t="str">
            <v>NCAA Division I-FBS</v>
          </cell>
          <cell r="I710">
            <v>1</v>
          </cell>
          <cell r="J710" t="str">
            <v>NCAA</v>
          </cell>
          <cell r="K710">
            <v>16542</v>
          </cell>
          <cell r="L710">
            <v>19831</v>
          </cell>
          <cell r="M710">
            <v>36373</v>
          </cell>
          <cell r="N710">
            <v>405625</v>
          </cell>
          <cell r="O710">
            <v>235483</v>
          </cell>
        </row>
        <row r="711">
          <cell r="F711" t="str">
            <v>Cincinnati2014</v>
          </cell>
          <cell r="G711" t="str">
            <v>NCAA Division I-FBS</v>
          </cell>
          <cell r="I711">
            <v>1</v>
          </cell>
          <cell r="J711" t="str">
            <v>NCAA</v>
          </cell>
          <cell r="K711">
            <v>10824</v>
          </cell>
          <cell r="L711">
            <v>9754</v>
          </cell>
          <cell r="M711">
            <v>20578</v>
          </cell>
          <cell r="N711">
            <v>591208</v>
          </cell>
          <cell r="O711">
            <v>276670</v>
          </cell>
        </row>
        <row r="712">
          <cell r="F712" t="str">
            <v>Colorado2014</v>
          </cell>
          <cell r="G712" t="str">
            <v>NCAA Division I-FBS</v>
          </cell>
          <cell r="I712">
            <v>1</v>
          </cell>
          <cell r="J712" t="str">
            <v>NCAA</v>
          </cell>
          <cell r="K712">
            <v>13399</v>
          </cell>
          <cell r="L712">
            <v>10749</v>
          </cell>
          <cell r="M712">
            <v>24148</v>
          </cell>
          <cell r="N712">
            <v>615746</v>
          </cell>
          <cell r="O712">
            <v>289713</v>
          </cell>
        </row>
        <row r="713">
          <cell r="F713" t="str">
            <v>UConn2014</v>
          </cell>
          <cell r="G713" t="str">
            <v>NCAA Division I-FBS</v>
          </cell>
          <cell r="I713">
            <v>1</v>
          </cell>
          <cell r="J713" t="str">
            <v>NCAA</v>
          </cell>
          <cell r="K713">
            <v>8785</v>
          </cell>
          <cell r="L713">
            <v>8739</v>
          </cell>
          <cell r="M713">
            <v>17524</v>
          </cell>
          <cell r="N713">
            <v>723816</v>
          </cell>
          <cell r="O713">
            <v>373315</v>
          </cell>
        </row>
        <row r="714">
          <cell r="F714" t="str">
            <v>Florida2014</v>
          </cell>
          <cell r="G714" t="str">
            <v>NCAA Division I-FBS</v>
          </cell>
          <cell r="I714">
            <v>1</v>
          </cell>
          <cell r="J714" t="str">
            <v>NCAA</v>
          </cell>
          <cell r="K714">
            <v>13066</v>
          </cell>
          <cell r="L714">
            <v>16511</v>
          </cell>
          <cell r="M714">
            <v>29577</v>
          </cell>
          <cell r="N714">
            <v>1240487</v>
          </cell>
          <cell r="O714">
            <v>574168</v>
          </cell>
        </row>
        <row r="715">
          <cell r="F715" t="str">
            <v>Georgia2014</v>
          </cell>
          <cell r="G715" t="str">
            <v>NCAA Division I-FBS</v>
          </cell>
          <cell r="I715">
            <v>1</v>
          </cell>
          <cell r="J715" t="str">
            <v>NCAA</v>
          </cell>
          <cell r="K715">
            <v>10664</v>
          </cell>
          <cell r="L715">
            <v>14595</v>
          </cell>
          <cell r="M715">
            <v>25259</v>
          </cell>
          <cell r="N715">
            <v>1799612</v>
          </cell>
          <cell r="O715">
            <v>573749</v>
          </cell>
        </row>
        <row r="716">
          <cell r="F716" t="str">
            <v>Hawaii2014</v>
          </cell>
          <cell r="G716" t="str">
            <v>NCAA Division I-FBS</v>
          </cell>
          <cell r="I716">
            <v>1</v>
          </cell>
          <cell r="J716" t="str">
            <v>NCAA</v>
          </cell>
          <cell r="K716">
            <v>5128</v>
          </cell>
          <cell r="L716">
            <v>6351</v>
          </cell>
          <cell r="M716">
            <v>11479</v>
          </cell>
          <cell r="N716">
            <v>286743</v>
          </cell>
          <cell r="O716">
            <v>265412</v>
          </cell>
        </row>
        <row r="717">
          <cell r="F717" t="str">
            <v>Houston2014</v>
          </cell>
          <cell r="G717" t="str">
            <v>NCAA Division I-FBS</v>
          </cell>
          <cell r="I717">
            <v>1</v>
          </cell>
          <cell r="J717" t="str">
            <v>NCAA</v>
          </cell>
          <cell r="K717">
            <v>11754</v>
          </cell>
          <cell r="L717">
            <v>11841</v>
          </cell>
          <cell r="M717">
            <v>23595</v>
          </cell>
          <cell r="N717">
            <v>412534</v>
          </cell>
          <cell r="O717">
            <v>259464</v>
          </cell>
        </row>
        <row r="718">
          <cell r="F718" t="str">
            <v>Illinois2014</v>
          </cell>
          <cell r="G718" t="str">
            <v>NCAA Division I-FBS</v>
          </cell>
          <cell r="I718">
            <v>1</v>
          </cell>
          <cell r="J718" t="str">
            <v>NCAA</v>
          </cell>
          <cell r="K718">
            <v>17486</v>
          </cell>
          <cell r="L718">
            <v>13826</v>
          </cell>
          <cell r="M718">
            <v>31312</v>
          </cell>
          <cell r="N718">
            <v>1421590</v>
          </cell>
          <cell r="O718">
            <v>439709</v>
          </cell>
        </row>
        <row r="719">
          <cell r="F719" t="str">
            <v>Iowa2014</v>
          </cell>
          <cell r="G719" t="str">
            <v>NCAA Division I-FBS</v>
          </cell>
          <cell r="I719">
            <v>1</v>
          </cell>
          <cell r="J719" t="str">
            <v>NCAA</v>
          </cell>
          <cell r="K719">
            <v>9301</v>
          </cell>
          <cell r="L719">
            <v>10074</v>
          </cell>
          <cell r="M719">
            <v>19375</v>
          </cell>
          <cell r="N719">
            <v>1041747</v>
          </cell>
          <cell r="O719">
            <v>568157</v>
          </cell>
        </row>
        <row r="720">
          <cell r="F720" t="str">
            <v>Kansas2014</v>
          </cell>
          <cell r="G720" t="str">
            <v>NCAA Division I-FBS</v>
          </cell>
          <cell r="I720">
            <v>1</v>
          </cell>
          <cell r="J720" t="str">
            <v>NCAA</v>
          </cell>
          <cell r="K720">
            <v>8511</v>
          </cell>
          <cell r="L720">
            <v>8484</v>
          </cell>
          <cell r="M720">
            <v>16995</v>
          </cell>
          <cell r="N720">
            <v>1123295</v>
          </cell>
          <cell r="O720">
            <v>515706</v>
          </cell>
        </row>
        <row r="721">
          <cell r="F721" t="str">
            <v>Kentucky2014</v>
          </cell>
          <cell r="G721" t="str">
            <v>NCAA Division I-FBS</v>
          </cell>
          <cell r="I721">
            <v>1</v>
          </cell>
          <cell r="J721" t="str">
            <v>NCAA</v>
          </cell>
          <cell r="K721">
            <v>9771</v>
          </cell>
          <cell r="L721">
            <v>10742</v>
          </cell>
          <cell r="M721">
            <v>20513</v>
          </cell>
          <cell r="N721">
            <v>1494407</v>
          </cell>
          <cell r="O721">
            <v>748782</v>
          </cell>
        </row>
        <row r="722">
          <cell r="F722" t="str">
            <v>Louisiana2014</v>
          </cell>
          <cell r="G722" t="str">
            <v>NCAA Division I-FBS</v>
          </cell>
          <cell r="I722">
            <v>1</v>
          </cell>
          <cell r="J722" t="str">
            <v>NCAA</v>
          </cell>
          <cell r="K722">
            <v>5761</v>
          </cell>
          <cell r="L722">
            <v>6726</v>
          </cell>
          <cell r="M722">
            <v>12487</v>
          </cell>
          <cell r="N722">
            <v>267624</v>
          </cell>
          <cell r="O722">
            <v>121170</v>
          </cell>
        </row>
        <row r="723">
          <cell r="F723" t="str">
            <v>Louisiana-Monroe2014</v>
          </cell>
          <cell r="G723" t="str">
            <v>NCAA Division I-FBS</v>
          </cell>
          <cell r="I723">
            <v>1</v>
          </cell>
          <cell r="J723" t="str">
            <v>NCAA</v>
          </cell>
          <cell r="K723">
            <v>1721</v>
          </cell>
          <cell r="L723">
            <v>3121</v>
          </cell>
          <cell r="M723">
            <v>4842</v>
          </cell>
          <cell r="N723">
            <v>106328</v>
          </cell>
          <cell r="O723">
            <v>36972</v>
          </cell>
        </row>
        <row r="724">
          <cell r="F724" t="str">
            <v>Louisville2014</v>
          </cell>
          <cell r="G724" t="str">
            <v>NCAA Division I-FBS</v>
          </cell>
          <cell r="I724">
            <v>1</v>
          </cell>
          <cell r="J724" t="str">
            <v>NCAA</v>
          </cell>
          <cell r="K724">
            <v>5936</v>
          </cell>
          <cell r="L724">
            <v>6428</v>
          </cell>
          <cell r="M724">
            <v>12364</v>
          </cell>
          <cell r="N724">
            <v>1132626</v>
          </cell>
          <cell r="O724">
            <v>513568</v>
          </cell>
        </row>
        <row r="725">
          <cell r="F725" t="str">
            <v>Maryland2014</v>
          </cell>
          <cell r="G725" t="str">
            <v>NCAA Division I-FBS</v>
          </cell>
          <cell r="I725">
            <v>1</v>
          </cell>
          <cell r="J725" t="str">
            <v>NCAA</v>
          </cell>
          <cell r="K725">
            <v>13210</v>
          </cell>
          <cell r="L725">
            <v>11698</v>
          </cell>
          <cell r="M725">
            <v>24908</v>
          </cell>
          <cell r="N725">
            <v>546457</v>
          </cell>
          <cell r="O725">
            <v>292313</v>
          </cell>
        </row>
        <row r="726">
          <cell r="F726" t="str">
            <v>UMass2014</v>
          </cell>
          <cell r="G726" t="str">
            <v>NCAA Division I-FBS</v>
          </cell>
          <cell r="I726">
            <v>1</v>
          </cell>
          <cell r="J726" t="str">
            <v>NCAA</v>
          </cell>
          <cell r="K726">
            <v>10661</v>
          </cell>
          <cell r="L726">
            <v>9890</v>
          </cell>
          <cell r="M726">
            <v>20551</v>
          </cell>
          <cell r="N726">
            <v>467374</v>
          </cell>
          <cell r="O726">
            <v>242921</v>
          </cell>
        </row>
        <row r="727">
          <cell r="F727" t="str">
            <v>Memphis2014</v>
          </cell>
          <cell r="G727" t="str">
            <v>NCAA Division I-FBS</v>
          </cell>
          <cell r="I727">
            <v>1</v>
          </cell>
          <cell r="J727" t="str">
            <v>NCAA</v>
          </cell>
          <cell r="K727">
            <v>5070</v>
          </cell>
          <cell r="L727">
            <v>7253</v>
          </cell>
          <cell r="M727">
            <v>12323</v>
          </cell>
          <cell r="N727">
            <v>575521</v>
          </cell>
          <cell r="O727">
            <v>203614</v>
          </cell>
        </row>
        <row r="728">
          <cell r="F728" t="str">
            <v>Miami (FL)2014</v>
          </cell>
          <cell r="G728" t="str">
            <v>NCAA Division I-FBS</v>
          </cell>
          <cell r="I728">
            <v>1</v>
          </cell>
          <cell r="J728" t="str">
            <v>NCAA</v>
          </cell>
          <cell r="K728">
            <v>5058</v>
          </cell>
          <cell r="L728">
            <v>5238</v>
          </cell>
          <cell r="M728">
            <v>10296</v>
          </cell>
          <cell r="N728">
            <v>852386</v>
          </cell>
          <cell r="O728">
            <v>355178</v>
          </cell>
        </row>
        <row r="729">
          <cell r="F729" t="str">
            <v>Michigan2014</v>
          </cell>
          <cell r="G729" t="str">
            <v>NCAA Division I-FBS</v>
          </cell>
          <cell r="I729">
            <v>1</v>
          </cell>
          <cell r="J729" t="str">
            <v>NCAA</v>
          </cell>
          <cell r="K729">
            <v>13789</v>
          </cell>
          <cell r="L729">
            <v>13508</v>
          </cell>
          <cell r="M729">
            <v>27297</v>
          </cell>
          <cell r="N729">
            <v>1554421</v>
          </cell>
          <cell r="O729">
            <v>659771</v>
          </cell>
        </row>
        <row r="730">
          <cell r="F730" t="str">
            <v>Minnesota2014</v>
          </cell>
          <cell r="G730" t="str">
            <v>NCAA Division I-FBS</v>
          </cell>
          <cell r="I730">
            <v>1</v>
          </cell>
          <cell r="J730" t="str">
            <v>NCAA</v>
          </cell>
          <cell r="K730">
            <v>13661</v>
          </cell>
          <cell r="L730">
            <v>14282</v>
          </cell>
          <cell r="M730">
            <v>27943</v>
          </cell>
          <cell r="N730">
            <v>1230126</v>
          </cell>
          <cell r="O730">
            <v>511395</v>
          </cell>
        </row>
        <row r="731">
          <cell r="F731" t="str">
            <v>Ole Miss2014</v>
          </cell>
          <cell r="G731" t="str">
            <v>NCAA Division I-FBS</v>
          </cell>
          <cell r="I731">
            <v>1</v>
          </cell>
          <cell r="J731" t="str">
            <v>NCAA</v>
          </cell>
          <cell r="K731">
            <v>7231</v>
          </cell>
          <cell r="L731">
            <v>9187</v>
          </cell>
          <cell r="M731">
            <v>16418</v>
          </cell>
          <cell r="N731">
            <v>767335</v>
          </cell>
          <cell r="O731">
            <v>425211</v>
          </cell>
        </row>
        <row r="732">
          <cell r="F732" t="str">
            <v>Missouri2014</v>
          </cell>
          <cell r="G732" t="str">
            <v>NCAA Division I-FBS</v>
          </cell>
          <cell r="I732">
            <v>1</v>
          </cell>
          <cell r="J732" t="str">
            <v>NCAA</v>
          </cell>
          <cell r="K732">
            <v>12298</v>
          </cell>
          <cell r="L732">
            <v>13455</v>
          </cell>
          <cell r="M732">
            <v>25753</v>
          </cell>
          <cell r="N732">
            <v>879356</v>
          </cell>
          <cell r="O732">
            <v>373318</v>
          </cell>
        </row>
        <row r="733">
          <cell r="F733" t="str">
            <v>Nebraska2014</v>
          </cell>
          <cell r="G733" t="str">
            <v>NCAA Division I-FBS</v>
          </cell>
          <cell r="I733">
            <v>1</v>
          </cell>
          <cell r="J733" t="str">
            <v>NCAA</v>
          </cell>
          <cell r="K733">
            <v>9887</v>
          </cell>
          <cell r="L733">
            <v>8773</v>
          </cell>
          <cell r="M733">
            <v>18660</v>
          </cell>
          <cell r="N733">
            <v>1729915</v>
          </cell>
          <cell r="O733">
            <v>499999</v>
          </cell>
        </row>
        <row r="734">
          <cell r="F734" t="str">
            <v>UNLV2014</v>
          </cell>
          <cell r="G734" t="str">
            <v>NCAA Division I-FBS</v>
          </cell>
          <cell r="I734">
            <v>1</v>
          </cell>
          <cell r="J734" t="str">
            <v>NCAA</v>
          </cell>
          <cell r="K734">
            <v>7616</v>
          </cell>
          <cell r="L734">
            <v>9724</v>
          </cell>
          <cell r="M734">
            <v>17340</v>
          </cell>
          <cell r="N734">
            <v>661926</v>
          </cell>
          <cell r="O734">
            <v>252331</v>
          </cell>
        </row>
        <row r="735">
          <cell r="F735" t="str">
            <v>Nevada2014</v>
          </cell>
          <cell r="G735" t="str">
            <v>NCAA Division I-FBS</v>
          </cell>
          <cell r="I735">
            <v>1</v>
          </cell>
          <cell r="J735" t="str">
            <v>NCAA</v>
          </cell>
          <cell r="K735">
            <v>6514</v>
          </cell>
          <cell r="L735">
            <v>7342</v>
          </cell>
          <cell r="M735">
            <v>13856</v>
          </cell>
          <cell r="N735">
            <v>445101</v>
          </cell>
          <cell r="O735">
            <v>132920</v>
          </cell>
        </row>
        <row r="736">
          <cell r="F736" t="str">
            <v>New Mexico2014</v>
          </cell>
          <cell r="G736" t="str">
            <v>NCAA Division I-FBS</v>
          </cell>
          <cell r="I736">
            <v>1</v>
          </cell>
          <cell r="J736" t="str">
            <v>NCAA</v>
          </cell>
          <cell r="K736">
            <v>7320</v>
          </cell>
          <cell r="L736">
            <v>8801</v>
          </cell>
          <cell r="M736">
            <v>16121</v>
          </cell>
          <cell r="N736">
            <v>511108</v>
          </cell>
          <cell r="O736">
            <v>172138</v>
          </cell>
        </row>
        <row r="737">
          <cell r="F737" t="str">
            <v>North Carolina2014</v>
          </cell>
          <cell r="G737" t="str">
            <v>NCAA Division I-FBS</v>
          </cell>
          <cell r="I737">
            <v>1</v>
          </cell>
          <cell r="J737" t="str">
            <v>NCAA</v>
          </cell>
          <cell r="K737">
            <v>7352</v>
          </cell>
          <cell r="L737">
            <v>10174</v>
          </cell>
          <cell r="M737">
            <v>17526</v>
          </cell>
          <cell r="N737">
            <v>1008744</v>
          </cell>
          <cell r="O737">
            <v>452852</v>
          </cell>
        </row>
        <row r="738">
          <cell r="F738" t="str">
            <v>Charlotte2014</v>
          </cell>
          <cell r="G738" t="str">
            <v>NCAA Division I-FCS</v>
          </cell>
          <cell r="I738">
            <v>1</v>
          </cell>
          <cell r="J738" t="str">
            <v>NCAA</v>
          </cell>
          <cell r="K738">
            <v>9971</v>
          </cell>
          <cell r="L738">
            <v>9011</v>
          </cell>
          <cell r="M738">
            <v>18982</v>
          </cell>
          <cell r="N738">
            <v>290923</v>
          </cell>
          <cell r="O738">
            <v>170676</v>
          </cell>
        </row>
        <row r="739">
          <cell r="F739" t="str">
            <v>North Texas2014</v>
          </cell>
          <cell r="G739" t="str">
            <v>NCAA Division I-FBS</v>
          </cell>
          <cell r="I739">
            <v>1</v>
          </cell>
          <cell r="J739" t="str">
            <v>NCAA</v>
          </cell>
          <cell r="K739">
            <v>11241</v>
          </cell>
          <cell r="L739">
            <v>12521</v>
          </cell>
          <cell r="M739">
            <v>23762</v>
          </cell>
          <cell r="N739">
            <v>203469</v>
          </cell>
          <cell r="O739">
            <v>115430</v>
          </cell>
        </row>
        <row r="740">
          <cell r="F740" t="str">
            <v>Notre Dame2014</v>
          </cell>
          <cell r="G740" t="str">
            <v>NCAA Division I-FBS</v>
          </cell>
          <cell r="I740">
            <v>1</v>
          </cell>
          <cell r="J740" t="str">
            <v>NCAA</v>
          </cell>
          <cell r="K740">
            <v>4392</v>
          </cell>
          <cell r="L740">
            <v>4018</v>
          </cell>
          <cell r="M740">
            <v>8410</v>
          </cell>
          <cell r="N740">
            <v>1751090</v>
          </cell>
          <cell r="O740">
            <v>465117</v>
          </cell>
        </row>
        <row r="741">
          <cell r="F741" t="str">
            <v>Oklahoma2014</v>
          </cell>
          <cell r="G741" t="str">
            <v>NCAA Division I-FBS</v>
          </cell>
          <cell r="I741">
            <v>1</v>
          </cell>
          <cell r="J741" t="str">
            <v>NCAA</v>
          </cell>
          <cell r="K741">
            <v>9019</v>
          </cell>
          <cell r="L741">
            <v>8692</v>
          </cell>
          <cell r="M741">
            <v>17711</v>
          </cell>
          <cell r="N741">
            <v>1800535</v>
          </cell>
          <cell r="O741">
            <v>454094</v>
          </cell>
        </row>
        <row r="742">
          <cell r="F742" t="str">
            <v>Oregon2014</v>
          </cell>
          <cell r="G742" t="str">
            <v>NCAA Division I-FBS</v>
          </cell>
          <cell r="I742">
            <v>1</v>
          </cell>
          <cell r="J742" t="str">
            <v>NCAA</v>
          </cell>
          <cell r="K742">
            <v>8838</v>
          </cell>
          <cell r="L742">
            <v>9816</v>
          </cell>
          <cell r="M742">
            <v>18654</v>
          </cell>
          <cell r="N742">
            <v>1110417</v>
          </cell>
          <cell r="O742">
            <v>403665</v>
          </cell>
        </row>
        <row r="743">
          <cell r="F743" t="str">
            <v>Pittsburgh2014</v>
          </cell>
          <cell r="G743" t="str">
            <v>NCAA Division I-FBS</v>
          </cell>
          <cell r="I743">
            <v>1</v>
          </cell>
          <cell r="J743" t="str">
            <v>NCAA</v>
          </cell>
          <cell r="K743">
            <v>8698</v>
          </cell>
          <cell r="L743">
            <v>8929</v>
          </cell>
          <cell r="M743">
            <v>17627</v>
          </cell>
          <cell r="N743">
            <v>793172</v>
          </cell>
          <cell r="O743">
            <v>371830</v>
          </cell>
        </row>
        <row r="744">
          <cell r="F744" t="str">
            <v>South Alabama2014</v>
          </cell>
          <cell r="G744" t="str">
            <v>NCAA Division I-FBS</v>
          </cell>
          <cell r="I744">
            <v>1</v>
          </cell>
          <cell r="J744" t="str">
            <v>NCAA</v>
          </cell>
          <cell r="K744">
            <v>4052</v>
          </cell>
          <cell r="L744">
            <v>5027</v>
          </cell>
          <cell r="M744">
            <v>9079</v>
          </cell>
          <cell r="N744">
            <v>342567</v>
          </cell>
          <cell r="O744">
            <v>155462</v>
          </cell>
        </row>
        <row r="745">
          <cell r="F745" t="str">
            <v>South Carolina2014</v>
          </cell>
          <cell r="G745" t="str">
            <v>NCAA Division I-FBS</v>
          </cell>
          <cell r="I745">
            <v>1</v>
          </cell>
          <cell r="J745" t="str">
            <v>NCAA</v>
          </cell>
          <cell r="K745">
            <v>10411</v>
          </cell>
          <cell r="L745">
            <v>12541</v>
          </cell>
          <cell r="M745">
            <v>22952</v>
          </cell>
          <cell r="N745">
            <v>806326</v>
          </cell>
          <cell r="O745">
            <v>519082</v>
          </cell>
        </row>
        <row r="746">
          <cell r="F746" t="str">
            <v>South Florida2014</v>
          </cell>
          <cell r="G746" t="str">
            <v>NCAA Division I-FBS</v>
          </cell>
          <cell r="I746">
            <v>1</v>
          </cell>
          <cell r="J746" t="str">
            <v>NCAA</v>
          </cell>
          <cell r="K746">
            <v>10469</v>
          </cell>
          <cell r="L746">
            <v>12965</v>
          </cell>
          <cell r="M746">
            <v>23434</v>
          </cell>
          <cell r="N746">
            <v>646664</v>
          </cell>
          <cell r="O746">
            <v>316336</v>
          </cell>
        </row>
        <row r="747">
          <cell r="F747" t="str">
            <v>USC2014</v>
          </cell>
          <cell r="G747" t="str">
            <v>NCAA Division I-FBS</v>
          </cell>
          <cell r="I747">
            <v>1</v>
          </cell>
          <cell r="J747" t="str">
            <v>NCAA</v>
          </cell>
          <cell r="K747">
            <v>8821</v>
          </cell>
          <cell r="L747">
            <v>9077</v>
          </cell>
          <cell r="M747">
            <v>17898</v>
          </cell>
          <cell r="N747">
            <v>1034968</v>
          </cell>
          <cell r="O747">
            <v>365463</v>
          </cell>
        </row>
        <row r="748">
          <cell r="F748" t="str">
            <v>Southern Mississippi2014</v>
          </cell>
          <cell r="G748" t="str">
            <v>NCAA Division I-FBS</v>
          </cell>
          <cell r="I748">
            <v>1</v>
          </cell>
          <cell r="J748" t="str">
            <v>NCAA</v>
          </cell>
          <cell r="K748">
            <v>3776</v>
          </cell>
          <cell r="L748">
            <v>6800</v>
          </cell>
          <cell r="M748">
            <v>10576</v>
          </cell>
          <cell r="N748">
            <v>459528</v>
          </cell>
          <cell r="O748">
            <v>161055</v>
          </cell>
        </row>
        <row r="749">
          <cell r="F749" t="str">
            <v>Toledo2014</v>
          </cell>
          <cell r="G749" t="str">
            <v>NCAA Division I-FBS</v>
          </cell>
          <cell r="I749">
            <v>1</v>
          </cell>
          <cell r="J749" t="str">
            <v>NCAA</v>
          </cell>
          <cell r="K749">
            <v>6533</v>
          </cell>
          <cell r="L749">
            <v>6166</v>
          </cell>
          <cell r="M749">
            <v>12699</v>
          </cell>
          <cell r="N749">
            <v>321852</v>
          </cell>
          <cell r="O749">
            <v>165481</v>
          </cell>
        </row>
        <row r="750">
          <cell r="F750" t="str">
            <v>Tulsa2014</v>
          </cell>
          <cell r="G750" t="str">
            <v>NCAA Division I-FBS</v>
          </cell>
          <cell r="I750">
            <v>1</v>
          </cell>
          <cell r="J750" t="str">
            <v>NCAA</v>
          </cell>
          <cell r="K750">
            <v>1941</v>
          </cell>
          <cell r="L750">
            <v>1400</v>
          </cell>
          <cell r="M750">
            <v>3341</v>
          </cell>
          <cell r="N750">
            <v>593626</v>
          </cell>
          <cell r="O750">
            <v>207292</v>
          </cell>
        </row>
        <row r="751">
          <cell r="F751" t="str">
            <v>Utah2014</v>
          </cell>
          <cell r="G751" t="str">
            <v>NCAA Division I-FBS</v>
          </cell>
          <cell r="I751">
            <v>1</v>
          </cell>
          <cell r="J751" t="str">
            <v>NCAA</v>
          </cell>
          <cell r="K751">
            <v>9333</v>
          </cell>
          <cell r="L751">
            <v>7579</v>
          </cell>
          <cell r="M751">
            <v>16912</v>
          </cell>
          <cell r="N751">
            <v>712330</v>
          </cell>
          <cell r="O751">
            <v>426739</v>
          </cell>
        </row>
        <row r="752">
          <cell r="F752" t="str">
            <v>Virginia2014</v>
          </cell>
          <cell r="G752" t="str">
            <v>NCAA Division I-FBS</v>
          </cell>
          <cell r="I752">
            <v>1</v>
          </cell>
          <cell r="J752" t="str">
            <v>NCAA</v>
          </cell>
          <cell r="K752">
            <v>6753</v>
          </cell>
          <cell r="L752">
            <v>8186</v>
          </cell>
          <cell r="M752">
            <v>14939</v>
          </cell>
          <cell r="N752">
            <v>841349</v>
          </cell>
          <cell r="O752">
            <v>399593</v>
          </cell>
        </row>
        <row r="753">
          <cell r="F753" t="str">
            <v>Washington2014</v>
          </cell>
          <cell r="G753" t="str">
            <v>NCAA Division I-FBS</v>
          </cell>
          <cell r="I753">
            <v>1</v>
          </cell>
          <cell r="J753" t="str">
            <v>NCAA</v>
          </cell>
          <cell r="K753">
            <v>13231</v>
          </cell>
          <cell r="L753">
            <v>14502</v>
          </cell>
          <cell r="M753">
            <v>27733</v>
          </cell>
          <cell r="N753">
            <v>884466</v>
          </cell>
          <cell r="O753">
            <v>480761</v>
          </cell>
        </row>
        <row r="754">
          <cell r="F754" t="str">
            <v>Wisconsin2014</v>
          </cell>
          <cell r="G754" t="str">
            <v>NCAA Division I-FBS</v>
          </cell>
          <cell r="I754">
            <v>1</v>
          </cell>
          <cell r="J754" t="str">
            <v>NCAA</v>
          </cell>
          <cell r="K754">
            <v>13534</v>
          </cell>
          <cell r="L754">
            <v>14333</v>
          </cell>
          <cell r="M754">
            <v>27867</v>
          </cell>
          <cell r="N754">
            <v>602921</v>
          </cell>
          <cell r="O754">
            <v>397946</v>
          </cell>
        </row>
        <row r="755">
          <cell r="F755" t="str">
            <v>Wyoming2014</v>
          </cell>
          <cell r="G755" t="str">
            <v>NCAA Division I-FBS</v>
          </cell>
          <cell r="I755">
            <v>1</v>
          </cell>
          <cell r="J755" t="str">
            <v>NCAA</v>
          </cell>
          <cell r="K755">
            <v>4222</v>
          </cell>
          <cell r="L755">
            <v>4050</v>
          </cell>
          <cell r="M755">
            <v>8272</v>
          </cell>
          <cell r="N755">
            <v>653229</v>
          </cell>
          <cell r="O755">
            <v>216912</v>
          </cell>
        </row>
        <row r="756">
          <cell r="F756" t="str">
            <v>Utah State2014</v>
          </cell>
          <cell r="G756" t="str">
            <v>NCAA Division I-FBS</v>
          </cell>
          <cell r="I756">
            <v>1</v>
          </cell>
          <cell r="J756" t="str">
            <v>NCAA</v>
          </cell>
          <cell r="K756">
            <v>7715</v>
          </cell>
          <cell r="L756">
            <v>8013</v>
          </cell>
          <cell r="M756">
            <v>15728</v>
          </cell>
          <cell r="N756">
            <v>292968</v>
          </cell>
          <cell r="O756">
            <v>204901</v>
          </cell>
        </row>
        <row r="757">
          <cell r="F757" t="str">
            <v>Vanderbilt2014</v>
          </cell>
          <cell r="G757" t="str">
            <v>NCAA Division I-FBS</v>
          </cell>
          <cell r="I757">
            <v>1</v>
          </cell>
          <cell r="J757" t="str">
            <v>NCAA</v>
          </cell>
          <cell r="K757">
            <v>3382</v>
          </cell>
          <cell r="L757">
            <v>3393</v>
          </cell>
          <cell r="M757">
            <v>6775</v>
          </cell>
          <cell r="N757">
            <v>845374</v>
          </cell>
          <cell r="O757">
            <v>400061</v>
          </cell>
        </row>
        <row r="758">
          <cell r="F758" t="str">
            <v>Virginia Tech2014</v>
          </cell>
          <cell r="G758" t="str">
            <v>NCAA Division I-FBS</v>
          </cell>
          <cell r="I758">
            <v>1</v>
          </cell>
          <cell r="J758" t="str">
            <v>NCAA</v>
          </cell>
          <cell r="K758">
            <v>13706</v>
          </cell>
          <cell r="L758">
            <v>9947</v>
          </cell>
          <cell r="M758">
            <v>23653</v>
          </cell>
          <cell r="N758">
            <v>1202854</v>
          </cell>
          <cell r="O758">
            <v>403731</v>
          </cell>
        </row>
        <row r="759">
          <cell r="F759" t="str">
            <v>Wake Forest2014</v>
          </cell>
          <cell r="G759" t="str">
            <v>NCAA Division I-FBS</v>
          </cell>
          <cell r="I759">
            <v>1</v>
          </cell>
          <cell r="J759" t="str">
            <v>NCAA</v>
          </cell>
          <cell r="K759">
            <v>2270</v>
          </cell>
          <cell r="L759">
            <v>2533</v>
          </cell>
          <cell r="M759">
            <v>4803</v>
          </cell>
          <cell r="N759">
            <v>818060</v>
          </cell>
          <cell r="O759">
            <v>298982</v>
          </cell>
        </row>
        <row r="760">
          <cell r="F760" t="str">
            <v>Washington State2014</v>
          </cell>
          <cell r="G760" t="str">
            <v>NCAA Division I-FBS</v>
          </cell>
          <cell r="I760">
            <v>1</v>
          </cell>
          <cell r="J760" t="str">
            <v>NCAA</v>
          </cell>
          <cell r="K760">
            <v>10279</v>
          </cell>
          <cell r="L760">
            <v>10492</v>
          </cell>
          <cell r="M760">
            <v>20771</v>
          </cell>
          <cell r="N760">
            <v>749597</v>
          </cell>
          <cell r="O760">
            <v>426096</v>
          </cell>
        </row>
        <row r="761">
          <cell r="F761" t="str">
            <v>West Virginia2014</v>
          </cell>
          <cell r="G761" t="str">
            <v>NCAA Division I-FBS</v>
          </cell>
          <cell r="I761">
            <v>1</v>
          </cell>
          <cell r="J761" t="str">
            <v>NCAA</v>
          </cell>
          <cell r="K761">
            <v>11434</v>
          </cell>
          <cell r="L761">
            <v>9429</v>
          </cell>
          <cell r="M761">
            <v>20863</v>
          </cell>
          <cell r="N761">
            <v>935373</v>
          </cell>
          <cell r="O761">
            <v>477730</v>
          </cell>
        </row>
        <row r="762">
          <cell r="F762" t="str">
            <v>Western Kentucky2014</v>
          </cell>
          <cell r="G762" t="str">
            <v>NCAA Division I-FBS</v>
          </cell>
          <cell r="I762">
            <v>1</v>
          </cell>
          <cell r="J762" t="str">
            <v>NCAA</v>
          </cell>
          <cell r="K762">
            <v>5937</v>
          </cell>
          <cell r="L762">
            <v>7105</v>
          </cell>
          <cell r="M762">
            <v>13042</v>
          </cell>
          <cell r="N762">
            <v>306394</v>
          </cell>
          <cell r="O762">
            <v>187534</v>
          </cell>
        </row>
        <row r="763">
          <cell r="F763" t="str">
            <v>Western Michigan2014</v>
          </cell>
          <cell r="G763" t="str">
            <v>NCAA Division I-FBS</v>
          </cell>
          <cell r="I763">
            <v>1</v>
          </cell>
          <cell r="J763" t="str">
            <v>NCAA</v>
          </cell>
          <cell r="K763">
            <v>7885</v>
          </cell>
          <cell r="L763">
            <v>7696</v>
          </cell>
          <cell r="M763">
            <v>15581</v>
          </cell>
          <cell r="N763">
            <v>310040</v>
          </cell>
          <cell r="O763">
            <v>79263</v>
          </cell>
        </row>
        <row r="764">
          <cell r="F764" t="str">
            <v>Appalachian State2015</v>
          </cell>
          <cell r="G764" t="str">
            <v>NCAA Division I-FBS</v>
          </cell>
          <cell r="I764">
            <v>1</v>
          </cell>
          <cell r="J764" t="str">
            <v>NCAA</v>
          </cell>
          <cell r="K764">
            <v>7083</v>
          </cell>
          <cell r="L764">
            <v>8184</v>
          </cell>
          <cell r="M764">
            <v>15267</v>
          </cell>
          <cell r="N764">
            <v>378199</v>
          </cell>
          <cell r="O764">
            <v>118524</v>
          </cell>
        </row>
        <row r="765">
          <cell r="F765" t="str">
            <v>Arizona State2015</v>
          </cell>
          <cell r="G765" t="str">
            <v>NCAA Division I-FBS</v>
          </cell>
          <cell r="I765">
            <v>1</v>
          </cell>
          <cell r="J765" t="str">
            <v>NCAA</v>
          </cell>
          <cell r="K765">
            <v>21333</v>
          </cell>
          <cell r="L765">
            <v>16420</v>
          </cell>
          <cell r="M765">
            <v>37753</v>
          </cell>
          <cell r="N765">
            <v>848346</v>
          </cell>
          <cell r="O765">
            <v>353615</v>
          </cell>
        </row>
        <row r="766">
          <cell r="F766" t="str">
            <v>Arkansas State2015</v>
          </cell>
          <cell r="G766" t="str">
            <v>NCAA Division I-FBS</v>
          </cell>
          <cell r="I766">
            <v>1</v>
          </cell>
          <cell r="J766" t="str">
            <v>NCAA</v>
          </cell>
          <cell r="K766">
            <v>3163</v>
          </cell>
          <cell r="L766">
            <v>4059</v>
          </cell>
          <cell r="M766">
            <v>7222</v>
          </cell>
          <cell r="N766">
            <v>319824</v>
          </cell>
          <cell r="O766">
            <v>142037</v>
          </cell>
        </row>
        <row r="767">
          <cell r="F767" t="str">
            <v>Auburn2015</v>
          </cell>
          <cell r="G767" t="str">
            <v>NCAA Division I-FBS</v>
          </cell>
          <cell r="I767">
            <v>1</v>
          </cell>
          <cell r="J767" t="str">
            <v>NCAA</v>
          </cell>
          <cell r="K767">
            <v>9792</v>
          </cell>
          <cell r="L767">
            <v>9833</v>
          </cell>
          <cell r="M767">
            <v>19625</v>
          </cell>
          <cell r="N767">
            <v>1594488</v>
          </cell>
          <cell r="O767">
            <v>637298</v>
          </cell>
        </row>
        <row r="768">
          <cell r="F768" t="str">
            <v>Ball State2015</v>
          </cell>
          <cell r="G768" t="str">
            <v>NCAA Division I-FBS</v>
          </cell>
          <cell r="I768">
            <v>1</v>
          </cell>
          <cell r="J768" t="str">
            <v>NCAA</v>
          </cell>
          <cell r="K768">
            <v>5993</v>
          </cell>
          <cell r="L768">
            <v>8634</v>
          </cell>
          <cell r="M768">
            <v>14627</v>
          </cell>
          <cell r="N768">
            <v>233586</v>
          </cell>
          <cell r="O768">
            <v>170523</v>
          </cell>
        </row>
        <row r="769">
          <cell r="F769" t="str">
            <v>Baylor2015</v>
          </cell>
          <cell r="G769" t="str">
            <v>NCAA Division I-FBS</v>
          </cell>
          <cell r="I769">
            <v>1</v>
          </cell>
          <cell r="J769" t="str">
            <v>NCAA</v>
          </cell>
          <cell r="K769">
            <v>5812</v>
          </cell>
          <cell r="L769">
            <v>8099</v>
          </cell>
          <cell r="M769">
            <v>13911</v>
          </cell>
          <cell r="N769">
            <v>1035207</v>
          </cell>
          <cell r="O769">
            <v>481072</v>
          </cell>
        </row>
        <row r="770">
          <cell r="F770" t="str">
            <v>Boise State2015</v>
          </cell>
          <cell r="G770" t="str">
            <v>NCAA Division I-FBS</v>
          </cell>
          <cell r="I770">
            <v>1</v>
          </cell>
          <cell r="J770" t="str">
            <v>NCAA</v>
          </cell>
          <cell r="K770">
            <v>5823</v>
          </cell>
          <cell r="L770">
            <v>6181</v>
          </cell>
          <cell r="M770">
            <v>12004</v>
          </cell>
          <cell r="N770">
            <v>493493</v>
          </cell>
          <cell r="O770">
            <v>208433</v>
          </cell>
        </row>
        <row r="771">
          <cell r="F771" t="str">
            <v>Boston College2015</v>
          </cell>
          <cell r="G771" t="str">
            <v>NCAA Division I-FBS</v>
          </cell>
          <cell r="I771">
            <v>1</v>
          </cell>
          <cell r="J771" t="str">
            <v>NCAA</v>
          </cell>
          <cell r="K771">
            <v>4411</v>
          </cell>
          <cell r="L771">
            <v>4954</v>
          </cell>
          <cell r="M771">
            <v>9365</v>
          </cell>
          <cell r="N771">
            <v>908846</v>
          </cell>
          <cell r="O771">
            <v>279205</v>
          </cell>
        </row>
        <row r="772">
          <cell r="F772" t="str">
            <v>Bowling Green2015</v>
          </cell>
          <cell r="G772" t="str">
            <v>NCAA Division I-FBS</v>
          </cell>
          <cell r="I772">
            <v>1</v>
          </cell>
          <cell r="J772" t="str">
            <v>NCAA</v>
          </cell>
          <cell r="K772">
            <v>5581</v>
          </cell>
          <cell r="L772">
            <v>7562</v>
          </cell>
          <cell r="M772">
            <v>13143</v>
          </cell>
          <cell r="N772">
            <v>376673</v>
          </cell>
          <cell r="O772">
            <v>139626</v>
          </cell>
        </row>
        <row r="773">
          <cell r="F773" t="str">
            <v>Brigham Young2015</v>
          </cell>
          <cell r="G773" t="str">
            <v>NCAA Division I-FBS</v>
          </cell>
          <cell r="I773">
            <v>1</v>
          </cell>
          <cell r="J773" t="str">
            <v>NCAA</v>
          </cell>
          <cell r="K773">
            <v>14359</v>
          </cell>
          <cell r="L773">
            <v>12980</v>
          </cell>
          <cell r="M773">
            <v>27339</v>
          </cell>
          <cell r="N773">
            <v>714086</v>
          </cell>
          <cell r="O773">
            <v>271597</v>
          </cell>
        </row>
        <row r="774">
          <cell r="F774" t="str">
            <v>Fresno State2015</v>
          </cell>
          <cell r="G774" t="str">
            <v>NCAA Division I-FBS</v>
          </cell>
          <cell r="I774">
            <v>1</v>
          </cell>
          <cell r="J774" t="str">
            <v>NCAA</v>
          </cell>
          <cell r="K774">
            <v>7768</v>
          </cell>
          <cell r="L774">
            <v>10875</v>
          </cell>
          <cell r="M774">
            <v>18643</v>
          </cell>
          <cell r="N774">
            <v>424205</v>
          </cell>
          <cell r="O774">
            <v>198350</v>
          </cell>
        </row>
        <row r="775">
          <cell r="F775" t="str">
            <v>Central Michigan2015</v>
          </cell>
          <cell r="G775" t="str">
            <v>NCAA Division I-FBS</v>
          </cell>
          <cell r="I775">
            <v>1</v>
          </cell>
          <cell r="J775" t="str">
            <v>NCAA</v>
          </cell>
          <cell r="K775">
            <v>7719</v>
          </cell>
          <cell r="L775">
            <v>9840</v>
          </cell>
          <cell r="M775">
            <v>17559</v>
          </cell>
          <cell r="N775">
            <v>363403</v>
          </cell>
          <cell r="O775">
            <v>148510</v>
          </cell>
        </row>
        <row r="776">
          <cell r="F776" t="str">
            <v>Clemson2015</v>
          </cell>
          <cell r="G776" t="str">
            <v>NCAA Division I-FBS</v>
          </cell>
          <cell r="I776">
            <v>1</v>
          </cell>
          <cell r="J776" t="str">
            <v>NCAA</v>
          </cell>
          <cell r="K776">
            <v>9025</v>
          </cell>
          <cell r="L776">
            <v>8150</v>
          </cell>
          <cell r="M776">
            <v>17175</v>
          </cell>
          <cell r="N776">
            <v>1453730</v>
          </cell>
          <cell r="O776">
            <v>413595</v>
          </cell>
        </row>
        <row r="777">
          <cell r="F777" t="str">
            <v>Coastal Carolina2015</v>
          </cell>
          <cell r="G777" t="str">
            <v>NCAA Division I-FCS</v>
          </cell>
          <cell r="I777">
            <v>1</v>
          </cell>
          <cell r="J777" t="str">
            <v>NCAA</v>
          </cell>
          <cell r="K777">
            <v>4102</v>
          </cell>
          <cell r="L777">
            <v>4628</v>
          </cell>
          <cell r="M777">
            <v>8730</v>
          </cell>
          <cell r="N777">
            <v>350323</v>
          </cell>
          <cell r="O777">
            <v>152240</v>
          </cell>
        </row>
        <row r="778">
          <cell r="F778" t="str">
            <v>Colorado State2015</v>
          </cell>
          <cell r="G778" t="str">
            <v>NCAA Division I-FBS</v>
          </cell>
          <cell r="I778">
            <v>1</v>
          </cell>
          <cell r="J778" t="str">
            <v>NCAA</v>
          </cell>
          <cell r="K778">
            <v>9859</v>
          </cell>
          <cell r="L778">
            <v>10597</v>
          </cell>
          <cell r="M778">
            <v>20456</v>
          </cell>
          <cell r="N778">
            <v>698363</v>
          </cell>
          <cell r="O778">
            <v>228849</v>
          </cell>
        </row>
        <row r="779">
          <cell r="F779" t="str">
            <v>Duke2015</v>
          </cell>
          <cell r="G779" t="str">
            <v>NCAA Division I-FBS</v>
          </cell>
          <cell r="I779">
            <v>1</v>
          </cell>
          <cell r="J779" t="str">
            <v>NCAA</v>
          </cell>
          <cell r="K779">
            <v>3319</v>
          </cell>
          <cell r="L779">
            <v>3166</v>
          </cell>
          <cell r="M779">
            <v>6485</v>
          </cell>
          <cell r="N779">
            <v>1292551</v>
          </cell>
          <cell r="O779">
            <v>349459</v>
          </cell>
        </row>
        <row r="780">
          <cell r="F780" t="str">
            <v>East Carolina2015</v>
          </cell>
          <cell r="G780" t="str">
            <v>NCAA Division I-FBS</v>
          </cell>
          <cell r="I780">
            <v>1</v>
          </cell>
          <cell r="J780" t="str">
            <v>NCAA</v>
          </cell>
          <cell r="K780">
            <v>8092</v>
          </cell>
          <cell r="L780">
            <v>11153</v>
          </cell>
          <cell r="M780">
            <v>19245</v>
          </cell>
          <cell r="N780">
            <v>562491</v>
          </cell>
          <cell r="O780">
            <v>247322</v>
          </cell>
        </row>
        <row r="781">
          <cell r="F781" t="str">
            <v>Eastern Michigan2015</v>
          </cell>
          <cell r="G781" t="str">
            <v>NCAA Division I-FBS</v>
          </cell>
          <cell r="I781">
            <v>1</v>
          </cell>
          <cell r="J781" t="str">
            <v>NCAA</v>
          </cell>
          <cell r="K781">
            <v>5212</v>
          </cell>
          <cell r="L781">
            <v>7682</v>
          </cell>
          <cell r="M781">
            <v>12894</v>
          </cell>
          <cell r="N781">
            <v>415226</v>
          </cell>
          <cell r="O781">
            <v>175906</v>
          </cell>
        </row>
        <row r="782">
          <cell r="F782" t="str">
            <v>Florida Atlantic2015</v>
          </cell>
          <cell r="G782" t="str">
            <v>NCAA Division I-FBS</v>
          </cell>
          <cell r="I782">
            <v>1</v>
          </cell>
          <cell r="J782" t="str">
            <v>NCAA</v>
          </cell>
          <cell r="K782">
            <v>6938</v>
          </cell>
          <cell r="L782">
            <v>8732</v>
          </cell>
          <cell r="M782">
            <v>15670</v>
          </cell>
          <cell r="N782">
            <v>179415</v>
          </cell>
          <cell r="O782">
            <v>125700</v>
          </cell>
        </row>
        <row r="783">
          <cell r="F783" t="str">
            <v>FIU2015</v>
          </cell>
          <cell r="G783" t="str">
            <v>NCAA Division I-FBS</v>
          </cell>
          <cell r="I783">
            <v>1</v>
          </cell>
          <cell r="J783" t="str">
            <v>NCAA</v>
          </cell>
          <cell r="K783">
            <v>11204</v>
          </cell>
          <cell r="L783">
            <v>14176</v>
          </cell>
          <cell r="M783">
            <v>25380</v>
          </cell>
          <cell r="N783">
            <v>277500</v>
          </cell>
          <cell r="O783">
            <v>169532</v>
          </cell>
        </row>
        <row r="784">
          <cell r="F784" t="str">
            <v>Florida State2015</v>
          </cell>
          <cell r="G784" t="str">
            <v>NCAA Division I-FBS</v>
          </cell>
          <cell r="I784">
            <v>1</v>
          </cell>
          <cell r="J784" t="str">
            <v>NCAA</v>
          </cell>
          <cell r="K784">
            <v>12699</v>
          </cell>
          <cell r="L784">
            <v>16232</v>
          </cell>
          <cell r="M784">
            <v>28931</v>
          </cell>
          <cell r="N784">
            <v>1069374</v>
          </cell>
          <cell r="O784">
            <v>524771</v>
          </cell>
        </row>
        <row r="785">
          <cell r="F785" t="str">
            <v>Georgia Tech2015</v>
          </cell>
          <cell r="G785" t="str">
            <v>NCAA Division I-FBS</v>
          </cell>
          <cell r="I785">
            <v>1</v>
          </cell>
          <cell r="J785" t="str">
            <v>NCAA</v>
          </cell>
          <cell r="K785">
            <v>8726</v>
          </cell>
          <cell r="L785">
            <v>4846</v>
          </cell>
          <cell r="M785">
            <v>13572</v>
          </cell>
          <cell r="N785">
            <v>964067</v>
          </cell>
          <cell r="O785">
            <v>399575</v>
          </cell>
        </row>
        <row r="786">
          <cell r="F786" t="str">
            <v>Georgia Southern2015</v>
          </cell>
          <cell r="G786" t="str">
            <v>NCAA Division I-FBS</v>
          </cell>
          <cell r="I786">
            <v>1</v>
          </cell>
          <cell r="J786" t="str">
            <v>NCAA</v>
          </cell>
          <cell r="K786">
            <v>7909</v>
          </cell>
          <cell r="L786">
            <v>7881</v>
          </cell>
          <cell r="M786">
            <v>15790</v>
          </cell>
          <cell r="N786">
            <v>179744</v>
          </cell>
          <cell r="O786">
            <v>154698</v>
          </cell>
        </row>
        <row r="787">
          <cell r="F787" t="str">
            <v>Georgia State2015</v>
          </cell>
          <cell r="G787" t="str">
            <v>NCAA Division I-FBS</v>
          </cell>
          <cell r="I787">
            <v>1</v>
          </cell>
          <cell r="J787" t="str">
            <v>NCAA</v>
          </cell>
          <cell r="K787">
            <v>7573</v>
          </cell>
          <cell r="L787">
            <v>11079</v>
          </cell>
          <cell r="M787">
            <v>18652</v>
          </cell>
          <cell r="N787">
            <v>257885</v>
          </cell>
          <cell r="O787">
            <v>126515</v>
          </cell>
        </row>
        <row r="788">
          <cell r="F788" t="str">
            <v>Indiana2015</v>
          </cell>
          <cell r="G788" t="str">
            <v>NCAA Division I-FBS</v>
          </cell>
          <cell r="I788">
            <v>1</v>
          </cell>
          <cell r="J788" t="str">
            <v>NCAA</v>
          </cell>
          <cell r="K788">
            <v>15796</v>
          </cell>
          <cell r="L788">
            <v>15763</v>
          </cell>
          <cell r="M788">
            <v>31559</v>
          </cell>
          <cell r="N788">
            <v>1105336</v>
          </cell>
          <cell r="O788">
            <v>397069</v>
          </cell>
        </row>
        <row r="789">
          <cell r="F789" t="str">
            <v>Iowa State2015</v>
          </cell>
          <cell r="G789" t="str">
            <v>NCAA Division I-FBS</v>
          </cell>
          <cell r="I789">
            <v>1</v>
          </cell>
          <cell r="J789" t="str">
            <v>NCAA</v>
          </cell>
          <cell r="K789">
            <v>16217</v>
          </cell>
          <cell r="L789">
            <v>12414</v>
          </cell>
          <cell r="M789">
            <v>28631</v>
          </cell>
          <cell r="N789">
            <v>1444454</v>
          </cell>
          <cell r="O789">
            <v>442667</v>
          </cell>
        </row>
        <row r="790">
          <cell r="F790" t="str">
            <v>Kansas State2015</v>
          </cell>
          <cell r="G790" t="str">
            <v>NCAA Division I-FBS</v>
          </cell>
          <cell r="I790">
            <v>1</v>
          </cell>
          <cell r="J790" t="str">
            <v>NCAA</v>
          </cell>
          <cell r="K790">
            <v>9297</v>
          </cell>
          <cell r="L790">
            <v>8458</v>
          </cell>
          <cell r="M790">
            <v>17755</v>
          </cell>
          <cell r="N790">
            <v>942917</v>
          </cell>
          <cell r="O790">
            <v>379593</v>
          </cell>
        </row>
        <row r="791">
          <cell r="F791" t="str">
            <v>Kent State2015</v>
          </cell>
          <cell r="G791" t="str">
            <v>NCAA Division I-FBS</v>
          </cell>
          <cell r="I791">
            <v>1</v>
          </cell>
          <cell r="J791" t="str">
            <v>NCAA</v>
          </cell>
          <cell r="K791">
            <v>7546</v>
          </cell>
          <cell r="L791">
            <v>11343</v>
          </cell>
          <cell r="M791">
            <v>18889</v>
          </cell>
          <cell r="N791">
            <v>291027</v>
          </cell>
          <cell r="O791">
            <v>152274</v>
          </cell>
        </row>
        <row r="792">
          <cell r="F792" t="str">
            <v>Liberty2015</v>
          </cell>
          <cell r="G792" t="str">
            <v>NCAA Division I-FCS</v>
          </cell>
          <cell r="I792">
            <v>1</v>
          </cell>
          <cell r="J792" t="str">
            <v>NCAA</v>
          </cell>
          <cell r="K792">
            <v>11870</v>
          </cell>
          <cell r="L792">
            <v>15775</v>
          </cell>
          <cell r="M792">
            <v>27645</v>
          </cell>
          <cell r="N792">
            <v>500896</v>
          </cell>
          <cell r="O792">
            <v>344144</v>
          </cell>
        </row>
        <row r="793">
          <cell r="F793" t="str">
            <v>LSU2015</v>
          </cell>
          <cell r="G793" t="str">
            <v>NCAA Division I-FBS</v>
          </cell>
          <cell r="I793">
            <v>1</v>
          </cell>
          <cell r="J793" t="str">
            <v>NCAA</v>
          </cell>
          <cell r="K793">
            <v>11211</v>
          </cell>
          <cell r="L793">
            <v>12239</v>
          </cell>
          <cell r="M793">
            <v>23450</v>
          </cell>
          <cell r="N793">
            <v>1367641</v>
          </cell>
          <cell r="O793">
            <v>544017</v>
          </cell>
        </row>
        <row r="794">
          <cell r="F794" t="str">
            <v>Louisiana Tech2015</v>
          </cell>
          <cell r="G794" t="str">
            <v>NCAA Division I-FBS</v>
          </cell>
          <cell r="I794">
            <v>1</v>
          </cell>
          <cell r="J794" t="str">
            <v>NCAA</v>
          </cell>
          <cell r="K794">
            <v>3977</v>
          </cell>
          <cell r="L794">
            <v>3016</v>
          </cell>
          <cell r="M794">
            <v>6993</v>
          </cell>
          <cell r="N794">
            <v>226873</v>
          </cell>
          <cell r="O794">
            <v>126311</v>
          </cell>
        </row>
        <row r="795">
          <cell r="F795" t="str">
            <v>Marshall2015</v>
          </cell>
          <cell r="G795" t="str">
            <v>NCAA Division I-FBS</v>
          </cell>
          <cell r="I795">
            <v>1</v>
          </cell>
          <cell r="J795" t="str">
            <v>NCAA</v>
          </cell>
          <cell r="K795">
            <v>3442</v>
          </cell>
          <cell r="L795">
            <v>4491</v>
          </cell>
          <cell r="M795">
            <v>7933</v>
          </cell>
          <cell r="N795">
            <v>314685</v>
          </cell>
          <cell r="O795">
            <v>141208</v>
          </cell>
        </row>
        <row r="796">
          <cell r="F796" t="str">
            <v>Miami (OH)2015</v>
          </cell>
          <cell r="G796" t="str">
            <v>NCAA Division I-FBS</v>
          </cell>
          <cell r="I796">
            <v>1</v>
          </cell>
          <cell r="J796" t="str">
            <v>NCAA</v>
          </cell>
          <cell r="K796">
            <v>7688</v>
          </cell>
          <cell r="L796">
            <v>7979</v>
          </cell>
          <cell r="M796">
            <v>15667</v>
          </cell>
          <cell r="N796">
            <v>311873</v>
          </cell>
          <cell r="O796">
            <v>100746</v>
          </cell>
        </row>
        <row r="797">
          <cell r="F797" t="str">
            <v>Michigan State2015</v>
          </cell>
          <cell r="G797" t="str">
            <v>NCAA Division I-FBS</v>
          </cell>
          <cell r="I797">
            <v>1</v>
          </cell>
          <cell r="J797" t="str">
            <v>NCAA</v>
          </cell>
          <cell r="K797">
            <v>17376</v>
          </cell>
          <cell r="L797">
            <v>18049</v>
          </cell>
          <cell r="M797">
            <v>35425</v>
          </cell>
          <cell r="N797">
            <v>1016881</v>
          </cell>
          <cell r="O797">
            <v>368548</v>
          </cell>
        </row>
        <row r="798">
          <cell r="F798" t="str">
            <v>Middle Tennessee2015</v>
          </cell>
          <cell r="G798" t="str">
            <v>NCAA Division I-FBS</v>
          </cell>
          <cell r="I798">
            <v>1</v>
          </cell>
          <cell r="J798" t="str">
            <v>NCAA</v>
          </cell>
          <cell r="K798">
            <v>7500</v>
          </cell>
          <cell r="L798">
            <v>8641</v>
          </cell>
          <cell r="M798">
            <v>16141</v>
          </cell>
          <cell r="N798">
            <v>389484</v>
          </cell>
          <cell r="O798">
            <v>141862</v>
          </cell>
        </row>
        <row r="799">
          <cell r="F799" t="str">
            <v>Mississippi State2015</v>
          </cell>
          <cell r="G799" t="str">
            <v>NCAA Division I-FBS</v>
          </cell>
          <cell r="I799">
            <v>1</v>
          </cell>
          <cell r="J799" t="str">
            <v>NCAA</v>
          </cell>
          <cell r="K799">
            <v>7827</v>
          </cell>
          <cell r="L799">
            <v>7650</v>
          </cell>
          <cell r="M799">
            <v>15477</v>
          </cell>
          <cell r="N799">
            <v>830488</v>
          </cell>
          <cell r="O799">
            <v>439243</v>
          </cell>
        </row>
        <row r="800">
          <cell r="F800" t="str">
            <v>New Mexico State2015</v>
          </cell>
          <cell r="G800" t="str">
            <v>NCAA Division I-FBS</v>
          </cell>
          <cell r="I800">
            <v>1</v>
          </cell>
          <cell r="J800" t="str">
            <v>NCAA</v>
          </cell>
          <cell r="K800">
            <v>4899</v>
          </cell>
          <cell r="L800">
            <v>5399</v>
          </cell>
          <cell r="M800">
            <v>10298</v>
          </cell>
          <cell r="N800">
            <v>208891</v>
          </cell>
          <cell r="O800">
            <v>153387</v>
          </cell>
        </row>
        <row r="801">
          <cell r="F801" t="str">
            <v>NC State2015</v>
          </cell>
          <cell r="G801" t="str">
            <v>NCAA Division I-FBS</v>
          </cell>
          <cell r="I801">
            <v>1</v>
          </cell>
          <cell r="J801" t="str">
            <v>NCAA</v>
          </cell>
          <cell r="K801">
            <v>11411</v>
          </cell>
          <cell r="L801">
            <v>9483</v>
          </cell>
          <cell r="M801">
            <v>20894</v>
          </cell>
          <cell r="N801">
            <v>1329078</v>
          </cell>
          <cell r="O801">
            <v>422241</v>
          </cell>
        </row>
        <row r="802">
          <cell r="F802" t="str">
            <v>Northern Illinois2015</v>
          </cell>
          <cell r="G802" t="str">
            <v>NCAA Division I-FBS</v>
          </cell>
          <cell r="I802">
            <v>1</v>
          </cell>
          <cell r="J802" t="str">
            <v>NCAA</v>
          </cell>
          <cell r="K802">
            <v>6689</v>
          </cell>
          <cell r="L802">
            <v>6473</v>
          </cell>
          <cell r="M802">
            <v>13162</v>
          </cell>
          <cell r="N802">
            <v>194950</v>
          </cell>
          <cell r="O802">
            <v>98038</v>
          </cell>
        </row>
        <row r="803">
          <cell r="F803" t="str">
            <v>Northwestern2015</v>
          </cell>
          <cell r="G803" t="str">
            <v>NCAA Division I-FBS</v>
          </cell>
          <cell r="I803">
            <v>1</v>
          </cell>
          <cell r="J803" t="str">
            <v>NCAA</v>
          </cell>
          <cell r="K803">
            <v>4124</v>
          </cell>
          <cell r="L803">
            <v>4092</v>
          </cell>
          <cell r="M803">
            <v>8216</v>
          </cell>
          <cell r="N803">
            <v>804085</v>
          </cell>
          <cell r="O803">
            <v>322220</v>
          </cell>
        </row>
        <row r="804">
          <cell r="F804" t="str">
            <v>Ohio State2015</v>
          </cell>
          <cell r="G804" t="str">
            <v>NCAA Division I-FBS</v>
          </cell>
          <cell r="I804">
            <v>1</v>
          </cell>
          <cell r="J804" t="str">
            <v>NCAA</v>
          </cell>
          <cell r="K804">
            <v>21316</v>
          </cell>
          <cell r="L804">
            <v>19582</v>
          </cell>
          <cell r="M804">
            <v>40898</v>
          </cell>
          <cell r="N804">
            <v>1200471</v>
          </cell>
          <cell r="O804">
            <v>710655</v>
          </cell>
        </row>
        <row r="805">
          <cell r="F805" t="str">
            <v>Ohio2015</v>
          </cell>
          <cell r="G805" t="str">
            <v>NCAA Division I-FBS</v>
          </cell>
          <cell r="I805">
            <v>1</v>
          </cell>
          <cell r="J805" t="str">
            <v>NCAA</v>
          </cell>
          <cell r="K805">
            <v>8293</v>
          </cell>
          <cell r="L805">
            <v>9062</v>
          </cell>
          <cell r="M805">
            <v>17355</v>
          </cell>
          <cell r="N805">
            <v>345279</v>
          </cell>
          <cell r="O805">
            <v>149147</v>
          </cell>
        </row>
        <row r="806">
          <cell r="F806" t="str">
            <v>Oklahoma State2015</v>
          </cell>
          <cell r="G806" t="str">
            <v>NCAA Division I-FBS</v>
          </cell>
          <cell r="I806">
            <v>1</v>
          </cell>
          <cell r="J806" t="str">
            <v>NCAA</v>
          </cell>
          <cell r="K806">
            <v>9362</v>
          </cell>
          <cell r="L806">
            <v>8875</v>
          </cell>
          <cell r="M806">
            <v>18237</v>
          </cell>
          <cell r="N806">
            <v>549366</v>
          </cell>
          <cell r="O806">
            <v>341701</v>
          </cell>
        </row>
        <row r="807">
          <cell r="F807" t="str">
            <v>Old Dominion2015</v>
          </cell>
          <cell r="G807" t="str">
            <v>NCAA Division I-FBS</v>
          </cell>
          <cell r="I807">
            <v>1</v>
          </cell>
          <cell r="J807" t="str">
            <v>NCAA</v>
          </cell>
          <cell r="K807">
            <v>7176</v>
          </cell>
          <cell r="L807">
            <v>8143</v>
          </cell>
          <cell r="M807">
            <v>15319</v>
          </cell>
          <cell r="N807">
            <v>591265</v>
          </cell>
          <cell r="O807">
            <v>171458</v>
          </cell>
        </row>
        <row r="808">
          <cell r="F808" t="str">
            <v>Oregon State2015</v>
          </cell>
          <cell r="G808" t="str">
            <v>NCAA Division I-FBS</v>
          </cell>
          <cell r="I808">
            <v>1</v>
          </cell>
          <cell r="J808" t="str">
            <v>NCAA</v>
          </cell>
          <cell r="K808">
            <v>9721</v>
          </cell>
          <cell r="L808">
            <v>8359</v>
          </cell>
          <cell r="M808">
            <v>18080</v>
          </cell>
          <cell r="N808">
            <v>1149901</v>
          </cell>
          <cell r="O808">
            <v>338894</v>
          </cell>
        </row>
        <row r="809">
          <cell r="F809" t="str">
            <v>Penn State2015</v>
          </cell>
          <cell r="G809" t="str">
            <v>NCAA Division I-FBS</v>
          </cell>
          <cell r="I809">
            <v>1</v>
          </cell>
          <cell r="J809" t="str">
            <v>NCAA</v>
          </cell>
          <cell r="K809">
            <v>20986</v>
          </cell>
          <cell r="L809">
            <v>18308</v>
          </cell>
          <cell r="M809">
            <v>39294</v>
          </cell>
          <cell r="N809">
            <v>1620745</v>
          </cell>
          <cell r="O809">
            <v>540976</v>
          </cell>
        </row>
        <row r="810">
          <cell r="F810" t="str">
            <v>Purdue2015</v>
          </cell>
          <cell r="G810" t="str">
            <v>NCAA Division I-FBS</v>
          </cell>
          <cell r="I810">
            <v>1</v>
          </cell>
          <cell r="J810" t="str">
            <v>NCAA</v>
          </cell>
          <cell r="K810">
            <v>16595</v>
          </cell>
          <cell r="L810">
            <v>12060</v>
          </cell>
          <cell r="M810">
            <v>28655</v>
          </cell>
          <cell r="N810">
            <v>923274</v>
          </cell>
          <cell r="O810">
            <v>409255</v>
          </cell>
        </row>
        <row r="811">
          <cell r="F811" t="str">
            <v>Rice2015</v>
          </cell>
          <cell r="G811" t="str">
            <v>NCAA Division I-FBS</v>
          </cell>
          <cell r="I811">
            <v>1</v>
          </cell>
          <cell r="J811" t="str">
            <v>NCAA</v>
          </cell>
          <cell r="K811">
            <v>2013</v>
          </cell>
          <cell r="L811">
            <v>1820</v>
          </cell>
          <cell r="M811">
            <v>3833</v>
          </cell>
          <cell r="N811">
            <v>333165</v>
          </cell>
          <cell r="O811">
            <v>187632</v>
          </cell>
        </row>
        <row r="812">
          <cell r="F812" t="str">
            <v>Rutgers2015</v>
          </cell>
          <cell r="G812" t="str">
            <v>NCAA Division I-FBS</v>
          </cell>
          <cell r="I812">
            <v>1</v>
          </cell>
          <cell r="J812" t="str">
            <v>NCAA</v>
          </cell>
          <cell r="K812">
            <v>16654</v>
          </cell>
          <cell r="L812">
            <v>16640</v>
          </cell>
          <cell r="M812">
            <v>33294</v>
          </cell>
          <cell r="N812">
            <v>877274</v>
          </cell>
          <cell r="O812">
            <v>391633</v>
          </cell>
        </row>
        <row r="813">
          <cell r="F813" t="str">
            <v>San Diego State2015</v>
          </cell>
          <cell r="G813" t="str">
            <v>NCAA Division I-FBS</v>
          </cell>
          <cell r="I813">
            <v>1</v>
          </cell>
          <cell r="J813" t="str">
            <v>NCAA</v>
          </cell>
          <cell r="K813">
            <v>11725</v>
          </cell>
          <cell r="L813">
            <v>13997</v>
          </cell>
          <cell r="M813">
            <v>25722</v>
          </cell>
          <cell r="N813">
            <v>340168</v>
          </cell>
          <cell r="O813">
            <v>239647</v>
          </cell>
        </row>
        <row r="814">
          <cell r="F814" t="str">
            <v>San Jose State2015</v>
          </cell>
          <cell r="G814" t="str">
            <v>NCAA Division I-FBS</v>
          </cell>
          <cell r="I814">
            <v>1</v>
          </cell>
          <cell r="J814" t="str">
            <v>NCAA</v>
          </cell>
          <cell r="K814">
            <v>11279</v>
          </cell>
          <cell r="L814">
            <v>10285</v>
          </cell>
          <cell r="M814">
            <v>21564</v>
          </cell>
          <cell r="N814">
            <v>208218</v>
          </cell>
          <cell r="O814">
            <v>113696</v>
          </cell>
        </row>
        <row r="815">
          <cell r="F815" t="str">
            <v>SMU2015</v>
          </cell>
          <cell r="G815" t="str">
            <v>NCAA Division I-FBS</v>
          </cell>
          <cell r="I815">
            <v>1</v>
          </cell>
          <cell r="J815" t="str">
            <v>NCAA</v>
          </cell>
          <cell r="K815">
            <v>3061</v>
          </cell>
          <cell r="L815">
            <v>3095</v>
          </cell>
          <cell r="M815">
            <v>6156</v>
          </cell>
          <cell r="N815">
            <v>1129090</v>
          </cell>
          <cell r="O815">
            <v>253697</v>
          </cell>
        </row>
        <row r="816">
          <cell r="F816" t="str">
            <v>Stanford2015</v>
          </cell>
          <cell r="G816" t="str">
            <v>NCAA Division I-FBS</v>
          </cell>
          <cell r="I816">
            <v>1</v>
          </cell>
          <cell r="J816" t="str">
            <v>NCAA</v>
          </cell>
          <cell r="K816">
            <v>3663</v>
          </cell>
          <cell r="L816">
            <v>3331</v>
          </cell>
          <cell r="M816">
            <v>6994</v>
          </cell>
          <cell r="N816">
            <v>1000309</v>
          </cell>
          <cell r="O816">
            <v>400873</v>
          </cell>
        </row>
        <row r="817">
          <cell r="F817" t="str">
            <v>Syracuse2015</v>
          </cell>
          <cell r="G817" t="str">
            <v>NCAA Division I-FBS</v>
          </cell>
          <cell r="I817">
            <v>1</v>
          </cell>
          <cell r="J817" t="str">
            <v>NCAA</v>
          </cell>
          <cell r="K817">
            <v>6391</v>
          </cell>
          <cell r="L817">
            <v>7736</v>
          </cell>
          <cell r="M817">
            <v>14127</v>
          </cell>
          <cell r="N817">
            <v>799544</v>
          </cell>
          <cell r="O817">
            <v>366256</v>
          </cell>
        </row>
        <row r="818">
          <cell r="F818" t="str">
            <v>Temple2015</v>
          </cell>
          <cell r="G818" t="str">
            <v>NCAA Division I-FBS</v>
          </cell>
          <cell r="I818">
            <v>1</v>
          </cell>
          <cell r="J818" t="str">
            <v>NCAA</v>
          </cell>
          <cell r="K818">
            <v>12108</v>
          </cell>
          <cell r="L818">
            <v>13020</v>
          </cell>
          <cell r="M818">
            <v>25128</v>
          </cell>
          <cell r="N818">
            <v>512680</v>
          </cell>
          <cell r="O818">
            <v>202463</v>
          </cell>
        </row>
        <row r="819">
          <cell r="F819" t="str">
            <v>Texas A&amp;M2015</v>
          </cell>
          <cell r="G819" t="str">
            <v>NCAA Division I-FBS</v>
          </cell>
          <cell r="I819">
            <v>1</v>
          </cell>
          <cell r="J819" t="str">
            <v>NCAA</v>
          </cell>
          <cell r="K819">
            <v>21997</v>
          </cell>
          <cell r="L819">
            <v>21413</v>
          </cell>
          <cell r="M819">
            <v>43410</v>
          </cell>
          <cell r="N819">
            <v>1515148</v>
          </cell>
          <cell r="O819">
            <v>599653</v>
          </cell>
        </row>
        <row r="820">
          <cell r="F820" t="str">
            <v>TCU2015</v>
          </cell>
          <cell r="G820" t="str">
            <v>NCAA Division I-FBS</v>
          </cell>
          <cell r="I820">
            <v>1</v>
          </cell>
          <cell r="J820" t="str">
            <v>NCAA</v>
          </cell>
          <cell r="K820">
            <v>3395</v>
          </cell>
          <cell r="L820">
            <v>5179</v>
          </cell>
          <cell r="M820">
            <v>8574</v>
          </cell>
          <cell r="N820">
            <v>803035</v>
          </cell>
          <cell r="O820">
            <v>279514</v>
          </cell>
        </row>
        <row r="821">
          <cell r="F821" t="str">
            <v>Texas State2015</v>
          </cell>
          <cell r="G821" t="str">
            <v>NCAA Division I-FBS</v>
          </cell>
          <cell r="I821">
            <v>1</v>
          </cell>
          <cell r="J821" t="str">
            <v>NCAA</v>
          </cell>
          <cell r="K821">
            <v>11519</v>
          </cell>
          <cell r="L821">
            <v>15850</v>
          </cell>
          <cell r="M821">
            <v>27369</v>
          </cell>
          <cell r="N821">
            <v>340744</v>
          </cell>
          <cell r="O821">
            <v>102660</v>
          </cell>
        </row>
        <row r="822">
          <cell r="F822" t="str">
            <v>Texas Tech2015</v>
          </cell>
          <cell r="G822" t="str">
            <v>NCAA Division I-FBS</v>
          </cell>
          <cell r="I822">
            <v>1</v>
          </cell>
          <cell r="J822" t="str">
            <v>NCAA</v>
          </cell>
          <cell r="K822">
            <v>14314</v>
          </cell>
          <cell r="L822">
            <v>11741</v>
          </cell>
          <cell r="M822">
            <v>26055</v>
          </cell>
          <cell r="N822">
            <v>1026555</v>
          </cell>
          <cell r="O822">
            <v>524660</v>
          </cell>
        </row>
        <row r="823">
          <cell r="F823" t="str">
            <v>Alabama2015</v>
          </cell>
          <cell r="G823" t="str">
            <v>NCAA Division I-FBS</v>
          </cell>
          <cell r="I823">
            <v>1</v>
          </cell>
          <cell r="J823" t="str">
            <v>NCAA</v>
          </cell>
          <cell r="K823">
            <v>12929</v>
          </cell>
          <cell r="L823">
            <v>15518</v>
          </cell>
          <cell r="M823">
            <v>28447</v>
          </cell>
          <cell r="N823">
            <v>2227636</v>
          </cell>
          <cell r="O823">
            <v>520548</v>
          </cell>
        </row>
        <row r="824">
          <cell r="F824" t="str">
            <v>Tennessee2015</v>
          </cell>
          <cell r="G824" t="str">
            <v>NCAA Division I-FBS</v>
          </cell>
          <cell r="I824">
            <v>1</v>
          </cell>
          <cell r="J824" t="str">
            <v>NCAA</v>
          </cell>
          <cell r="K824">
            <v>10322</v>
          </cell>
          <cell r="L824">
            <v>10145</v>
          </cell>
          <cell r="M824">
            <v>20467</v>
          </cell>
          <cell r="N824">
            <v>1914153</v>
          </cell>
          <cell r="O824">
            <v>568014</v>
          </cell>
        </row>
        <row r="825">
          <cell r="F825" t="str">
            <v>Texas2015</v>
          </cell>
          <cell r="G825" t="str">
            <v>NCAA Division I-FBS</v>
          </cell>
          <cell r="I825">
            <v>1</v>
          </cell>
          <cell r="J825" t="str">
            <v>NCAA</v>
          </cell>
          <cell r="K825">
            <v>17192</v>
          </cell>
          <cell r="L825">
            <v>19165</v>
          </cell>
          <cell r="M825">
            <v>36357</v>
          </cell>
          <cell r="N825">
            <v>1003342</v>
          </cell>
          <cell r="O825">
            <v>586824</v>
          </cell>
        </row>
        <row r="826">
          <cell r="F826" t="str">
            <v>UTEP2015</v>
          </cell>
          <cell r="G826" t="str">
            <v>NCAA Division I-FBS</v>
          </cell>
          <cell r="I826">
            <v>1</v>
          </cell>
          <cell r="J826" t="str">
            <v>NCAA</v>
          </cell>
          <cell r="K826">
            <v>6205</v>
          </cell>
          <cell r="L826">
            <v>6892</v>
          </cell>
          <cell r="M826">
            <v>13097</v>
          </cell>
          <cell r="N826">
            <v>506714</v>
          </cell>
          <cell r="O826">
            <v>213830</v>
          </cell>
        </row>
        <row r="827">
          <cell r="F827" t="str">
            <v>UTSA2015</v>
          </cell>
          <cell r="G827" t="str">
            <v>NCAA Division I-FBS</v>
          </cell>
          <cell r="I827">
            <v>1</v>
          </cell>
          <cell r="J827" t="str">
            <v>NCAA</v>
          </cell>
          <cell r="K827">
            <v>9947</v>
          </cell>
          <cell r="L827">
            <v>10092</v>
          </cell>
          <cell r="M827">
            <v>20039</v>
          </cell>
          <cell r="N827">
            <v>367531</v>
          </cell>
          <cell r="O827">
            <v>171103</v>
          </cell>
        </row>
        <row r="828">
          <cell r="F828" t="str">
            <v>Troy2015</v>
          </cell>
          <cell r="G828" t="str">
            <v>NCAA Division I-FBS</v>
          </cell>
          <cell r="I828">
            <v>1</v>
          </cell>
          <cell r="J828" t="str">
            <v>NCAA</v>
          </cell>
          <cell r="K828">
            <v>3530</v>
          </cell>
          <cell r="L828">
            <v>5427</v>
          </cell>
          <cell r="M828">
            <v>8957</v>
          </cell>
          <cell r="N828">
            <v>151242</v>
          </cell>
          <cell r="O828">
            <v>106047</v>
          </cell>
        </row>
        <row r="829">
          <cell r="F829" t="str">
            <v>Tulane2015</v>
          </cell>
          <cell r="G829" t="str">
            <v>NCAA Division I-FBS</v>
          </cell>
          <cell r="I829">
            <v>1</v>
          </cell>
          <cell r="J829" t="str">
            <v>NCAA</v>
          </cell>
          <cell r="K829">
            <v>2667</v>
          </cell>
          <cell r="L829">
            <v>3664</v>
          </cell>
          <cell r="M829">
            <v>6331</v>
          </cell>
          <cell r="N829">
            <v>589463</v>
          </cell>
          <cell r="O829">
            <v>296630</v>
          </cell>
        </row>
        <row r="830">
          <cell r="F830" t="str">
            <v>Buffalo2015</v>
          </cell>
          <cell r="G830" t="str">
            <v>NCAA Division I-FBS</v>
          </cell>
          <cell r="I830">
            <v>1</v>
          </cell>
          <cell r="J830" t="str">
            <v>NCAA</v>
          </cell>
          <cell r="K830">
            <v>10372</v>
          </cell>
          <cell r="L830">
            <v>7964</v>
          </cell>
          <cell r="M830">
            <v>18336</v>
          </cell>
          <cell r="N830">
            <v>497435</v>
          </cell>
          <cell r="O830">
            <v>151696</v>
          </cell>
        </row>
        <row r="831">
          <cell r="F831" t="str">
            <v>Akron2015</v>
          </cell>
          <cell r="G831" t="str">
            <v>NCAA Division I-FBS</v>
          </cell>
          <cell r="I831">
            <v>1</v>
          </cell>
          <cell r="J831" t="str">
            <v>NCAA</v>
          </cell>
          <cell r="K831">
            <v>7930</v>
          </cell>
          <cell r="L831">
            <v>6722</v>
          </cell>
          <cell r="M831">
            <v>14652</v>
          </cell>
          <cell r="N831">
            <v>298229</v>
          </cell>
          <cell r="O831">
            <v>152082</v>
          </cell>
        </row>
        <row r="832">
          <cell r="F832" t="str">
            <v>UAB2015</v>
          </cell>
          <cell r="G832" t="str">
            <v>NCAA Division I-FBS</v>
          </cell>
          <cell r="I832">
            <v>1</v>
          </cell>
          <cell r="J832" t="str">
            <v>NCAA</v>
          </cell>
          <cell r="K832">
            <v>3397</v>
          </cell>
          <cell r="L832">
            <v>4862</v>
          </cell>
          <cell r="M832">
            <v>8259</v>
          </cell>
          <cell r="N832">
            <v>171815</v>
          </cell>
          <cell r="O832">
            <v>203178</v>
          </cell>
        </row>
        <row r="833">
          <cell r="F833" t="str">
            <v>Arizona2015</v>
          </cell>
          <cell r="G833" t="str">
            <v>NCAA Division I-FBS</v>
          </cell>
          <cell r="I833">
            <v>1</v>
          </cell>
          <cell r="J833" t="str">
            <v>NCAA</v>
          </cell>
          <cell r="K833">
            <v>14223</v>
          </cell>
          <cell r="L833">
            <v>15222</v>
          </cell>
          <cell r="M833">
            <v>29445</v>
          </cell>
          <cell r="N833">
            <v>1105278</v>
          </cell>
          <cell r="O833">
            <v>454383</v>
          </cell>
        </row>
        <row r="834">
          <cell r="F834" t="str">
            <v>Arkansas2015</v>
          </cell>
          <cell r="G834" t="str">
            <v>NCAA Division I-FBS</v>
          </cell>
          <cell r="I834">
            <v>1</v>
          </cell>
          <cell r="J834" t="str">
            <v>NCAA</v>
          </cell>
          <cell r="K834">
            <v>9179</v>
          </cell>
          <cell r="L834">
            <v>10247</v>
          </cell>
          <cell r="M834">
            <v>19426</v>
          </cell>
          <cell r="N834">
            <v>1585500</v>
          </cell>
          <cell r="O834">
            <v>566841</v>
          </cell>
        </row>
        <row r="835">
          <cell r="F835" t="str">
            <v>California2015</v>
          </cell>
          <cell r="G835" t="str">
            <v>NCAA Division I-FBS</v>
          </cell>
          <cell r="I835">
            <v>1</v>
          </cell>
          <cell r="J835" t="str">
            <v>NCAA</v>
          </cell>
          <cell r="K835">
            <v>12756</v>
          </cell>
          <cell r="L835">
            <v>13866</v>
          </cell>
          <cell r="M835">
            <v>26622</v>
          </cell>
          <cell r="N835">
            <v>861966</v>
          </cell>
          <cell r="O835">
            <v>402626</v>
          </cell>
        </row>
        <row r="836">
          <cell r="F836" t="str">
            <v>UCLA2015</v>
          </cell>
          <cell r="G836" t="str">
            <v>NCAA Division I-FBS</v>
          </cell>
          <cell r="I836">
            <v>1</v>
          </cell>
          <cell r="J836" t="str">
            <v>NCAA</v>
          </cell>
          <cell r="K836">
            <v>12685</v>
          </cell>
          <cell r="L836">
            <v>16315</v>
          </cell>
          <cell r="M836">
            <v>29000</v>
          </cell>
          <cell r="N836">
            <v>786650</v>
          </cell>
          <cell r="O836">
            <v>420446</v>
          </cell>
        </row>
        <row r="837">
          <cell r="F837" t="str">
            <v>UCF2015</v>
          </cell>
          <cell r="G837" t="str">
            <v>NCAA Division I-FBS</v>
          </cell>
          <cell r="I837">
            <v>1</v>
          </cell>
          <cell r="J837" t="str">
            <v>NCAA</v>
          </cell>
          <cell r="K837">
            <v>17023</v>
          </cell>
          <cell r="L837">
            <v>20488</v>
          </cell>
          <cell r="M837">
            <v>37511</v>
          </cell>
          <cell r="N837">
            <v>451407</v>
          </cell>
          <cell r="O837">
            <v>241577</v>
          </cell>
        </row>
        <row r="838">
          <cell r="F838" t="str">
            <v>Cincinnati2015</v>
          </cell>
          <cell r="G838" t="str">
            <v>NCAA Division I-FBS</v>
          </cell>
          <cell r="I838">
            <v>1</v>
          </cell>
          <cell r="J838" t="str">
            <v>NCAA</v>
          </cell>
          <cell r="K838">
            <v>11017</v>
          </cell>
          <cell r="L838">
            <v>9889</v>
          </cell>
          <cell r="M838">
            <v>20906</v>
          </cell>
          <cell r="N838">
            <v>663560</v>
          </cell>
          <cell r="O838">
            <v>248023</v>
          </cell>
        </row>
        <row r="839">
          <cell r="F839" t="str">
            <v>Colorado2015</v>
          </cell>
          <cell r="G839" t="str">
            <v>NCAA Division I-FBS</v>
          </cell>
          <cell r="I839">
            <v>1</v>
          </cell>
          <cell r="J839" t="str">
            <v>NCAA</v>
          </cell>
          <cell r="K839">
            <v>13698</v>
          </cell>
          <cell r="L839">
            <v>11194</v>
          </cell>
          <cell r="M839">
            <v>24892</v>
          </cell>
          <cell r="N839">
            <v>605598</v>
          </cell>
          <cell r="O839">
            <v>331280</v>
          </cell>
        </row>
        <row r="840">
          <cell r="F840" t="str">
            <v>UConn2015</v>
          </cell>
          <cell r="G840" t="str">
            <v>NCAA Division I-FBS</v>
          </cell>
          <cell r="I840">
            <v>1</v>
          </cell>
          <cell r="J840" t="str">
            <v>NCAA</v>
          </cell>
          <cell r="K840">
            <v>8977</v>
          </cell>
          <cell r="L840">
            <v>9012</v>
          </cell>
          <cell r="M840">
            <v>17989</v>
          </cell>
          <cell r="N840">
            <v>621615</v>
          </cell>
          <cell r="O840">
            <v>396628</v>
          </cell>
        </row>
        <row r="841">
          <cell r="F841" t="str">
            <v>Florida2015</v>
          </cell>
          <cell r="G841" t="str">
            <v>NCAA Division I-FBS</v>
          </cell>
          <cell r="I841">
            <v>1</v>
          </cell>
          <cell r="J841" t="str">
            <v>NCAA</v>
          </cell>
          <cell r="K841">
            <v>13090</v>
          </cell>
          <cell r="L841">
            <v>16772</v>
          </cell>
          <cell r="M841">
            <v>29862</v>
          </cell>
          <cell r="N841">
            <v>1401267</v>
          </cell>
          <cell r="O841">
            <v>580556</v>
          </cell>
        </row>
        <row r="842">
          <cell r="F842" t="str">
            <v>Georgia2015</v>
          </cell>
          <cell r="G842" t="str">
            <v>NCAA Division I-FBS</v>
          </cell>
          <cell r="I842">
            <v>1</v>
          </cell>
          <cell r="J842" t="str">
            <v>NCAA</v>
          </cell>
          <cell r="K842">
            <v>10949</v>
          </cell>
          <cell r="L842">
            <v>14788</v>
          </cell>
          <cell r="M842">
            <v>25737</v>
          </cell>
          <cell r="N842">
            <v>2733759</v>
          </cell>
          <cell r="O842">
            <v>773984</v>
          </cell>
        </row>
        <row r="843">
          <cell r="F843" t="str">
            <v>Hawaii2015</v>
          </cell>
          <cell r="G843" t="str">
            <v>NCAA Division I-FBS</v>
          </cell>
          <cell r="I843">
            <v>1</v>
          </cell>
          <cell r="J843" t="str">
            <v>NCAA</v>
          </cell>
          <cell r="K843">
            <v>5011</v>
          </cell>
          <cell r="L843">
            <v>6201</v>
          </cell>
          <cell r="M843">
            <v>11212</v>
          </cell>
          <cell r="N843">
            <v>429879</v>
          </cell>
          <cell r="O843">
            <v>254226</v>
          </cell>
        </row>
        <row r="844">
          <cell r="F844" t="str">
            <v>Houston2015</v>
          </cell>
          <cell r="G844" t="str">
            <v>NCAA Division I-FBS</v>
          </cell>
          <cell r="I844">
            <v>1</v>
          </cell>
          <cell r="J844" t="str">
            <v>NCAA</v>
          </cell>
          <cell r="K844">
            <v>12253</v>
          </cell>
          <cell r="L844">
            <v>12231</v>
          </cell>
          <cell r="M844">
            <v>24484</v>
          </cell>
          <cell r="N844">
            <v>397704</v>
          </cell>
          <cell r="O844">
            <v>167953</v>
          </cell>
        </row>
        <row r="845">
          <cell r="F845" t="str">
            <v>Illinois2015</v>
          </cell>
          <cell r="G845" t="str">
            <v>NCAA Division I-FBS</v>
          </cell>
          <cell r="I845">
            <v>1</v>
          </cell>
          <cell r="J845" t="str">
            <v>NCAA</v>
          </cell>
          <cell r="K845">
            <v>17540</v>
          </cell>
          <cell r="L845">
            <v>14012</v>
          </cell>
          <cell r="M845">
            <v>31552</v>
          </cell>
          <cell r="N845">
            <v>1293375</v>
          </cell>
          <cell r="O845">
            <v>425566</v>
          </cell>
        </row>
        <row r="846">
          <cell r="F846" t="str">
            <v>Iowa2015</v>
          </cell>
          <cell r="G846" t="str">
            <v>NCAA Division I-FBS</v>
          </cell>
          <cell r="I846">
            <v>1</v>
          </cell>
          <cell r="J846" t="str">
            <v>NCAA</v>
          </cell>
          <cell r="K846">
            <v>9394</v>
          </cell>
          <cell r="L846">
            <v>10318</v>
          </cell>
          <cell r="M846">
            <v>19712</v>
          </cell>
          <cell r="N846">
            <v>992071</v>
          </cell>
          <cell r="O846">
            <v>580273</v>
          </cell>
        </row>
        <row r="847">
          <cell r="F847" t="str">
            <v>Kansas2015</v>
          </cell>
          <cell r="G847" t="str">
            <v>NCAA Division I-FBS</v>
          </cell>
          <cell r="I847">
            <v>1</v>
          </cell>
          <cell r="J847" t="str">
            <v>NCAA</v>
          </cell>
          <cell r="K847">
            <v>8401</v>
          </cell>
          <cell r="L847">
            <v>8545</v>
          </cell>
          <cell r="M847">
            <v>16946</v>
          </cell>
          <cell r="N847">
            <v>1114516</v>
          </cell>
          <cell r="O847">
            <v>509610</v>
          </cell>
        </row>
        <row r="848">
          <cell r="F848" t="str">
            <v>Kentucky2015</v>
          </cell>
          <cell r="G848" t="str">
            <v>NCAA Division I-FBS</v>
          </cell>
          <cell r="I848">
            <v>1</v>
          </cell>
          <cell r="J848" t="str">
            <v>NCAA</v>
          </cell>
          <cell r="K848">
            <v>9775</v>
          </cell>
          <cell r="L848">
            <v>11283</v>
          </cell>
          <cell r="M848">
            <v>21058</v>
          </cell>
          <cell r="N848">
            <v>1394629</v>
          </cell>
          <cell r="O848">
            <v>795461</v>
          </cell>
        </row>
        <row r="849">
          <cell r="F849" t="str">
            <v>Louisiana2015</v>
          </cell>
          <cell r="G849" t="str">
            <v>NCAA Division I-FBS</v>
          </cell>
          <cell r="I849">
            <v>1</v>
          </cell>
          <cell r="J849" t="str">
            <v>NCAA</v>
          </cell>
          <cell r="K849">
            <v>5857</v>
          </cell>
          <cell r="L849">
            <v>6995</v>
          </cell>
          <cell r="M849">
            <v>12852</v>
          </cell>
          <cell r="N849">
            <v>237430</v>
          </cell>
          <cell r="O849">
            <v>91193</v>
          </cell>
        </row>
        <row r="850">
          <cell r="F850" t="str">
            <v>Louisiana-Monroe2015</v>
          </cell>
          <cell r="G850" t="str">
            <v>NCAA Division I-FBS</v>
          </cell>
          <cell r="I850">
            <v>1</v>
          </cell>
          <cell r="J850" t="str">
            <v>NCAA</v>
          </cell>
          <cell r="K850">
            <v>1767</v>
          </cell>
          <cell r="L850">
            <v>3184</v>
          </cell>
          <cell r="M850">
            <v>4951</v>
          </cell>
          <cell r="N850">
            <v>125980</v>
          </cell>
          <cell r="O850">
            <v>48518</v>
          </cell>
        </row>
        <row r="851">
          <cell r="F851" t="str">
            <v>Louisville2015</v>
          </cell>
          <cell r="G851" t="str">
            <v>NCAA Division I-FBS</v>
          </cell>
          <cell r="I851">
            <v>1</v>
          </cell>
          <cell r="J851" t="str">
            <v>NCAA</v>
          </cell>
          <cell r="K851">
            <v>5946</v>
          </cell>
          <cell r="L851">
            <v>6268</v>
          </cell>
          <cell r="M851">
            <v>12214</v>
          </cell>
          <cell r="N851">
            <v>1189729</v>
          </cell>
          <cell r="O851">
            <v>538161</v>
          </cell>
        </row>
        <row r="852">
          <cell r="F852" t="str">
            <v>Maryland2015</v>
          </cell>
          <cell r="G852" t="str">
            <v>NCAA Division I-FBS</v>
          </cell>
          <cell r="I852">
            <v>1</v>
          </cell>
          <cell r="J852" t="str">
            <v>NCAA</v>
          </cell>
          <cell r="K852">
            <v>13500</v>
          </cell>
          <cell r="L852">
            <v>11772</v>
          </cell>
          <cell r="M852">
            <v>25272</v>
          </cell>
          <cell r="N852">
            <v>753705</v>
          </cell>
          <cell r="O852">
            <v>464803</v>
          </cell>
        </row>
        <row r="853">
          <cell r="F853" t="str">
            <v>UMass2015</v>
          </cell>
          <cell r="G853" t="str">
            <v>NCAA Division I-FBS</v>
          </cell>
          <cell r="I853">
            <v>1</v>
          </cell>
          <cell r="J853" t="str">
            <v>NCAA</v>
          </cell>
          <cell r="K853">
            <v>10879</v>
          </cell>
          <cell r="L853">
            <v>10083</v>
          </cell>
          <cell r="M853">
            <v>20962</v>
          </cell>
          <cell r="N853">
            <v>517380</v>
          </cell>
          <cell r="O853">
            <v>223219</v>
          </cell>
        </row>
        <row r="854">
          <cell r="F854" t="str">
            <v>Memphis2015</v>
          </cell>
          <cell r="G854" t="str">
            <v>NCAA Division I-FBS</v>
          </cell>
          <cell r="I854">
            <v>1</v>
          </cell>
          <cell r="J854" t="str">
            <v>NCAA</v>
          </cell>
          <cell r="K854">
            <v>5024</v>
          </cell>
          <cell r="L854">
            <v>6989</v>
          </cell>
          <cell r="M854">
            <v>12013</v>
          </cell>
          <cell r="N854">
            <v>514589</v>
          </cell>
          <cell r="O854">
            <v>192936</v>
          </cell>
        </row>
        <row r="855">
          <cell r="F855" t="str">
            <v>Miami (FL)2015</v>
          </cell>
          <cell r="G855" t="str">
            <v>NCAA Division I-FBS</v>
          </cell>
          <cell r="I855">
            <v>1</v>
          </cell>
          <cell r="J855" t="str">
            <v>NCAA</v>
          </cell>
          <cell r="K855">
            <v>5025</v>
          </cell>
          <cell r="L855">
            <v>5252</v>
          </cell>
          <cell r="M855">
            <v>10277</v>
          </cell>
          <cell r="N855">
            <v>945659</v>
          </cell>
          <cell r="O855">
            <v>340727</v>
          </cell>
        </row>
        <row r="856">
          <cell r="F856" t="str">
            <v>Michigan2015</v>
          </cell>
          <cell r="G856" t="str">
            <v>NCAA Division I-FBS</v>
          </cell>
          <cell r="I856">
            <v>1</v>
          </cell>
          <cell r="J856" t="str">
            <v>NCAA</v>
          </cell>
          <cell r="K856">
            <v>13642</v>
          </cell>
          <cell r="L856">
            <v>13519</v>
          </cell>
          <cell r="M856">
            <v>27161</v>
          </cell>
          <cell r="N856">
            <v>1807653</v>
          </cell>
          <cell r="O856">
            <v>653664</v>
          </cell>
        </row>
        <row r="857">
          <cell r="F857" t="str">
            <v>Minnesota2015</v>
          </cell>
          <cell r="G857" t="str">
            <v>NCAA Division I-FBS</v>
          </cell>
          <cell r="I857">
            <v>1</v>
          </cell>
          <cell r="J857" t="str">
            <v>NCAA</v>
          </cell>
          <cell r="K857">
            <v>13666</v>
          </cell>
          <cell r="L857">
            <v>14540</v>
          </cell>
          <cell r="M857">
            <v>28206</v>
          </cell>
          <cell r="N857">
            <v>963688</v>
          </cell>
          <cell r="O857">
            <v>556466</v>
          </cell>
        </row>
        <row r="858">
          <cell r="F858" t="str">
            <v>Ole Miss2015</v>
          </cell>
          <cell r="G858" t="str">
            <v>NCAA Division I-FBS</v>
          </cell>
          <cell r="I858">
            <v>1</v>
          </cell>
          <cell r="J858" t="str">
            <v>NCAA</v>
          </cell>
          <cell r="K858">
            <v>7460</v>
          </cell>
          <cell r="L858">
            <v>9660</v>
          </cell>
          <cell r="M858">
            <v>17120</v>
          </cell>
          <cell r="N858">
            <v>823475</v>
          </cell>
          <cell r="O858">
            <v>430963</v>
          </cell>
        </row>
        <row r="859">
          <cell r="F859" t="str">
            <v>Missouri2015</v>
          </cell>
          <cell r="G859" t="str">
            <v>NCAA Division I-FBS</v>
          </cell>
          <cell r="I859">
            <v>1</v>
          </cell>
          <cell r="J859" t="str">
            <v>NCAA</v>
          </cell>
          <cell r="K859">
            <v>12370</v>
          </cell>
          <cell r="L859">
            <v>13539</v>
          </cell>
          <cell r="M859">
            <v>25909</v>
          </cell>
          <cell r="N859">
            <v>1009922</v>
          </cell>
          <cell r="O859">
            <v>457309</v>
          </cell>
        </row>
        <row r="860">
          <cell r="F860" t="str">
            <v>Nebraska2015</v>
          </cell>
          <cell r="G860" t="str">
            <v>NCAA Division I-FBS</v>
          </cell>
          <cell r="I860">
            <v>1</v>
          </cell>
          <cell r="J860" t="str">
            <v>NCAA</v>
          </cell>
          <cell r="K860">
            <v>9905</v>
          </cell>
          <cell r="L860">
            <v>8912</v>
          </cell>
          <cell r="M860">
            <v>18817</v>
          </cell>
          <cell r="N860">
            <v>1504068</v>
          </cell>
          <cell r="O860">
            <v>618346</v>
          </cell>
        </row>
        <row r="861">
          <cell r="F861" t="str">
            <v>UNLV2015</v>
          </cell>
          <cell r="G861" t="str">
            <v>NCAA Division I-FBS</v>
          </cell>
          <cell r="I861">
            <v>1</v>
          </cell>
          <cell r="J861" t="str">
            <v>NCAA</v>
          </cell>
          <cell r="K861">
            <v>7601</v>
          </cell>
          <cell r="L861">
            <v>9930</v>
          </cell>
          <cell r="M861">
            <v>17531</v>
          </cell>
          <cell r="N861">
            <v>709765</v>
          </cell>
          <cell r="O861">
            <v>263940</v>
          </cell>
        </row>
        <row r="862">
          <cell r="F862" t="str">
            <v>Nevada2015</v>
          </cell>
          <cell r="G862" t="str">
            <v>NCAA Division I-FBS</v>
          </cell>
          <cell r="I862">
            <v>1</v>
          </cell>
          <cell r="J862" t="str">
            <v>NCAA</v>
          </cell>
          <cell r="K862">
            <v>7000</v>
          </cell>
          <cell r="L862">
            <v>7844</v>
          </cell>
          <cell r="M862">
            <v>14844</v>
          </cell>
          <cell r="N862">
            <v>428446</v>
          </cell>
          <cell r="O862">
            <v>137319</v>
          </cell>
        </row>
        <row r="863">
          <cell r="F863" t="str">
            <v>New Mexico2015</v>
          </cell>
          <cell r="G863" t="str">
            <v>NCAA Division I-FBS</v>
          </cell>
          <cell r="I863">
            <v>1</v>
          </cell>
          <cell r="J863" t="str">
            <v>NCAA</v>
          </cell>
          <cell r="K863">
            <v>7150</v>
          </cell>
          <cell r="L863">
            <v>8702</v>
          </cell>
          <cell r="M863">
            <v>15852</v>
          </cell>
          <cell r="N863">
            <v>542161</v>
          </cell>
          <cell r="O863">
            <v>182308</v>
          </cell>
        </row>
        <row r="864">
          <cell r="F864" t="str">
            <v>North Carolina2015</v>
          </cell>
          <cell r="G864" t="str">
            <v>NCAA Division I-FBS</v>
          </cell>
          <cell r="I864">
            <v>1</v>
          </cell>
          <cell r="J864" t="str">
            <v>NCAA</v>
          </cell>
          <cell r="K864">
            <v>7295</v>
          </cell>
          <cell r="L864">
            <v>10311</v>
          </cell>
          <cell r="M864">
            <v>17606</v>
          </cell>
          <cell r="N864">
            <v>1088263</v>
          </cell>
          <cell r="O864">
            <v>456785</v>
          </cell>
        </row>
        <row r="865">
          <cell r="F865" t="str">
            <v>Charlotte2015</v>
          </cell>
          <cell r="G865" t="str">
            <v>NCAA Division I-FBS</v>
          </cell>
          <cell r="I865">
            <v>1</v>
          </cell>
          <cell r="J865" t="str">
            <v>NCAA</v>
          </cell>
          <cell r="K865">
            <v>10413</v>
          </cell>
          <cell r="L865">
            <v>9332</v>
          </cell>
          <cell r="M865">
            <v>19745</v>
          </cell>
          <cell r="N865">
            <v>383770</v>
          </cell>
          <cell r="O865">
            <v>174665</v>
          </cell>
        </row>
        <row r="866">
          <cell r="F866" t="str">
            <v>North Texas2015</v>
          </cell>
          <cell r="G866" t="str">
            <v>NCAA Division I-FBS</v>
          </cell>
          <cell r="I866">
            <v>1</v>
          </cell>
          <cell r="J866" t="str">
            <v>NCAA</v>
          </cell>
          <cell r="K866">
            <v>11765</v>
          </cell>
          <cell r="L866">
            <v>13153</v>
          </cell>
          <cell r="M866">
            <v>24918</v>
          </cell>
          <cell r="N866">
            <v>157427</v>
          </cell>
          <cell r="O866">
            <v>104111</v>
          </cell>
        </row>
        <row r="867">
          <cell r="F867" t="str">
            <v>Notre Dame2015</v>
          </cell>
          <cell r="G867" t="str">
            <v>NCAA Division I-FBS</v>
          </cell>
          <cell r="I867">
            <v>1</v>
          </cell>
          <cell r="J867" t="str">
            <v>NCAA</v>
          </cell>
          <cell r="K867">
            <v>4386</v>
          </cell>
          <cell r="L867">
            <v>4027</v>
          </cell>
          <cell r="M867">
            <v>8413</v>
          </cell>
          <cell r="N867">
            <v>1648761</v>
          </cell>
          <cell r="O867">
            <v>464753</v>
          </cell>
        </row>
        <row r="868">
          <cell r="F868" t="str">
            <v>Oklahoma2015</v>
          </cell>
          <cell r="G868" t="str">
            <v>NCAA Division I-FBS</v>
          </cell>
          <cell r="I868">
            <v>1</v>
          </cell>
          <cell r="J868" t="str">
            <v>NCAA</v>
          </cell>
          <cell r="K868">
            <v>9029</v>
          </cell>
          <cell r="L868">
            <v>8864</v>
          </cell>
          <cell r="M868">
            <v>17893</v>
          </cell>
          <cell r="N868">
            <v>1490870</v>
          </cell>
          <cell r="O868">
            <v>503056</v>
          </cell>
        </row>
        <row r="869">
          <cell r="F869" t="str">
            <v>Oregon2015</v>
          </cell>
          <cell r="G869" t="str">
            <v>NCAA Division I-FBS</v>
          </cell>
          <cell r="I869">
            <v>1</v>
          </cell>
          <cell r="J869" t="str">
            <v>NCAA</v>
          </cell>
          <cell r="K869">
            <v>8696</v>
          </cell>
          <cell r="L869">
            <v>9908</v>
          </cell>
          <cell r="M869">
            <v>18604</v>
          </cell>
          <cell r="N869">
            <v>1178077</v>
          </cell>
          <cell r="O869">
            <v>407619</v>
          </cell>
        </row>
        <row r="870">
          <cell r="F870" t="str">
            <v>Pittsburgh2015</v>
          </cell>
          <cell r="G870" t="str">
            <v>NCAA Division I-FBS</v>
          </cell>
          <cell r="I870">
            <v>1</v>
          </cell>
          <cell r="J870" t="str">
            <v>NCAA</v>
          </cell>
          <cell r="K870">
            <v>8734</v>
          </cell>
          <cell r="L870">
            <v>9081</v>
          </cell>
          <cell r="M870">
            <v>17815</v>
          </cell>
          <cell r="N870">
            <v>942045</v>
          </cell>
          <cell r="O870">
            <v>390645</v>
          </cell>
        </row>
        <row r="871">
          <cell r="F871" t="str">
            <v>South Alabama2015</v>
          </cell>
          <cell r="G871" t="str">
            <v>NCAA Division I-FBS</v>
          </cell>
          <cell r="I871">
            <v>1</v>
          </cell>
          <cell r="J871" t="str">
            <v>NCAA</v>
          </cell>
          <cell r="K871">
            <v>4151</v>
          </cell>
          <cell r="L871">
            <v>5222</v>
          </cell>
          <cell r="M871">
            <v>9373</v>
          </cell>
          <cell r="N871">
            <v>370795</v>
          </cell>
          <cell r="O871">
            <v>125420</v>
          </cell>
        </row>
        <row r="872">
          <cell r="F872" t="str">
            <v>South Carolina2015</v>
          </cell>
          <cell r="G872" t="str">
            <v>NCAA Division I-FBS</v>
          </cell>
          <cell r="I872">
            <v>1</v>
          </cell>
          <cell r="J872" t="str">
            <v>NCAA</v>
          </cell>
          <cell r="K872">
            <v>10694</v>
          </cell>
          <cell r="L872">
            <v>12634</v>
          </cell>
          <cell r="M872">
            <v>23328</v>
          </cell>
          <cell r="N872">
            <v>948678</v>
          </cell>
          <cell r="O872">
            <v>509560</v>
          </cell>
        </row>
        <row r="873">
          <cell r="F873" t="str">
            <v>South Florida2015</v>
          </cell>
          <cell r="G873" t="str">
            <v>NCAA Division I-FBS</v>
          </cell>
          <cell r="I873">
            <v>1</v>
          </cell>
          <cell r="J873" t="str">
            <v>NCAA</v>
          </cell>
          <cell r="K873">
            <v>10587</v>
          </cell>
          <cell r="L873">
            <v>13137</v>
          </cell>
          <cell r="M873">
            <v>23724</v>
          </cell>
          <cell r="N873">
            <v>548373</v>
          </cell>
          <cell r="O873">
            <v>254148</v>
          </cell>
        </row>
        <row r="874">
          <cell r="F874" t="str">
            <v>USC2015</v>
          </cell>
          <cell r="G874" t="str">
            <v>NCAA Division I-FBS</v>
          </cell>
          <cell r="I874">
            <v>1</v>
          </cell>
          <cell r="J874" t="str">
            <v>NCAA</v>
          </cell>
          <cell r="K874">
            <v>8818</v>
          </cell>
          <cell r="L874">
            <v>9197</v>
          </cell>
          <cell r="M874">
            <v>18015</v>
          </cell>
          <cell r="N874">
            <v>1197990</v>
          </cell>
          <cell r="O874">
            <v>350024</v>
          </cell>
        </row>
        <row r="875">
          <cell r="F875" t="str">
            <v>Southern Mississippi2015</v>
          </cell>
          <cell r="G875" t="str">
            <v>NCAA Division I-FBS</v>
          </cell>
          <cell r="I875">
            <v>1</v>
          </cell>
          <cell r="J875" t="str">
            <v>NCAA</v>
          </cell>
          <cell r="K875">
            <v>3664</v>
          </cell>
          <cell r="L875">
            <v>6633</v>
          </cell>
          <cell r="M875">
            <v>10297</v>
          </cell>
          <cell r="N875">
            <v>378660</v>
          </cell>
          <cell r="O875">
            <v>156271</v>
          </cell>
        </row>
        <row r="876">
          <cell r="F876" t="str">
            <v>Toledo2015</v>
          </cell>
          <cell r="G876" t="str">
            <v>NCAA Division I-FBS</v>
          </cell>
          <cell r="I876">
            <v>1</v>
          </cell>
          <cell r="J876" t="str">
            <v>NCAA</v>
          </cell>
          <cell r="K876">
            <v>6533</v>
          </cell>
          <cell r="L876">
            <v>6017</v>
          </cell>
          <cell r="M876">
            <v>12550</v>
          </cell>
          <cell r="N876">
            <v>459890</v>
          </cell>
          <cell r="O876">
            <v>201747</v>
          </cell>
        </row>
        <row r="877">
          <cell r="F877" t="str">
            <v>Tulsa2015</v>
          </cell>
          <cell r="G877" t="str">
            <v>NCAA Division I-FBS</v>
          </cell>
          <cell r="I877">
            <v>1</v>
          </cell>
          <cell r="J877" t="str">
            <v>NCAA</v>
          </cell>
          <cell r="K877">
            <v>1938</v>
          </cell>
          <cell r="L877">
            <v>1405</v>
          </cell>
          <cell r="M877">
            <v>3343</v>
          </cell>
          <cell r="N877">
            <v>352582</v>
          </cell>
          <cell r="O877">
            <v>190721</v>
          </cell>
        </row>
        <row r="878">
          <cell r="F878" t="str">
            <v>Utah2015</v>
          </cell>
          <cell r="G878" t="str">
            <v>NCAA Division I-FBS</v>
          </cell>
          <cell r="I878">
            <v>1</v>
          </cell>
          <cell r="J878" t="str">
            <v>NCAA</v>
          </cell>
          <cell r="K878">
            <v>9481</v>
          </cell>
          <cell r="L878">
            <v>7306</v>
          </cell>
          <cell r="M878">
            <v>16787</v>
          </cell>
          <cell r="N878">
            <v>1070442</v>
          </cell>
          <cell r="O878">
            <v>524469</v>
          </cell>
        </row>
        <row r="879">
          <cell r="F879" t="str">
            <v>Virginia2015</v>
          </cell>
          <cell r="G879" t="str">
            <v>NCAA Division I-FBS</v>
          </cell>
          <cell r="I879">
            <v>1</v>
          </cell>
          <cell r="J879" t="str">
            <v>NCAA</v>
          </cell>
          <cell r="K879">
            <v>6880</v>
          </cell>
          <cell r="L879">
            <v>8338</v>
          </cell>
          <cell r="M879">
            <v>15218</v>
          </cell>
          <cell r="N879">
            <v>1063765</v>
          </cell>
          <cell r="O879">
            <v>473104</v>
          </cell>
        </row>
        <row r="880">
          <cell r="F880" t="str">
            <v>Washington2015</v>
          </cell>
          <cell r="G880" t="str">
            <v>NCAA Division I-FBS</v>
          </cell>
          <cell r="I880">
            <v>1</v>
          </cell>
          <cell r="J880" t="str">
            <v>NCAA</v>
          </cell>
          <cell r="K880">
            <v>13432</v>
          </cell>
          <cell r="L880">
            <v>14895</v>
          </cell>
          <cell r="M880">
            <v>28327</v>
          </cell>
          <cell r="N880">
            <v>989391</v>
          </cell>
          <cell r="O880">
            <v>484614</v>
          </cell>
        </row>
        <row r="881">
          <cell r="F881" t="str">
            <v>Wisconsin2015</v>
          </cell>
          <cell r="G881" t="str">
            <v>NCAA Division I-FBS</v>
          </cell>
          <cell r="I881">
            <v>1</v>
          </cell>
          <cell r="J881" t="str">
            <v>NCAA</v>
          </cell>
          <cell r="K881">
            <v>13741</v>
          </cell>
          <cell r="L881">
            <v>14416</v>
          </cell>
          <cell r="M881">
            <v>28157</v>
          </cell>
          <cell r="N881">
            <v>656537</v>
          </cell>
          <cell r="O881">
            <v>471773</v>
          </cell>
        </row>
        <row r="882">
          <cell r="F882" t="str">
            <v>Wyoming2015</v>
          </cell>
          <cell r="G882" t="str">
            <v>NCAA Division I-FBS</v>
          </cell>
          <cell r="I882">
            <v>1</v>
          </cell>
          <cell r="J882" t="str">
            <v>NCAA</v>
          </cell>
          <cell r="K882">
            <v>4213</v>
          </cell>
          <cell r="L882">
            <v>4179</v>
          </cell>
          <cell r="M882">
            <v>8392</v>
          </cell>
          <cell r="N882">
            <v>875804</v>
          </cell>
          <cell r="O882">
            <v>290104</v>
          </cell>
        </row>
        <row r="883">
          <cell r="F883" t="str">
            <v>Utah State2015</v>
          </cell>
          <cell r="G883" t="str">
            <v>NCAA Division I-FBS</v>
          </cell>
          <cell r="I883">
            <v>1</v>
          </cell>
          <cell r="J883" t="str">
            <v>NCAA</v>
          </cell>
          <cell r="K883">
            <v>8287</v>
          </cell>
          <cell r="L883">
            <v>8691</v>
          </cell>
          <cell r="M883">
            <v>16978</v>
          </cell>
          <cell r="N883">
            <v>354322</v>
          </cell>
          <cell r="O883">
            <v>195657</v>
          </cell>
        </row>
        <row r="884">
          <cell r="F884" t="str">
            <v>Vanderbilt2015</v>
          </cell>
          <cell r="G884" t="str">
            <v>NCAA Division I-FBS</v>
          </cell>
          <cell r="I884">
            <v>1</v>
          </cell>
          <cell r="J884" t="str">
            <v>NCAA</v>
          </cell>
          <cell r="K884">
            <v>3436</v>
          </cell>
          <cell r="L884">
            <v>3377</v>
          </cell>
          <cell r="M884">
            <v>6813</v>
          </cell>
          <cell r="N884">
            <v>936370</v>
          </cell>
          <cell r="O884">
            <v>412968</v>
          </cell>
        </row>
        <row r="885">
          <cell r="F885" t="str">
            <v>Virginia Tech2015</v>
          </cell>
          <cell r="G885" t="str">
            <v>NCAA Division I-FBS</v>
          </cell>
          <cell r="I885">
            <v>1</v>
          </cell>
          <cell r="J885" t="str">
            <v>NCAA</v>
          </cell>
          <cell r="K885">
            <v>14194</v>
          </cell>
          <cell r="L885">
            <v>10606</v>
          </cell>
          <cell r="M885">
            <v>24800</v>
          </cell>
          <cell r="N885">
            <v>1010942</v>
          </cell>
          <cell r="O885">
            <v>409063</v>
          </cell>
        </row>
        <row r="886">
          <cell r="F886" t="str">
            <v>Wake Forest2015</v>
          </cell>
          <cell r="G886" t="str">
            <v>NCAA Division I-FBS</v>
          </cell>
          <cell r="I886">
            <v>1</v>
          </cell>
          <cell r="J886" t="str">
            <v>NCAA</v>
          </cell>
          <cell r="K886">
            <v>2278</v>
          </cell>
          <cell r="L886">
            <v>2527</v>
          </cell>
          <cell r="M886">
            <v>4805</v>
          </cell>
          <cell r="N886">
            <v>756003</v>
          </cell>
          <cell r="O886">
            <v>292481</v>
          </cell>
        </row>
        <row r="887">
          <cell r="F887" t="str">
            <v>Washington State2015</v>
          </cell>
          <cell r="G887" t="str">
            <v>NCAA Division I-FBS</v>
          </cell>
          <cell r="I887">
            <v>1</v>
          </cell>
          <cell r="J887" t="str">
            <v>NCAA</v>
          </cell>
          <cell r="K887">
            <v>10391</v>
          </cell>
          <cell r="L887">
            <v>10907</v>
          </cell>
          <cell r="M887">
            <v>21298</v>
          </cell>
          <cell r="N887">
            <v>694994</v>
          </cell>
          <cell r="O887">
            <v>427477</v>
          </cell>
        </row>
        <row r="888">
          <cell r="F888" t="str">
            <v>West Virginia2015</v>
          </cell>
          <cell r="G888" t="str">
            <v>NCAA Division I-FBS</v>
          </cell>
          <cell r="I888">
            <v>1</v>
          </cell>
          <cell r="J888" t="str">
            <v>NCAA</v>
          </cell>
          <cell r="K888">
            <v>11201</v>
          </cell>
          <cell r="L888">
            <v>9331</v>
          </cell>
          <cell r="M888">
            <v>20532</v>
          </cell>
          <cell r="N888">
            <v>954916</v>
          </cell>
          <cell r="O888">
            <v>484186</v>
          </cell>
        </row>
        <row r="889">
          <cell r="F889" t="str">
            <v>Western Kentucky2015</v>
          </cell>
          <cell r="G889" t="str">
            <v>NCAA Division I-FBS</v>
          </cell>
          <cell r="I889">
            <v>1</v>
          </cell>
          <cell r="J889" t="str">
            <v>NCAA</v>
          </cell>
          <cell r="K889">
            <v>5752</v>
          </cell>
          <cell r="L889">
            <v>7180</v>
          </cell>
          <cell r="M889">
            <v>12932</v>
          </cell>
          <cell r="N889">
            <v>341592</v>
          </cell>
          <cell r="O889">
            <v>139422</v>
          </cell>
        </row>
        <row r="890">
          <cell r="F890" t="str">
            <v>Western Michigan2015</v>
          </cell>
          <cell r="G890" t="str">
            <v>NCAA Division I-FBS</v>
          </cell>
          <cell r="I890">
            <v>1</v>
          </cell>
          <cell r="J890" t="str">
            <v>NCAA</v>
          </cell>
          <cell r="K890">
            <v>7835</v>
          </cell>
          <cell r="L890">
            <v>7502</v>
          </cell>
          <cell r="M890">
            <v>15337</v>
          </cell>
          <cell r="N890">
            <v>374870</v>
          </cell>
          <cell r="O890">
            <v>123584</v>
          </cell>
        </row>
        <row r="891">
          <cell r="F891" t="str">
            <v>Appalachian State2016</v>
          </cell>
          <cell r="G891" t="str">
            <v>NCAA Division I-FBS</v>
          </cell>
          <cell r="I891">
            <v>1</v>
          </cell>
          <cell r="J891" t="str">
            <v>NCAA</v>
          </cell>
          <cell r="K891">
            <v>6975</v>
          </cell>
          <cell r="L891">
            <v>8475</v>
          </cell>
          <cell r="M891">
            <v>15450</v>
          </cell>
          <cell r="N891">
            <v>447283</v>
          </cell>
          <cell r="O891">
            <v>147428</v>
          </cell>
        </row>
        <row r="892">
          <cell r="F892" t="str">
            <v>Arizona State2016</v>
          </cell>
          <cell r="G892" t="str">
            <v>NCAA Division I-FBS</v>
          </cell>
          <cell r="I892">
            <v>1</v>
          </cell>
          <cell r="J892" t="str">
            <v>NCAA</v>
          </cell>
          <cell r="K892">
            <v>22020</v>
          </cell>
          <cell r="L892">
            <v>16741</v>
          </cell>
          <cell r="M892">
            <v>38761</v>
          </cell>
          <cell r="N892">
            <v>1041301</v>
          </cell>
          <cell r="O892">
            <v>441131</v>
          </cell>
        </row>
        <row r="893">
          <cell r="F893" t="str">
            <v>Arkansas State2016</v>
          </cell>
          <cell r="G893" t="str">
            <v>NCAA Division I-FBS</v>
          </cell>
          <cell r="I893">
            <v>1</v>
          </cell>
          <cell r="J893" t="str">
            <v>NCAA</v>
          </cell>
          <cell r="K893">
            <v>3198</v>
          </cell>
          <cell r="L893">
            <v>4050</v>
          </cell>
          <cell r="M893">
            <v>7248</v>
          </cell>
          <cell r="N893">
            <v>388375</v>
          </cell>
          <cell r="O893">
            <v>155191</v>
          </cell>
        </row>
        <row r="894">
          <cell r="F894" t="str">
            <v>Auburn2016</v>
          </cell>
          <cell r="G894" t="str">
            <v>NCAA Division I-FBS</v>
          </cell>
          <cell r="I894">
            <v>1</v>
          </cell>
          <cell r="J894" t="str">
            <v>NCAA</v>
          </cell>
          <cell r="K894">
            <v>10026</v>
          </cell>
          <cell r="L894">
            <v>10234</v>
          </cell>
          <cell r="M894">
            <v>20260</v>
          </cell>
          <cell r="N894">
            <v>1537683</v>
          </cell>
          <cell r="O894">
            <v>655133</v>
          </cell>
        </row>
        <row r="895">
          <cell r="F895" t="str">
            <v>Ball State2016</v>
          </cell>
          <cell r="G895" t="str">
            <v>NCAA Division I-FBS</v>
          </cell>
          <cell r="I895">
            <v>1</v>
          </cell>
          <cell r="J895" t="str">
            <v>NCAA</v>
          </cell>
          <cell r="K895">
            <v>6144</v>
          </cell>
          <cell r="L895">
            <v>8874</v>
          </cell>
          <cell r="M895">
            <v>15018</v>
          </cell>
          <cell r="N895">
            <v>346623</v>
          </cell>
          <cell r="O895">
            <v>145848</v>
          </cell>
        </row>
        <row r="896">
          <cell r="F896" t="str">
            <v>Baylor2016</v>
          </cell>
          <cell r="G896" t="str">
            <v>NCAA Division I-FBS</v>
          </cell>
          <cell r="I896">
            <v>1</v>
          </cell>
          <cell r="J896" t="str">
            <v>NCAA</v>
          </cell>
          <cell r="K896">
            <v>5915</v>
          </cell>
          <cell r="L896">
            <v>8172</v>
          </cell>
          <cell r="M896">
            <v>14087</v>
          </cell>
          <cell r="N896">
            <v>1017088</v>
          </cell>
          <cell r="O896">
            <v>546818</v>
          </cell>
        </row>
        <row r="897">
          <cell r="F897" t="str">
            <v>Boise State2016</v>
          </cell>
          <cell r="G897" t="str">
            <v>NCAA Division I-FBS</v>
          </cell>
          <cell r="I897">
            <v>1</v>
          </cell>
          <cell r="J897" t="str">
            <v>NCAA</v>
          </cell>
          <cell r="K897">
            <v>5855</v>
          </cell>
          <cell r="L897">
            <v>6495</v>
          </cell>
          <cell r="M897">
            <v>12350</v>
          </cell>
          <cell r="N897">
            <v>536513</v>
          </cell>
          <cell r="O897">
            <v>209434</v>
          </cell>
        </row>
        <row r="898">
          <cell r="F898" t="str">
            <v>Boston College2016</v>
          </cell>
          <cell r="G898" t="str">
            <v>NCAA Division I-FBS</v>
          </cell>
          <cell r="I898">
            <v>1</v>
          </cell>
          <cell r="J898" t="str">
            <v>NCAA</v>
          </cell>
          <cell r="K898">
            <v>4413</v>
          </cell>
          <cell r="L898">
            <v>5073</v>
          </cell>
          <cell r="M898">
            <v>9486</v>
          </cell>
          <cell r="N898">
            <v>787543</v>
          </cell>
          <cell r="O898">
            <v>294748</v>
          </cell>
        </row>
        <row r="899">
          <cell r="F899" t="str">
            <v>Bowling Green2016</v>
          </cell>
          <cell r="G899" t="str">
            <v>NCAA Division I-FBS</v>
          </cell>
          <cell r="I899">
            <v>1</v>
          </cell>
          <cell r="J899" t="str">
            <v>NCAA</v>
          </cell>
          <cell r="K899">
            <v>5661</v>
          </cell>
          <cell r="L899">
            <v>7450</v>
          </cell>
          <cell r="M899">
            <v>13111</v>
          </cell>
          <cell r="N899">
            <v>364714</v>
          </cell>
          <cell r="O899">
            <v>135663</v>
          </cell>
        </row>
        <row r="900">
          <cell r="F900" t="str">
            <v>Brigham Young2016</v>
          </cell>
          <cell r="G900" t="str">
            <v>NCAA Division I-FBS</v>
          </cell>
          <cell r="I900">
            <v>1</v>
          </cell>
          <cell r="J900" t="str">
            <v>NCAA</v>
          </cell>
          <cell r="K900">
            <v>14524</v>
          </cell>
          <cell r="L900">
            <v>13488</v>
          </cell>
          <cell r="M900">
            <v>28012</v>
          </cell>
          <cell r="N900">
            <v>1036458</v>
          </cell>
          <cell r="O900">
            <v>288127</v>
          </cell>
        </row>
        <row r="901">
          <cell r="F901" t="str">
            <v>Fresno State2016</v>
          </cell>
          <cell r="G901" t="str">
            <v>NCAA Division I-FBS</v>
          </cell>
          <cell r="I901">
            <v>1</v>
          </cell>
          <cell r="J901" t="str">
            <v>NCAA</v>
          </cell>
          <cell r="K901">
            <v>7865</v>
          </cell>
          <cell r="L901">
            <v>10963</v>
          </cell>
          <cell r="M901">
            <v>18828</v>
          </cell>
          <cell r="N901">
            <v>454509</v>
          </cell>
          <cell r="O901">
            <v>222189</v>
          </cell>
        </row>
        <row r="902">
          <cell r="F902" t="str">
            <v>Central Michigan2016</v>
          </cell>
          <cell r="G902" t="str">
            <v>NCAA Division I-FBS</v>
          </cell>
          <cell r="I902">
            <v>1</v>
          </cell>
          <cell r="J902" t="str">
            <v>NCAA</v>
          </cell>
          <cell r="K902">
            <v>7413</v>
          </cell>
          <cell r="L902">
            <v>9664</v>
          </cell>
          <cell r="M902">
            <v>17077</v>
          </cell>
          <cell r="N902">
            <v>335364</v>
          </cell>
          <cell r="O902">
            <v>128928</v>
          </cell>
        </row>
        <row r="903">
          <cell r="F903" t="str">
            <v>Clemson2016</v>
          </cell>
          <cell r="G903" t="str">
            <v>NCAA Division I-FBS</v>
          </cell>
          <cell r="I903">
            <v>1</v>
          </cell>
          <cell r="J903" t="str">
            <v>NCAA</v>
          </cell>
          <cell r="K903">
            <v>9292</v>
          </cell>
          <cell r="L903">
            <v>8557</v>
          </cell>
          <cell r="M903">
            <v>17849</v>
          </cell>
          <cell r="N903">
            <v>1533464</v>
          </cell>
          <cell r="O903">
            <v>452374</v>
          </cell>
        </row>
        <row r="904">
          <cell r="F904" t="str">
            <v>Coastal Carolina2016</v>
          </cell>
          <cell r="G904" t="str">
            <v>Other</v>
          </cell>
          <cell r="H904" t="str">
            <v>NCAA Division I- FCS Reclassifying to FBS</v>
          </cell>
          <cell r="I904">
            <v>9</v>
          </cell>
          <cell r="J904" t="str">
            <v>other</v>
          </cell>
          <cell r="K904">
            <v>4207</v>
          </cell>
          <cell r="L904">
            <v>4621</v>
          </cell>
          <cell r="M904">
            <v>8828</v>
          </cell>
          <cell r="N904">
            <v>394550</v>
          </cell>
          <cell r="O904">
            <v>170570</v>
          </cell>
        </row>
        <row r="905">
          <cell r="F905" t="str">
            <v>Colorado State2016</v>
          </cell>
          <cell r="G905" t="str">
            <v>NCAA Division I-FBS</v>
          </cell>
          <cell r="I905">
            <v>1</v>
          </cell>
          <cell r="J905" t="str">
            <v>NCAA</v>
          </cell>
          <cell r="K905">
            <v>10260</v>
          </cell>
          <cell r="L905">
            <v>10951</v>
          </cell>
          <cell r="M905">
            <v>21211</v>
          </cell>
          <cell r="N905">
            <v>657532</v>
          </cell>
          <cell r="O905">
            <v>227795</v>
          </cell>
        </row>
        <row r="906">
          <cell r="F906" t="str">
            <v>Duke2016</v>
          </cell>
          <cell r="G906" t="str">
            <v>NCAA Division I-FBS</v>
          </cell>
          <cell r="I906">
            <v>1</v>
          </cell>
          <cell r="J906" t="str">
            <v>NCAA</v>
          </cell>
          <cell r="K906">
            <v>3259</v>
          </cell>
          <cell r="L906">
            <v>3190</v>
          </cell>
          <cell r="M906">
            <v>6449</v>
          </cell>
          <cell r="N906">
            <v>1494762</v>
          </cell>
          <cell r="O906">
            <v>428054</v>
          </cell>
        </row>
        <row r="907">
          <cell r="F907" t="str">
            <v>East Carolina2016</v>
          </cell>
          <cell r="G907" t="str">
            <v>NCAA Division I-FBS</v>
          </cell>
          <cell r="I907">
            <v>1</v>
          </cell>
          <cell r="J907" t="str">
            <v>NCAA</v>
          </cell>
          <cell r="K907">
            <v>8393</v>
          </cell>
          <cell r="L907">
            <v>11305</v>
          </cell>
          <cell r="M907">
            <v>19698</v>
          </cell>
          <cell r="N907">
            <v>724549</v>
          </cell>
          <cell r="O907">
            <v>255536</v>
          </cell>
        </row>
        <row r="908">
          <cell r="F908" t="str">
            <v>Eastern Michigan2016</v>
          </cell>
          <cell r="G908" t="str">
            <v>NCAA Division I-FBS</v>
          </cell>
          <cell r="I908">
            <v>1</v>
          </cell>
          <cell r="J908" t="str">
            <v>NCAA</v>
          </cell>
          <cell r="K908">
            <v>5119</v>
          </cell>
          <cell r="L908">
            <v>7595</v>
          </cell>
          <cell r="M908">
            <v>12714</v>
          </cell>
          <cell r="N908">
            <v>514380</v>
          </cell>
          <cell r="O908">
            <v>236009</v>
          </cell>
        </row>
        <row r="909">
          <cell r="F909" t="str">
            <v>Florida Atlantic2016</v>
          </cell>
          <cell r="G909" t="str">
            <v>NCAA Division I-FBS</v>
          </cell>
          <cell r="I909">
            <v>1</v>
          </cell>
          <cell r="J909" t="str">
            <v>NCAA</v>
          </cell>
          <cell r="K909">
            <v>6964</v>
          </cell>
          <cell r="L909">
            <v>8751</v>
          </cell>
          <cell r="M909">
            <v>15715</v>
          </cell>
          <cell r="N909">
            <v>409801</v>
          </cell>
          <cell r="O909">
            <v>169415</v>
          </cell>
        </row>
        <row r="910">
          <cell r="F910" t="str">
            <v>FIU2016</v>
          </cell>
          <cell r="G910" t="str">
            <v>NCAA Division I-FBS</v>
          </cell>
          <cell r="I910">
            <v>1</v>
          </cell>
          <cell r="J910" t="str">
            <v>NCAA</v>
          </cell>
          <cell r="K910">
            <v>11312</v>
          </cell>
          <cell r="L910">
            <v>14608</v>
          </cell>
          <cell r="M910">
            <v>25920</v>
          </cell>
          <cell r="N910">
            <v>354943</v>
          </cell>
          <cell r="O910">
            <v>139067</v>
          </cell>
        </row>
        <row r="911">
          <cell r="F911" t="str">
            <v>Florida State2016</v>
          </cell>
          <cell r="G911" t="str">
            <v>NCAA Division I-FBS</v>
          </cell>
          <cell r="I911">
            <v>1</v>
          </cell>
          <cell r="J911" t="str">
            <v>NCAA</v>
          </cell>
          <cell r="K911">
            <v>12689</v>
          </cell>
          <cell r="L911">
            <v>16362</v>
          </cell>
          <cell r="M911">
            <v>29051</v>
          </cell>
          <cell r="N911">
            <v>2826068</v>
          </cell>
          <cell r="O911">
            <v>647946</v>
          </cell>
        </row>
        <row r="912">
          <cell r="F912" t="str">
            <v>Georgia Tech2016</v>
          </cell>
          <cell r="G912" t="str">
            <v>NCAA Division I-FBS</v>
          </cell>
          <cell r="I912">
            <v>1</v>
          </cell>
          <cell r="J912" t="str">
            <v>NCAA</v>
          </cell>
          <cell r="K912">
            <v>8594</v>
          </cell>
          <cell r="L912">
            <v>5104</v>
          </cell>
          <cell r="M912">
            <v>13698</v>
          </cell>
          <cell r="N912">
            <v>1002979</v>
          </cell>
          <cell r="O912">
            <v>403673</v>
          </cell>
        </row>
        <row r="913">
          <cell r="F913" t="str">
            <v>Georgia Southern2016</v>
          </cell>
          <cell r="G913" t="str">
            <v>NCAA Division I-FBS</v>
          </cell>
          <cell r="I913">
            <v>1</v>
          </cell>
          <cell r="J913" t="str">
            <v>NCAA</v>
          </cell>
          <cell r="K913">
            <v>7842</v>
          </cell>
          <cell r="L913">
            <v>8070</v>
          </cell>
          <cell r="M913">
            <v>15912</v>
          </cell>
          <cell r="N913">
            <v>187953</v>
          </cell>
          <cell r="O913">
            <v>162211</v>
          </cell>
        </row>
        <row r="914">
          <cell r="F914" t="str">
            <v>Georgia State2016</v>
          </cell>
          <cell r="G914" t="str">
            <v>NCAA Division I-FBS</v>
          </cell>
          <cell r="I914">
            <v>1</v>
          </cell>
          <cell r="J914" t="str">
            <v>NCAA</v>
          </cell>
          <cell r="K914">
            <v>7725</v>
          </cell>
          <cell r="L914">
            <v>11337</v>
          </cell>
          <cell r="M914">
            <v>19062</v>
          </cell>
          <cell r="N914">
            <v>309732</v>
          </cell>
          <cell r="O914">
            <v>141675</v>
          </cell>
        </row>
        <row r="915">
          <cell r="F915" t="str">
            <v>Indiana2016</v>
          </cell>
          <cell r="G915" t="str">
            <v>NCAA Division I-FBS</v>
          </cell>
          <cell r="I915">
            <v>1</v>
          </cell>
          <cell r="J915" t="str">
            <v>NCAA</v>
          </cell>
          <cell r="K915">
            <v>16085</v>
          </cell>
          <cell r="L915">
            <v>15799</v>
          </cell>
          <cell r="M915">
            <v>31884</v>
          </cell>
          <cell r="N915">
            <v>1334116</v>
          </cell>
          <cell r="O915">
            <v>445899</v>
          </cell>
        </row>
        <row r="916">
          <cell r="F916" t="str">
            <v>Iowa State2016</v>
          </cell>
          <cell r="G916" t="str">
            <v>NCAA Division I-FBS</v>
          </cell>
          <cell r="I916">
            <v>1</v>
          </cell>
          <cell r="J916" t="str">
            <v>NCAA</v>
          </cell>
          <cell r="K916">
            <v>16457</v>
          </cell>
          <cell r="L916">
            <v>12334</v>
          </cell>
          <cell r="M916">
            <v>28791</v>
          </cell>
          <cell r="N916">
            <v>1396005</v>
          </cell>
          <cell r="O916">
            <v>440638</v>
          </cell>
        </row>
        <row r="917">
          <cell r="F917" t="str">
            <v>Kansas State2016</v>
          </cell>
          <cell r="G917" t="str">
            <v>NCAA Division I-FBS</v>
          </cell>
          <cell r="I917">
            <v>1</v>
          </cell>
          <cell r="J917" t="str">
            <v>NCAA</v>
          </cell>
          <cell r="K917">
            <v>9215</v>
          </cell>
          <cell r="L917">
            <v>8347</v>
          </cell>
          <cell r="M917">
            <v>17562</v>
          </cell>
          <cell r="N917">
            <v>1150058</v>
          </cell>
          <cell r="O917">
            <v>468605</v>
          </cell>
        </row>
        <row r="918">
          <cell r="F918" t="str">
            <v>Kent State2016</v>
          </cell>
          <cell r="G918" t="str">
            <v>NCAA Division I-FBS</v>
          </cell>
          <cell r="I918">
            <v>1</v>
          </cell>
          <cell r="J918" t="str">
            <v>NCAA</v>
          </cell>
          <cell r="K918">
            <v>7337</v>
          </cell>
          <cell r="L918">
            <v>11697</v>
          </cell>
          <cell r="M918">
            <v>19034</v>
          </cell>
          <cell r="N918">
            <v>311030</v>
          </cell>
          <cell r="O918">
            <v>160813</v>
          </cell>
        </row>
        <row r="919">
          <cell r="F919" t="str">
            <v>Liberty2016</v>
          </cell>
          <cell r="G919" t="str">
            <v>NCAA Division I-FCS</v>
          </cell>
          <cell r="I919">
            <v>1</v>
          </cell>
          <cell r="J919" t="str">
            <v>NCAA</v>
          </cell>
          <cell r="K919">
            <v>11494</v>
          </cell>
          <cell r="L919">
            <v>15606</v>
          </cell>
          <cell r="M919">
            <v>27100</v>
          </cell>
          <cell r="N919">
            <v>531010</v>
          </cell>
          <cell r="O919">
            <v>329765</v>
          </cell>
        </row>
        <row r="920">
          <cell r="F920" t="str">
            <v>LSU2016</v>
          </cell>
          <cell r="G920" t="str">
            <v>NCAA Division I-FBS</v>
          </cell>
          <cell r="I920">
            <v>1</v>
          </cell>
          <cell r="J920" t="str">
            <v>NCAA</v>
          </cell>
          <cell r="K920">
            <v>10896</v>
          </cell>
          <cell r="L920">
            <v>12140</v>
          </cell>
          <cell r="M920">
            <v>23036</v>
          </cell>
          <cell r="N920">
            <v>1355534</v>
          </cell>
          <cell r="O920">
            <v>520288</v>
          </cell>
        </row>
        <row r="921">
          <cell r="F921" t="str">
            <v>Louisiana Tech2016</v>
          </cell>
          <cell r="G921" t="str">
            <v>NCAA Division I-FBS</v>
          </cell>
          <cell r="I921">
            <v>1</v>
          </cell>
          <cell r="J921" t="str">
            <v>NCAA</v>
          </cell>
          <cell r="K921">
            <v>4187</v>
          </cell>
          <cell r="L921">
            <v>3247</v>
          </cell>
          <cell r="M921">
            <v>7434</v>
          </cell>
          <cell r="N921">
            <v>201286</v>
          </cell>
          <cell r="O921">
            <v>124346</v>
          </cell>
        </row>
        <row r="922">
          <cell r="F922" t="str">
            <v>Marshall2016</v>
          </cell>
          <cell r="G922" t="str">
            <v>NCAA Division I-FBS</v>
          </cell>
          <cell r="I922">
            <v>1</v>
          </cell>
          <cell r="J922" t="str">
            <v>NCAA</v>
          </cell>
          <cell r="K922">
            <v>3454</v>
          </cell>
          <cell r="L922">
            <v>4463</v>
          </cell>
          <cell r="M922">
            <v>7917</v>
          </cell>
          <cell r="N922">
            <v>340795</v>
          </cell>
          <cell r="O922">
            <v>168657</v>
          </cell>
        </row>
        <row r="923">
          <cell r="F923" t="str">
            <v>Miami (OH)2016</v>
          </cell>
          <cell r="G923" t="str">
            <v>NCAA Division I-FBS</v>
          </cell>
          <cell r="I923">
            <v>1</v>
          </cell>
          <cell r="J923" t="str">
            <v>NCAA</v>
          </cell>
          <cell r="K923">
            <v>7925</v>
          </cell>
          <cell r="L923">
            <v>8184</v>
          </cell>
          <cell r="M923">
            <v>16109</v>
          </cell>
          <cell r="N923">
            <v>421175</v>
          </cell>
          <cell r="O923">
            <v>174967</v>
          </cell>
        </row>
        <row r="924">
          <cell r="F924" t="str">
            <v>Michigan State2016</v>
          </cell>
          <cell r="G924" t="str">
            <v>NCAA Division I-FBS</v>
          </cell>
          <cell r="I924">
            <v>1</v>
          </cell>
          <cell r="J924" t="str">
            <v>NCAA</v>
          </cell>
          <cell r="K924">
            <v>17245</v>
          </cell>
          <cell r="L924">
            <v>18035</v>
          </cell>
          <cell r="M924">
            <v>35280</v>
          </cell>
          <cell r="N924">
            <v>1312436</v>
          </cell>
          <cell r="O924">
            <v>412884</v>
          </cell>
        </row>
        <row r="925">
          <cell r="F925" t="str">
            <v>Middle Tennessee2016</v>
          </cell>
          <cell r="G925" t="str">
            <v>NCAA Division I-FBS</v>
          </cell>
          <cell r="I925">
            <v>1</v>
          </cell>
          <cell r="J925" t="str">
            <v>NCAA</v>
          </cell>
          <cell r="K925">
            <v>7332</v>
          </cell>
          <cell r="L925">
            <v>8653</v>
          </cell>
          <cell r="M925">
            <v>15985</v>
          </cell>
          <cell r="N925">
            <v>360128</v>
          </cell>
          <cell r="O925">
            <v>165294</v>
          </cell>
        </row>
        <row r="926">
          <cell r="F926" t="str">
            <v>Mississippi State2016</v>
          </cell>
          <cell r="G926" t="str">
            <v>NCAA Division I-FBS</v>
          </cell>
          <cell r="I926">
            <v>1</v>
          </cell>
          <cell r="J926" t="str">
            <v>NCAA</v>
          </cell>
          <cell r="K926">
            <v>7985</v>
          </cell>
          <cell r="L926">
            <v>8149</v>
          </cell>
          <cell r="M926">
            <v>16134</v>
          </cell>
          <cell r="N926">
            <v>850824</v>
          </cell>
          <cell r="O926">
            <v>476998</v>
          </cell>
        </row>
        <row r="927">
          <cell r="F927" t="str">
            <v>New Mexico State2016</v>
          </cell>
          <cell r="G927" t="str">
            <v>NCAA Division I-FBS</v>
          </cell>
          <cell r="I927">
            <v>1</v>
          </cell>
          <cell r="J927" t="str">
            <v>NCAA</v>
          </cell>
          <cell r="K927">
            <v>4609</v>
          </cell>
          <cell r="L927">
            <v>5216</v>
          </cell>
          <cell r="M927">
            <v>9825</v>
          </cell>
          <cell r="N927">
            <v>228789</v>
          </cell>
          <cell r="O927">
            <v>110926</v>
          </cell>
        </row>
        <row r="928">
          <cell r="F928" t="str">
            <v>NC State2016</v>
          </cell>
          <cell r="G928" t="str">
            <v>NCAA Division I-FBS</v>
          </cell>
          <cell r="I928">
            <v>1</v>
          </cell>
          <cell r="J928" t="str">
            <v>NCAA</v>
          </cell>
          <cell r="K928">
            <v>11323</v>
          </cell>
          <cell r="L928">
            <v>9495</v>
          </cell>
          <cell r="M928">
            <v>20818</v>
          </cell>
          <cell r="N928">
            <v>1468173</v>
          </cell>
          <cell r="O928">
            <v>471349</v>
          </cell>
        </row>
        <row r="929">
          <cell r="F929" t="str">
            <v>Northern Illinois2016</v>
          </cell>
          <cell r="G929" t="str">
            <v>NCAA Division I-FBS</v>
          </cell>
          <cell r="I929">
            <v>1</v>
          </cell>
          <cell r="J929" t="str">
            <v>NCAA</v>
          </cell>
          <cell r="K929">
            <v>6188</v>
          </cell>
          <cell r="L929">
            <v>6135</v>
          </cell>
          <cell r="M929">
            <v>12323</v>
          </cell>
          <cell r="N929">
            <v>234018</v>
          </cell>
          <cell r="O929">
            <v>83408</v>
          </cell>
        </row>
        <row r="930">
          <cell r="F930" t="str">
            <v>Northwestern2016</v>
          </cell>
          <cell r="G930" t="str">
            <v>NCAA Division I-FBS</v>
          </cell>
          <cell r="I930">
            <v>1</v>
          </cell>
          <cell r="J930" t="str">
            <v>NCAA</v>
          </cell>
          <cell r="K930">
            <v>4123</v>
          </cell>
          <cell r="L930">
            <v>4126</v>
          </cell>
          <cell r="M930">
            <v>8249</v>
          </cell>
          <cell r="N930">
            <v>926512</v>
          </cell>
          <cell r="O930">
            <v>344538</v>
          </cell>
        </row>
        <row r="931">
          <cell r="F931" t="str">
            <v>Ohio State2016</v>
          </cell>
          <cell r="G931" t="str">
            <v>NCAA Division I-FBS</v>
          </cell>
          <cell r="I931">
            <v>1</v>
          </cell>
          <cell r="J931" t="str">
            <v>NCAA</v>
          </cell>
          <cell r="K931">
            <v>21559</v>
          </cell>
          <cell r="L931">
            <v>20107</v>
          </cell>
          <cell r="M931">
            <v>41666</v>
          </cell>
          <cell r="N931">
            <v>1445095</v>
          </cell>
          <cell r="O931">
            <v>737055</v>
          </cell>
        </row>
        <row r="932">
          <cell r="F932" t="str">
            <v>Ohio2016</v>
          </cell>
          <cell r="G932" t="str">
            <v>NCAA Division I-FBS</v>
          </cell>
          <cell r="I932">
            <v>1</v>
          </cell>
          <cell r="J932" t="str">
            <v>NCAA</v>
          </cell>
          <cell r="K932">
            <v>8296</v>
          </cell>
          <cell r="L932">
            <v>9498</v>
          </cell>
          <cell r="M932">
            <v>17794</v>
          </cell>
          <cell r="N932">
            <v>475824</v>
          </cell>
          <cell r="O932">
            <v>140178</v>
          </cell>
        </row>
        <row r="933">
          <cell r="F933" t="str">
            <v>Oklahoma State2016</v>
          </cell>
          <cell r="G933" t="str">
            <v>NCAA Division I-FBS</v>
          </cell>
          <cell r="I933">
            <v>1</v>
          </cell>
          <cell r="J933" t="str">
            <v>NCAA</v>
          </cell>
          <cell r="K933">
            <v>9286</v>
          </cell>
          <cell r="L933">
            <v>9044</v>
          </cell>
          <cell r="M933">
            <v>18330</v>
          </cell>
          <cell r="N933">
            <v>708080</v>
          </cell>
          <cell r="O933">
            <v>310555</v>
          </cell>
        </row>
        <row r="934">
          <cell r="F934" t="str">
            <v>Old Dominion2016</v>
          </cell>
          <cell r="G934" t="str">
            <v>NCAA Division I-FBS</v>
          </cell>
          <cell r="I934">
            <v>1</v>
          </cell>
          <cell r="J934" t="str">
            <v>NCAA</v>
          </cell>
          <cell r="K934">
            <v>7030</v>
          </cell>
          <cell r="L934">
            <v>8143</v>
          </cell>
          <cell r="M934">
            <v>15173</v>
          </cell>
          <cell r="N934">
            <v>563333</v>
          </cell>
          <cell r="O934">
            <v>159857</v>
          </cell>
        </row>
        <row r="935">
          <cell r="F935" t="str">
            <v>Oregon State2016</v>
          </cell>
          <cell r="G935" t="str">
            <v>NCAA Division I-FBS</v>
          </cell>
          <cell r="I935">
            <v>1</v>
          </cell>
          <cell r="J935" t="str">
            <v>NCAA</v>
          </cell>
          <cell r="K935">
            <v>9951</v>
          </cell>
          <cell r="L935">
            <v>8444</v>
          </cell>
          <cell r="M935">
            <v>18395</v>
          </cell>
          <cell r="N935">
            <v>1099040</v>
          </cell>
          <cell r="O935">
            <v>391685</v>
          </cell>
        </row>
        <row r="936">
          <cell r="F936" t="str">
            <v>Penn State2016</v>
          </cell>
          <cell r="G936" t="str">
            <v>NCAA Division I-FBS</v>
          </cell>
          <cell r="I936">
            <v>1</v>
          </cell>
          <cell r="J936" t="str">
            <v>NCAA</v>
          </cell>
          <cell r="K936">
            <v>21204</v>
          </cell>
          <cell r="L936">
            <v>18679</v>
          </cell>
          <cell r="M936">
            <v>39883</v>
          </cell>
          <cell r="N936">
            <v>1946649</v>
          </cell>
          <cell r="O936">
            <v>517471</v>
          </cell>
        </row>
        <row r="937">
          <cell r="F937" t="str">
            <v>Purdue2016</v>
          </cell>
          <cell r="G937" t="str">
            <v>NCAA Division I-FBS</v>
          </cell>
          <cell r="I937">
            <v>1</v>
          </cell>
          <cell r="J937" t="str">
            <v>NCAA</v>
          </cell>
          <cell r="K937">
            <v>17069</v>
          </cell>
          <cell r="L937">
            <v>12232</v>
          </cell>
          <cell r="M937">
            <v>29301</v>
          </cell>
          <cell r="N937">
            <v>1139579</v>
          </cell>
          <cell r="O937">
            <v>405334</v>
          </cell>
        </row>
        <row r="938">
          <cell r="F938" t="str">
            <v>Rice2016</v>
          </cell>
          <cell r="G938" t="str">
            <v>NCAA Division I-FBS</v>
          </cell>
          <cell r="I938">
            <v>1</v>
          </cell>
          <cell r="J938" t="str">
            <v>NCAA</v>
          </cell>
          <cell r="K938">
            <v>1999</v>
          </cell>
          <cell r="L938">
            <v>1825</v>
          </cell>
          <cell r="M938">
            <v>3824</v>
          </cell>
          <cell r="N938">
            <v>327648</v>
          </cell>
          <cell r="O938">
            <v>198552</v>
          </cell>
        </row>
        <row r="939">
          <cell r="F939" t="str">
            <v>Rutgers2016</v>
          </cell>
          <cell r="G939" t="str">
            <v>NCAA Division I-FBS</v>
          </cell>
          <cell r="I939">
            <v>1</v>
          </cell>
          <cell r="J939" t="str">
            <v>NCAA</v>
          </cell>
          <cell r="K939">
            <v>16991</v>
          </cell>
          <cell r="L939">
            <v>16948</v>
          </cell>
          <cell r="M939">
            <v>33939</v>
          </cell>
          <cell r="N939">
            <v>1216830</v>
          </cell>
          <cell r="O939">
            <v>464147</v>
          </cell>
        </row>
        <row r="940">
          <cell r="F940" t="str">
            <v>San Diego State2016</v>
          </cell>
          <cell r="G940" t="str">
            <v>NCAA Division I-FBS</v>
          </cell>
          <cell r="I940">
            <v>1</v>
          </cell>
          <cell r="J940" t="str">
            <v>NCAA</v>
          </cell>
          <cell r="K940">
            <v>12068</v>
          </cell>
          <cell r="L940">
            <v>14462</v>
          </cell>
          <cell r="M940">
            <v>26530</v>
          </cell>
          <cell r="N940">
            <v>368555</v>
          </cell>
          <cell r="O940">
            <v>227700</v>
          </cell>
        </row>
        <row r="941">
          <cell r="F941" t="str">
            <v>San Jose State2016</v>
          </cell>
          <cell r="G941" t="str">
            <v>NCAA Division I-FBS</v>
          </cell>
          <cell r="I941">
            <v>1</v>
          </cell>
          <cell r="J941" t="str">
            <v>NCAA</v>
          </cell>
          <cell r="K941">
            <v>11298</v>
          </cell>
          <cell r="L941">
            <v>10271</v>
          </cell>
          <cell r="M941">
            <v>21569</v>
          </cell>
          <cell r="N941">
            <v>233476</v>
          </cell>
          <cell r="O941">
            <v>104699</v>
          </cell>
        </row>
        <row r="942">
          <cell r="F942" t="str">
            <v>SMU2016</v>
          </cell>
          <cell r="G942" t="str">
            <v>NCAA Division I-FBS</v>
          </cell>
          <cell r="I942">
            <v>1</v>
          </cell>
          <cell r="J942" t="str">
            <v>NCAA</v>
          </cell>
          <cell r="K942">
            <v>3132</v>
          </cell>
          <cell r="L942">
            <v>3162</v>
          </cell>
          <cell r="M942">
            <v>6294</v>
          </cell>
          <cell r="N942">
            <v>989540</v>
          </cell>
          <cell r="O942">
            <v>244199</v>
          </cell>
        </row>
        <row r="943">
          <cell r="F943" t="str">
            <v>Stanford2016</v>
          </cell>
          <cell r="G943" t="str">
            <v>NCAA Division I-FBS</v>
          </cell>
          <cell r="I943">
            <v>1</v>
          </cell>
          <cell r="J943" t="str">
            <v>NCAA</v>
          </cell>
          <cell r="K943">
            <v>3620</v>
          </cell>
          <cell r="L943">
            <v>3412</v>
          </cell>
          <cell r="M943">
            <v>7032</v>
          </cell>
          <cell r="N943">
            <v>1046260</v>
          </cell>
          <cell r="O943">
            <v>400384</v>
          </cell>
        </row>
        <row r="944">
          <cell r="F944" t="str">
            <v>Syracuse2016</v>
          </cell>
          <cell r="G944" t="str">
            <v>NCAA Division I-FBS</v>
          </cell>
          <cell r="I944">
            <v>1</v>
          </cell>
          <cell r="J944" t="str">
            <v>NCAA</v>
          </cell>
          <cell r="K944">
            <v>6518</v>
          </cell>
          <cell r="L944">
            <v>7806</v>
          </cell>
          <cell r="M944">
            <v>14324</v>
          </cell>
          <cell r="N944">
            <v>1159748</v>
          </cell>
          <cell r="O944">
            <v>431766</v>
          </cell>
        </row>
        <row r="945">
          <cell r="F945" t="str">
            <v>Temple2016</v>
          </cell>
          <cell r="G945" t="str">
            <v>NCAA Division I-FBS</v>
          </cell>
          <cell r="I945">
            <v>1</v>
          </cell>
          <cell r="J945" t="str">
            <v>NCAA</v>
          </cell>
          <cell r="K945">
            <v>12406</v>
          </cell>
          <cell r="L945">
            <v>13722</v>
          </cell>
          <cell r="M945">
            <v>26128</v>
          </cell>
          <cell r="N945">
            <v>557234</v>
          </cell>
          <cell r="O945">
            <v>192933</v>
          </cell>
        </row>
        <row r="946">
          <cell r="F946" t="str">
            <v>Texas A&amp;M2016</v>
          </cell>
          <cell r="G946" t="str">
            <v>NCAA Division I-FBS</v>
          </cell>
          <cell r="I946">
            <v>1</v>
          </cell>
          <cell r="J946" t="str">
            <v>NCAA</v>
          </cell>
          <cell r="K946">
            <v>22973</v>
          </cell>
          <cell r="L946">
            <v>22002</v>
          </cell>
          <cell r="M946">
            <v>44975</v>
          </cell>
          <cell r="N946">
            <v>1980888</v>
          </cell>
          <cell r="O946">
            <v>684393</v>
          </cell>
        </row>
        <row r="947">
          <cell r="F947" t="str">
            <v>TCU2016</v>
          </cell>
          <cell r="G947" t="str">
            <v>NCAA Division I-FBS</v>
          </cell>
          <cell r="I947">
            <v>1</v>
          </cell>
          <cell r="J947" t="str">
            <v>NCAA</v>
          </cell>
          <cell r="K947">
            <v>3381</v>
          </cell>
          <cell r="L947">
            <v>5210</v>
          </cell>
          <cell r="M947">
            <v>8591</v>
          </cell>
          <cell r="N947">
            <v>1195533</v>
          </cell>
          <cell r="O947">
            <v>306449</v>
          </cell>
        </row>
        <row r="948">
          <cell r="F948" t="str">
            <v>Texas State2016</v>
          </cell>
          <cell r="G948" t="str">
            <v>NCAA Division I-FBS</v>
          </cell>
          <cell r="I948">
            <v>1</v>
          </cell>
          <cell r="J948" t="str">
            <v>NCAA</v>
          </cell>
          <cell r="K948">
            <v>11896</v>
          </cell>
          <cell r="L948">
            <v>16284</v>
          </cell>
          <cell r="M948">
            <v>28180</v>
          </cell>
          <cell r="N948">
            <v>305947</v>
          </cell>
          <cell r="O948">
            <v>107765</v>
          </cell>
        </row>
        <row r="949">
          <cell r="F949" t="str">
            <v>Texas Tech2016</v>
          </cell>
          <cell r="G949" t="str">
            <v>NCAA Division I-FBS</v>
          </cell>
          <cell r="I949">
            <v>1</v>
          </cell>
          <cell r="J949" t="str">
            <v>NCAA</v>
          </cell>
          <cell r="K949">
            <v>14522</v>
          </cell>
          <cell r="L949">
            <v>12066</v>
          </cell>
          <cell r="M949">
            <v>26588</v>
          </cell>
          <cell r="N949">
            <v>1201749</v>
          </cell>
          <cell r="O949">
            <v>620942</v>
          </cell>
        </row>
        <row r="950">
          <cell r="F950" t="str">
            <v>Alabama2016</v>
          </cell>
          <cell r="G950" t="str">
            <v>NCAA Division I-FBS</v>
          </cell>
          <cell r="I950">
            <v>1</v>
          </cell>
          <cell r="J950" t="str">
            <v>NCAA</v>
          </cell>
          <cell r="K950">
            <v>13038</v>
          </cell>
          <cell r="L950">
            <v>16033</v>
          </cell>
          <cell r="M950">
            <v>29071</v>
          </cell>
          <cell r="N950">
            <v>2105001</v>
          </cell>
          <cell r="O950">
            <v>564781</v>
          </cell>
        </row>
        <row r="951">
          <cell r="F951" t="str">
            <v>Tennessee2016</v>
          </cell>
          <cell r="G951" t="str">
            <v>NCAA Division I-FBS</v>
          </cell>
          <cell r="I951">
            <v>1</v>
          </cell>
          <cell r="J951" t="str">
            <v>NCAA</v>
          </cell>
          <cell r="K951">
            <v>10476</v>
          </cell>
          <cell r="L951">
            <v>10243</v>
          </cell>
          <cell r="M951">
            <v>20719</v>
          </cell>
          <cell r="N951">
            <v>2107541</v>
          </cell>
          <cell r="O951">
            <v>620685</v>
          </cell>
        </row>
        <row r="952">
          <cell r="F952" t="str">
            <v>Texas2016</v>
          </cell>
          <cell r="G952" t="str">
            <v>NCAA Division I-FBS</v>
          </cell>
          <cell r="I952">
            <v>1</v>
          </cell>
          <cell r="J952" t="str">
            <v>NCAA</v>
          </cell>
          <cell r="K952">
            <v>17325</v>
          </cell>
          <cell r="L952">
            <v>19701</v>
          </cell>
          <cell r="M952">
            <v>37026</v>
          </cell>
          <cell r="N952">
            <v>1659947</v>
          </cell>
          <cell r="O952">
            <v>503453</v>
          </cell>
        </row>
        <row r="953">
          <cell r="F953" t="str">
            <v>UTEP2016</v>
          </cell>
          <cell r="G953" t="str">
            <v>NCAA Division I-FBS</v>
          </cell>
          <cell r="I953">
            <v>1</v>
          </cell>
          <cell r="J953" t="str">
            <v>NCAA</v>
          </cell>
          <cell r="K953">
            <v>6451</v>
          </cell>
          <cell r="L953">
            <v>6870</v>
          </cell>
          <cell r="M953">
            <v>13321</v>
          </cell>
          <cell r="N953">
            <v>470136</v>
          </cell>
          <cell r="O953">
            <v>197920</v>
          </cell>
        </row>
        <row r="954">
          <cell r="F954" t="str">
            <v>UTSA2016</v>
          </cell>
          <cell r="G954" t="str">
            <v>NCAA Division I-FBS</v>
          </cell>
          <cell r="I954">
            <v>1</v>
          </cell>
          <cell r="J954" t="str">
            <v>NCAA</v>
          </cell>
          <cell r="K954">
            <v>9781</v>
          </cell>
          <cell r="L954">
            <v>10214</v>
          </cell>
          <cell r="M954">
            <v>19995</v>
          </cell>
          <cell r="N954">
            <v>466655</v>
          </cell>
          <cell r="O954">
            <v>141615</v>
          </cell>
        </row>
        <row r="955">
          <cell r="F955" t="str">
            <v>Troy2016</v>
          </cell>
          <cell r="G955" t="str">
            <v>NCAA Division I-FBS</v>
          </cell>
          <cell r="I955">
            <v>1</v>
          </cell>
          <cell r="J955" t="str">
            <v>NCAA</v>
          </cell>
          <cell r="K955">
            <v>3711</v>
          </cell>
          <cell r="L955">
            <v>5618</v>
          </cell>
          <cell r="M955">
            <v>9329</v>
          </cell>
          <cell r="N955">
            <v>203875</v>
          </cell>
          <cell r="O955">
            <v>113006</v>
          </cell>
        </row>
        <row r="956">
          <cell r="F956" t="str">
            <v>Tulane2016</v>
          </cell>
          <cell r="G956" t="str">
            <v>NCAA Division I-FBS</v>
          </cell>
          <cell r="I956">
            <v>1</v>
          </cell>
          <cell r="J956" t="str">
            <v>NCAA</v>
          </cell>
          <cell r="K956">
            <v>2717</v>
          </cell>
          <cell r="L956">
            <v>3770</v>
          </cell>
          <cell r="M956">
            <v>6487</v>
          </cell>
          <cell r="N956">
            <v>560500</v>
          </cell>
          <cell r="O956">
            <v>265500</v>
          </cell>
        </row>
        <row r="957">
          <cell r="F957" t="str">
            <v>Buffalo2016</v>
          </cell>
          <cell r="G957" t="str">
            <v>NCAA Division I-FBS</v>
          </cell>
          <cell r="I957">
            <v>1</v>
          </cell>
          <cell r="J957" t="str">
            <v>NCAA</v>
          </cell>
          <cell r="K957">
            <v>10798</v>
          </cell>
          <cell r="L957">
            <v>7934</v>
          </cell>
          <cell r="M957">
            <v>18732</v>
          </cell>
          <cell r="N957">
            <v>423533</v>
          </cell>
          <cell r="O957">
            <v>182311</v>
          </cell>
        </row>
        <row r="958">
          <cell r="F958" t="str">
            <v>Akron2016</v>
          </cell>
          <cell r="G958" t="str">
            <v>NCAA Division I-FBS</v>
          </cell>
          <cell r="I958">
            <v>1</v>
          </cell>
          <cell r="J958" t="str">
            <v>NCAA</v>
          </cell>
          <cell r="K958">
            <v>7363</v>
          </cell>
          <cell r="L958">
            <v>6004</v>
          </cell>
          <cell r="M958">
            <v>13367</v>
          </cell>
          <cell r="N958">
            <v>344552</v>
          </cell>
          <cell r="O958">
            <v>147105</v>
          </cell>
        </row>
        <row r="959">
          <cell r="F959" t="str">
            <v>UAB2016</v>
          </cell>
          <cell r="G959" t="str">
            <v>NCAA Division I-FBS</v>
          </cell>
          <cell r="I959">
            <v>1</v>
          </cell>
          <cell r="J959" t="str">
            <v>NCAA</v>
          </cell>
          <cell r="K959">
            <v>3668</v>
          </cell>
          <cell r="L959">
            <v>5273</v>
          </cell>
          <cell r="M959">
            <v>8941</v>
          </cell>
          <cell r="N959">
            <v>234170</v>
          </cell>
          <cell r="O959">
            <v>211036</v>
          </cell>
        </row>
        <row r="960">
          <cell r="F960" t="str">
            <v>Arizona2016</v>
          </cell>
          <cell r="G960" t="str">
            <v>NCAA Division I-FBS</v>
          </cell>
          <cell r="I960">
            <v>1</v>
          </cell>
          <cell r="J960" t="str">
            <v>NCAA</v>
          </cell>
          <cell r="K960">
            <v>13909</v>
          </cell>
          <cell r="L960">
            <v>15140</v>
          </cell>
          <cell r="M960">
            <v>29049</v>
          </cell>
          <cell r="N960">
            <v>1011244</v>
          </cell>
          <cell r="O960">
            <v>496480</v>
          </cell>
        </row>
        <row r="961">
          <cell r="F961" t="str">
            <v>Arkansas2016</v>
          </cell>
          <cell r="G961" t="str">
            <v>NCAA Division I-FBS</v>
          </cell>
          <cell r="I961">
            <v>1</v>
          </cell>
          <cell r="J961" t="str">
            <v>NCAA</v>
          </cell>
          <cell r="K961">
            <v>9277</v>
          </cell>
          <cell r="L961">
            <v>10497</v>
          </cell>
          <cell r="M961">
            <v>19774</v>
          </cell>
          <cell r="N961">
            <v>1515780</v>
          </cell>
          <cell r="O961">
            <v>624305</v>
          </cell>
        </row>
        <row r="962">
          <cell r="F962" t="str">
            <v>California2016</v>
          </cell>
          <cell r="G962" t="str">
            <v>NCAA Division I-FBS</v>
          </cell>
          <cell r="I962">
            <v>1</v>
          </cell>
          <cell r="J962" t="str">
            <v>NCAA</v>
          </cell>
          <cell r="K962">
            <v>13574</v>
          </cell>
          <cell r="L962">
            <v>14533</v>
          </cell>
          <cell r="M962">
            <v>28107</v>
          </cell>
          <cell r="N962">
            <v>819618</v>
          </cell>
          <cell r="O962">
            <v>293055</v>
          </cell>
        </row>
        <row r="963">
          <cell r="F963" t="str">
            <v>UCLA2016</v>
          </cell>
          <cell r="G963" t="str">
            <v>NCAA Division I-FBS</v>
          </cell>
          <cell r="I963">
            <v>1</v>
          </cell>
          <cell r="J963" t="str">
            <v>NCAA</v>
          </cell>
          <cell r="K963">
            <v>13088</v>
          </cell>
          <cell r="L963">
            <v>17241</v>
          </cell>
          <cell r="M963">
            <v>30329</v>
          </cell>
          <cell r="N963">
            <v>1000844</v>
          </cell>
          <cell r="O963">
            <v>427770</v>
          </cell>
        </row>
        <row r="964">
          <cell r="F964" t="str">
            <v>UCF2016</v>
          </cell>
          <cell r="G964" t="str">
            <v>NCAA Division I-FBS</v>
          </cell>
          <cell r="I964">
            <v>1</v>
          </cell>
          <cell r="J964" t="str">
            <v>NCAA</v>
          </cell>
          <cell r="K964">
            <v>17364</v>
          </cell>
          <cell r="L964">
            <v>20864</v>
          </cell>
          <cell r="M964">
            <v>38228</v>
          </cell>
          <cell r="N964">
            <v>511143</v>
          </cell>
          <cell r="O964">
            <v>279039</v>
          </cell>
        </row>
        <row r="965">
          <cell r="F965" t="str">
            <v>Cincinnati2016</v>
          </cell>
          <cell r="G965" t="str">
            <v>NCAA Division I-FBS</v>
          </cell>
          <cell r="I965">
            <v>1</v>
          </cell>
          <cell r="J965" t="str">
            <v>NCAA</v>
          </cell>
          <cell r="K965">
            <v>11318</v>
          </cell>
          <cell r="L965">
            <v>10127</v>
          </cell>
          <cell r="M965">
            <v>21445</v>
          </cell>
          <cell r="N965">
            <v>641138</v>
          </cell>
          <cell r="O965">
            <v>264886</v>
          </cell>
        </row>
        <row r="966">
          <cell r="F966" t="str">
            <v>Colorado2016</v>
          </cell>
          <cell r="G966" t="str">
            <v>NCAA Division I-FBS</v>
          </cell>
          <cell r="I966">
            <v>1</v>
          </cell>
          <cell r="J966" t="str">
            <v>NCAA</v>
          </cell>
          <cell r="K966">
            <v>14251</v>
          </cell>
          <cell r="L966">
            <v>11441</v>
          </cell>
          <cell r="M966">
            <v>25692</v>
          </cell>
          <cell r="N966">
            <v>655151</v>
          </cell>
          <cell r="O966">
            <v>331563</v>
          </cell>
        </row>
        <row r="967">
          <cell r="F967" t="str">
            <v>UConn2016</v>
          </cell>
          <cell r="G967" t="str">
            <v>NCAA Division I-FBS</v>
          </cell>
          <cell r="I967">
            <v>1</v>
          </cell>
          <cell r="J967" t="str">
            <v>NCAA</v>
          </cell>
          <cell r="K967">
            <v>9191</v>
          </cell>
          <cell r="L967">
            <v>9347</v>
          </cell>
          <cell r="M967">
            <v>18538</v>
          </cell>
          <cell r="N967">
            <v>779386</v>
          </cell>
          <cell r="O967">
            <v>354877</v>
          </cell>
        </row>
        <row r="968">
          <cell r="F968" t="str">
            <v>Florida2016</v>
          </cell>
          <cell r="G968" t="str">
            <v>NCAA Division I-FBS</v>
          </cell>
          <cell r="I968">
            <v>1</v>
          </cell>
          <cell r="J968" t="str">
            <v>NCAA</v>
          </cell>
          <cell r="K968">
            <v>13390</v>
          </cell>
          <cell r="L968">
            <v>17193</v>
          </cell>
          <cell r="M968">
            <v>30583</v>
          </cell>
          <cell r="N968">
            <v>1545320</v>
          </cell>
          <cell r="O968">
            <v>610891</v>
          </cell>
        </row>
        <row r="969">
          <cell r="F969" t="str">
            <v>Georgia2016</v>
          </cell>
          <cell r="G969" t="str">
            <v>NCAA Division I-FBS</v>
          </cell>
          <cell r="I969">
            <v>1</v>
          </cell>
          <cell r="J969" t="str">
            <v>NCAA</v>
          </cell>
          <cell r="K969">
            <v>11219</v>
          </cell>
          <cell r="L969">
            <v>15033</v>
          </cell>
          <cell r="M969">
            <v>26252</v>
          </cell>
          <cell r="N969">
            <v>2783010</v>
          </cell>
          <cell r="O969">
            <v>657299</v>
          </cell>
        </row>
        <row r="970">
          <cell r="F970" t="str">
            <v>Hawaii2016</v>
          </cell>
          <cell r="G970" t="str">
            <v>NCAA Division I-FBS</v>
          </cell>
          <cell r="I970">
            <v>1</v>
          </cell>
          <cell r="J970" t="str">
            <v>NCAA</v>
          </cell>
          <cell r="K970">
            <v>4759</v>
          </cell>
          <cell r="L970">
            <v>5917</v>
          </cell>
          <cell r="M970">
            <v>10676</v>
          </cell>
          <cell r="N970">
            <v>513451</v>
          </cell>
          <cell r="O970">
            <v>271513</v>
          </cell>
        </row>
        <row r="971">
          <cell r="F971" t="str">
            <v>Houston2016</v>
          </cell>
          <cell r="G971" t="str">
            <v>NCAA Division I-FBS</v>
          </cell>
          <cell r="I971">
            <v>1</v>
          </cell>
          <cell r="J971" t="str">
            <v>NCAA</v>
          </cell>
          <cell r="K971">
            <v>12742</v>
          </cell>
          <cell r="L971">
            <v>12657</v>
          </cell>
          <cell r="M971">
            <v>25399</v>
          </cell>
          <cell r="N971">
            <v>419174</v>
          </cell>
          <cell r="O971">
            <v>239431</v>
          </cell>
        </row>
        <row r="972">
          <cell r="F972" t="str">
            <v>Illinois2016</v>
          </cell>
          <cell r="G972" t="str">
            <v>NCAA Division I-FBS</v>
          </cell>
          <cell r="I972">
            <v>1</v>
          </cell>
          <cell r="J972" t="str">
            <v>NCAA</v>
          </cell>
          <cell r="K972">
            <v>17529</v>
          </cell>
          <cell r="L972">
            <v>14597</v>
          </cell>
          <cell r="M972">
            <v>32126</v>
          </cell>
          <cell r="N972">
            <v>1450566</v>
          </cell>
          <cell r="O972">
            <v>426788</v>
          </cell>
        </row>
        <row r="973">
          <cell r="F973" t="str">
            <v>Iowa2016</v>
          </cell>
          <cell r="G973" t="str">
            <v>NCAA Division I-FBS</v>
          </cell>
          <cell r="I973">
            <v>1</v>
          </cell>
          <cell r="J973" t="str">
            <v>NCAA</v>
          </cell>
          <cell r="K973">
            <v>9801</v>
          </cell>
          <cell r="L973">
            <v>10889</v>
          </cell>
          <cell r="M973">
            <v>20690</v>
          </cell>
          <cell r="N973">
            <v>1048336</v>
          </cell>
          <cell r="O973">
            <v>539111</v>
          </cell>
        </row>
        <row r="974">
          <cell r="F974" t="str">
            <v>Kansas2016</v>
          </cell>
          <cell r="G974" t="str">
            <v>NCAA Division I-FBS</v>
          </cell>
          <cell r="I974">
            <v>1</v>
          </cell>
          <cell r="J974" t="str">
            <v>NCAA</v>
          </cell>
          <cell r="K974">
            <v>8402</v>
          </cell>
          <cell r="L974">
            <v>8585</v>
          </cell>
          <cell r="M974">
            <v>16987</v>
          </cell>
          <cell r="N974">
            <v>1455063</v>
          </cell>
          <cell r="O974">
            <v>561152</v>
          </cell>
        </row>
        <row r="975">
          <cell r="F975" t="str">
            <v>Kentucky2016</v>
          </cell>
          <cell r="G975" t="str">
            <v>NCAA Division I-FBS</v>
          </cell>
          <cell r="I975">
            <v>1</v>
          </cell>
          <cell r="J975" t="str">
            <v>NCAA</v>
          </cell>
          <cell r="K975">
            <v>9420</v>
          </cell>
          <cell r="L975">
            <v>11352</v>
          </cell>
          <cell r="M975">
            <v>20772</v>
          </cell>
          <cell r="N975">
            <v>1626771</v>
          </cell>
          <cell r="O975">
            <v>825428</v>
          </cell>
        </row>
        <row r="976">
          <cell r="F976" t="str">
            <v>Louisiana2016</v>
          </cell>
          <cell r="G976" t="str">
            <v>NCAA Division I-FBS</v>
          </cell>
          <cell r="I976">
            <v>1</v>
          </cell>
          <cell r="J976" t="str">
            <v>NCAA</v>
          </cell>
          <cell r="K976">
            <v>5743</v>
          </cell>
          <cell r="L976">
            <v>7116</v>
          </cell>
          <cell r="M976">
            <v>12859</v>
          </cell>
          <cell r="N976">
            <v>246915</v>
          </cell>
          <cell r="O976">
            <v>110035</v>
          </cell>
        </row>
        <row r="977">
          <cell r="F977" t="str">
            <v>Louisiana-Monroe2016</v>
          </cell>
          <cell r="G977" t="str">
            <v>NCAA Division I-FBS</v>
          </cell>
          <cell r="I977">
            <v>1</v>
          </cell>
          <cell r="J977" t="str">
            <v>NCAA</v>
          </cell>
          <cell r="K977">
            <v>1844</v>
          </cell>
          <cell r="L977">
            <v>3305</v>
          </cell>
          <cell r="M977">
            <v>5149</v>
          </cell>
          <cell r="N977">
            <v>130149</v>
          </cell>
          <cell r="O977">
            <v>61561</v>
          </cell>
        </row>
        <row r="978">
          <cell r="F978" t="str">
            <v>Louisville2016</v>
          </cell>
          <cell r="G978" t="str">
            <v>NCAA Division I-FBS</v>
          </cell>
          <cell r="I978">
            <v>1</v>
          </cell>
          <cell r="J978" t="str">
            <v>NCAA</v>
          </cell>
          <cell r="K978">
            <v>5925</v>
          </cell>
          <cell r="L978">
            <v>6400</v>
          </cell>
          <cell r="M978">
            <v>12325</v>
          </cell>
          <cell r="N978">
            <v>1244180</v>
          </cell>
          <cell r="O978">
            <v>613537</v>
          </cell>
        </row>
        <row r="979">
          <cell r="F979" t="str">
            <v>Maryland2016</v>
          </cell>
          <cell r="G979" t="str">
            <v>NCAA Division I-FBS</v>
          </cell>
          <cell r="I979">
            <v>1</v>
          </cell>
          <cell r="J979" t="str">
            <v>NCAA</v>
          </cell>
          <cell r="K979">
            <v>13815</v>
          </cell>
          <cell r="L979">
            <v>12359</v>
          </cell>
          <cell r="M979">
            <v>26174</v>
          </cell>
          <cell r="N979">
            <v>907284</v>
          </cell>
          <cell r="O979">
            <v>446035</v>
          </cell>
        </row>
        <row r="980">
          <cell r="F980" t="str">
            <v>UMass2016</v>
          </cell>
          <cell r="G980" t="str">
            <v>NCAA Division I-FBS</v>
          </cell>
          <cell r="I980">
            <v>1</v>
          </cell>
          <cell r="J980" t="str">
            <v>NCAA</v>
          </cell>
          <cell r="K980">
            <v>11102</v>
          </cell>
          <cell r="L980">
            <v>10238</v>
          </cell>
          <cell r="M980">
            <v>21340</v>
          </cell>
          <cell r="N980">
            <v>623824</v>
          </cell>
          <cell r="O980">
            <v>301281</v>
          </cell>
        </row>
        <row r="981">
          <cell r="F981" t="str">
            <v>Memphis2016</v>
          </cell>
          <cell r="G981" t="str">
            <v>NCAA Division I-FBS</v>
          </cell>
          <cell r="I981">
            <v>1</v>
          </cell>
          <cell r="J981" t="str">
            <v>NCAA</v>
          </cell>
          <cell r="K981">
            <v>5278</v>
          </cell>
          <cell r="L981">
            <v>7094</v>
          </cell>
          <cell r="M981">
            <v>12372</v>
          </cell>
          <cell r="N981">
            <v>551080</v>
          </cell>
          <cell r="O981">
            <v>209217</v>
          </cell>
        </row>
        <row r="982">
          <cell r="F982" t="str">
            <v>Miami (FL)2016</v>
          </cell>
          <cell r="G982" t="str">
            <v>NCAA Division I-FBS</v>
          </cell>
          <cell r="I982">
            <v>1</v>
          </cell>
          <cell r="J982" t="str">
            <v>NCAA</v>
          </cell>
          <cell r="K982">
            <v>4832</v>
          </cell>
          <cell r="L982">
            <v>5270</v>
          </cell>
          <cell r="M982">
            <v>10102</v>
          </cell>
          <cell r="N982">
            <v>1339090</v>
          </cell>
          <cell r="O982">
            <v>353036</v>
          </cell>
        </row>
        <row r="983">
          <cell r="F983" t="str">
            <v>Michigan2016</v>
          </cell>
          <cell r="G983" t="str">
            <v>NCAA Division I-FBS</v>
          </cell>
          <cell r="I983">
            <v>1</v>
          </cell>
          <cell r="J983" t="str">
            <v>NCAA</v>
          </cell>
          <cell r="K983">
            <v>13891</v>
          </cell>
          <cell r="L983">
            <v>13942</v>
          </cell>
          <cell r="M983">
            <v>27833</v>
          </cell>
          <cell r="N983">
            <v>2365266</v>
          </cell>
          <cell r="O983">
            <v>741763</v>
          </cell>
        </row>
        <row r="984">
          <cell r="F984" t="str">
            <v>Minnesota2016</v>
          </cell>
          <cell r="G984" t="str">
            <v>NCAA Division I-FBS</v>
          </cell>
          <cell r="I984">
            <v>1</v>
          </cell>
          <cell r="J984" t="str">
            <v>NCAA</v>
          </cell>
          <cell r="K984">
            <v>13827</v>
          </cell>
          <cell r="L984">
            <v>14955</v>
          </cell>
          <cell r="M984">
            <v>28782</v>
          </cell>
          <cell r="N984">
            <v>1151720</v>
          </cell>
          <cell r="O984">
            <v>473434</v>
          </cell>
        </row>
        <row r="985">
          <cell r="F985" t="str">
            <v>Ole Miss2016</v>
          </cell>
          <cell r="G985" t="str">
            <v>NCAA Division I-FBS</v>
          </cell>
          <cell r="I985">
            <v>1</v>
          </cell>
          <cell r="J985" t="str">
            <v>NCAA</v>
          </cell>
          <cell r="K985">
            <v>7716</v>
          </cell>
          <cell r="L985">
            <v>9933</v>
          </cell>
          <cell r="M985">
            <v>17649</v>
          </cell>
          <cell r="N985">
            <v>984607</v>
          </cell>
          <cell r="O985">
            <v>476431</v>
          </cell>
        </row>
        <row r="986">
          <cell r="F986" t="str">
            <v>Missouri2016</v>
          </cell>
          <cell r="G986" t="str">
            <v>NCAA Division I-FBS</v>
          </cell>
          <cell r="I986">
            <v>1</v>
          </cell>
          <cell r="J986" t="str">
            <v>NCAA</v>
          </cell>
          <cell r="K986">
            <v>11470</v>
          </cell>
          <cell r="L986">
            <v>12590</v>
          </cell>
          <cell r="M986">
            <v>24060</v>
          </cell>
          <cell r="N986">
            <v>1066805</v>
          </cell>
          <cell r="O986">
            <v>434141</v>
          </cell>
        </row>
        <row r="987">
          <cell r="F987" t="str">
            <v>Nebraska2016</v>
          </cell>
          <cell r="G987" t="str">
            <v>NCAA Division I-FBS</v>
          </cell>
          <cell r="I987">
            <v>1</v>
          </cell>
          <cell r="J987" t="str">
            <v>NCAA</v>
          </cell>
          <cell r="K987">
            <v>10022</v>
          </cell>
          <cell r="L987">
            <v>9359</v>
          </cell>
          <cell r="M987">
            <v>19381</v>
          </cell>
          <cell r="N987">
            <v>1759903</v>
          </cell>
          <cell r="O987">
            <v>616691</v>
          </cell>
        </row>
        <row r="988">
          <cell r="F988" t="str">
            <v>UNLV2016</v>
          </cell>
          <cell r="G988" t="str">
            <v>NCAA Division I-FBS</v>
          </cell>
          <cell r="I988">
            <v>1</v>
          </cell>
          <cell r="J988" t="str">
            <v>NCAA</v>
          </cell>
          <cell r="K988">
            <v>7778</v>
          </cell>
          <cell r="L988">
            <v>10459</v>
          </cell>
          <cell r="M988">
            <v>18237</v>
          </cell>
          <cell r="N988">
            <v>801536</v>
          </cell>
          <cell r="O988">
            <v>275573</v>
          </cell>
        </row>
        <row r="989">
          <cell r="F989" t="str">
            <v>Nevada2016</v>
          </cell>
          <cell r="G989" t="str">
            <v>NCAA Division I-FBS</v>
          </cell>
          <cell r="I989">
            <v>1</v>
          </cell>
          <cell r="J989" t="str">
            <v>NCAA</v>
          </cell>
          <cell r="K989">
            <v>7206</v>
          </cell>
          <cell r="L989">
            <v>8184</v>
          </cell>
          <cell r="M989">
            <v>15390</v>
          </cell>
          <cell r="N989">
            <v>705161</v>
          </cell>
          <cell r="O989">
            <v>218292</v>
          </cell>
        </row>
        <row r="990">
          <cell r="F990" t="str">
            <v>New Mexico2016</v>
          </cell>
          <cell r="G990" t="str">
            <v>NCAA Division I-FBS</v>
          </cell>
          <cell r="I990">
            <v>1</v>
          </cell>
          <cell r="J990" t="str">
            <v>NCAA</v>
          </cell>
          <cell r="K990">
            <v>7090</v>
          </cell>
          <cell r="L990">
            <v>8642</v>
          </cell>
          <cell r="M990">
            <v>15732</v>
          </cell>
          <cell r="N990">
            <v>495083</v>
          </cell>
          <cell r="O990">
            <v>182476</v>
          </cell>
        </row>
        <row r="991">
          <cell r="F991" t="str">
            <v>North Carolina2016</v>
          </cell>
          <cell r="G991" t="str">
            <v>NCAA Division I-FBS</v>
          </cell>
          <cell r="I991">
            <v>1</v>
          </cell>
          <cell r="J991" t="str">
            <v>NCAA</v>
          </cell>
          <cell r="K991">
            <v>7361</v>
          </cell>
          <cell r="L991">
            <v>10467</v>
          </cell>
          <cell r="M991">
            <v>17828</v>
          </cell>
          <cell r="N991">
            <v>1184326</v>
          </cell>
          <cell r="O991">
            <v>399261</v>
          </cell>
        </row>
        <row r="992">
          <cell r="F992" t="str">
            <v>Charlotte2016</v>
          </cell>
          <cell r="G992" t="str">
            <v>NCAA Division I-FBS</v>
          </cell>
          <cell r="I992">
            <v>1</v>
          </cell>
          <cell r="J992" t="str">
            <v>NCAA</v>
          </cell>
          <cell r="K992">
            <v>10733</v>
          </cell>
          <cell r="L992">
            <v>9524</v>
          </cell>
          <cell r="M992">
            <v>20257</v>
          </cell>
          <cell r="N992">
            <v>495788</v>
          </cell>
          <cell r="O992">
            <v>192838</v>
          </cell>
        </row>
        <row r="993">
          <cell r="F993" t="str">
            <v>North Texas2016</v>
          </cell>
          <cell r="G993" t="str">
            <v>NCAA Division I-FBS</v>
          </cell>
          <cell r="I993">
            <v>1</v>
          </cell>
          <cell r="J993" t="str">
            <v>NCAA</v>
          </cell>
          <cell r="K993">
            <v>11990</v>
          </cell>
          <cell r="L993">
            <v>13496</v>
          </cell>
          <cell r="M993">
            <v>25486</v>
          </cell>
          <cell r="N993">
            <v>199927</v>
          </cell>
          <cell r="O993">
            <v>121851</v>
          </cell>
        </row>
        <row r="994">
          <cell r="F994" t="str">
            <v>Notre Dame2016</v>
          </cell>
          <cell r="G994" t="str">
            <v>NCAA Division I-FBS</v>
          </cell>
          <cell r="I994">
            <v>1</v>
          </cell>
          <cell r="J994" t="str">
            <v>NCAA</v>
          </cell>
          <cell r="K994">
            <v>4472</v>
          </cell>
          <cell r="L994">
            <v>4008</v>
          </cell>
          <cell r="M994">
            <v>8480</v>
          </cell>
          <cell r="N994">
            <v>1675387</v>
          </cell>
          <cell r="O994">
            <v>503180</v>
          </cell>
        </row>
        <row r="995">
          <cell r="F995" t="str">
            <v>Oklahoma2016</v>
          </cell>
          <cell r="G995" t="str">
            <v>NCAA Division I-FBS</v>
          </cell>
          <cell r="I995">
            <v>1</v>
          </cell>
          <cell r="J995" t="str">
            <v>NCAA</v>
          </cell>
          <cell r="K995">
            <v>9219</v>
          </cell>
          <cell r="L995">
            <v>8999</v>
          </cell>
          <cell r="M995">
            <v>18218</v>
          </cell>
          <cell r="N995">
            <v>1683478</v>
          </cell>
          <cell r="O995">
            <v>623219</v>
          </cell>
        </row>
        <row r="996">
          <cell r="F996" t="str">
            <v>Oregon2016</v>
          </cell>
          <cell r="G996" t="str">
            <v>NCAA Division I-FBS</v>
          </cell>
          <cell r="I996">
            <v>1</v>
          </cell>
          <cell r="J996" t="str">
            <v>NCAA</v>
          </cell>
          <cell r="K996">
            <v>8472</v>
          </cell>
          <cell r="L996">
            <v>9837</v>
          </cell>
          <cell r="M996">
            <v>18309</v>
          </cell>
          <cell r="N996">
            <v>1331813</v>
          </cell>
          <cell r="O996">
            <v>400340</v>
          </cell>
        </row>
        <row r="997">
          <cell r="F997" t="str">
            <v>Pittsburgh2016</v>
          </cell>
          <cell r="G997" t="str">
            <v>NCAA Division I-FBS</v>
          </cell>
          <cell r="I997">
            <v>1</v>
          </cell>
          <cell r="J997" t="str">
            <v>NCAA</v>
          </cell>
          <cell r="K997">
            <v>8716</v>
          </cell>
          <cell r="L997">
            <v>9413</v>
          </cell>
          <cell r="M997">
            <v>18129</v>
          </cell>
          <cell r="N997">
            <v>1219248</v>
          </cell>
          <cell r="O997">
            <v>454823</v>
          </cell>
        </row>
        <row r="998">
          <cell r="F998" t="str">
            <v>South Alabama2016</v>
          </cell>
          <cell r="G998" t="str">
            <v>NCAA Division I-FBS</v>
          </cell>
          <cell r="I998">
            <v>1</v>
          </cell>
          <cell r="J998" t="str">
            <v>NCAA</v>
          </cell>
          <cell r="K998">
            <v>4446</v>
          </cell>
          <cell r="L998">
            <v>5150</v>
          </cell>
          <cell r="M998">
            <v>9596</v>
          </cell>
          <cell r="N998">
            <v>261796</v>
          </cell>
          <cell r="O998">
            <v>101004</v>
          </cell>
        </row>
        <row r="999">
          <cell r="F999" t="str">
            <v>South Carolina2016</v>
          </cell>
          <cell r="G999" t="str">
            <v>NCAA Division I-FBS</v>
          </cell>
          <cell r="I999">
            <v>1</v>
          </cell>
          <cell r="J999" t="str">
            <v>NCAA</v>
          </cell>
          <cell r="K999">
            <v>11018</v>
          </cell>
          <cell r="L999">
            <v>12929</v>
          </cell>
          <cell r="M999">
            <v>23947</v>
          </cell>
          <cell r="N999">
            <v>1387552</v>
          </cell>
          <cell r="O999">
            <v>540710</v>
          </cell>
        </row>
        <row r="1000">
          <cell r="F1000" t="str">
            <v>South Florida2016</v>
          </cell>
          <cell r="G1000" t="str">
            <v>NCAA Division I-FBS</v>
          </cell>
          <cell r="I1000">
            <v>1</v>
          </cell>
          <cell r="J1000" t="str">
            <v>NCAA</v>
          </cell>
          <cell r="K1000">
            <v>10666</v>
          </cell>
          <cell r="L1000">
            <v>12937</v>
          </cell>
          <cell r="M1000">
            <v>23603</v>
          </cell>
          <cell r="N1000">
            <v>619789</v>
          </cell>
          <cell r="O1000">
            <v>295933</v>
          </cell>
        </row>
        <row r="1001">
          <cell r="F1001" t="str">
            <v>USC2016</v>
          </cell>
          <cell r="G1001" t="str">
            <v>NCAA Division I-FBS</v>
          </cell>
          <cell r="I1001">
            <v>1</v>
          </cell>
          <cell r="J1001" t="str">
            <v>NCAA</v>
          </cell>
          <cell r="K1001">
            <v>8687</v>
          </cell>
          <cell r="L1001">
            <v>9383</v>
          </cell>
          <cell r="M1001">
            <v>18070</v>
          </cell>
          <cell r="N1001">
            <v>1260732</v>
          </cell>
          <cell r="O1001">
            <v>366667</v>
          </cell>
        </row>
        <row r="1002">
          <cell r="F1002" t="str">
            <v>Southern Mississippi2016</v>
          </cell>
          <cell r="G1002" t="str">
            <v>NCAA Division I-FBS</v>
          </cell>
          <cell r="I1002">
            <v>1</v>
          </cell>
          <cell r="J1002" t="str">
            <v>NCAA</v>
          </cell>
          <cell r="K1002">
            <v>3683</v>
          </cell>
          <cell r="L1002">
            <v>6559</v>
          </cell>
          <cell r="M1002">
            <v>10242</v>
          </cell>
          <cell r="N1002">
            <v>361918</v>
          </cell>
          <cell r="O1002">
            <v>154045</v>
          </cell>
        </row>
        <row r="1003">
          <cell r="F1003" t="str">
            <v>Toledo2016</v>
          </cell>
          <cell r="G1003" t="str">
            <v>NCAA Division I-FBS</v>
          </cell>
          <cell r="I1003">
            <v>1</v>
          </cell>
          <cell r="J1003" t="str">
            <v>NCAA</v>
          </cell>
          <cell r="K1003">
            <v>6578</v>
          </cell>
          <cell r="L1003">
            <v>6232</v>
          </cell>
          <cell r="M1003">
            <v>12810</v>
          </cell>
          <cell r="N1003">
            <v>550377</v>
          </cell>
          <cell r="O1003">
            <v>216820</v>
          </cell>
        </row>
        <row r="1004">
          <cell r="F1004" t="str">
            <v>Tulsa2016</v>
          </cell>
          <cell r="G1004" t="str">
            <v>NCAA Division I-FBS</v>
          </cell>
          <cell r="I1004">
            <v>1</v>
          </cell>
          <cell r="J1004" t="str">
            <v>NCAA</v>
          </cell>
          <cell r="K1004">
            <v>1852</v>
          </cell>
          <cell r="L1004">
            <v>1396</v>
          </cell>
          <cell r="M1004">
            <v>3248</v>
          </cell>
          <cell r="N1004">
            <v>338223</v>
          </cell>
          <cell r="O1004">
            <v>237367</v>
          </cell>
        </row>
        <row r="1005">
          <cell r="F1005" t="str">
            <v>Utah2016</v>
          </cell>
          <cell r="G1005" t="str">
            <v>NCAA Division I-FBS</v>
          </cell>
          <cell r="I1005">
            <v>1</v>
          </cell>
          <cell r="J1005" t="str">
            <v>NCAA</v>
          </cell>
          <cell r="K1005">
            <v>9286</v>
          </cell>
          <cell r="L1005">
            <v>7795</v>
          </cell>
          <cell r="M1005">
            <v>17081</v>
          </cell>
          <cell r="N1005">
            <v>1356597</v>
          </cell>
          <cell r="O1005">
            <v>521545</v>
          </cell>
        </row>
        <row r="1006">
          <cell r="F1006" t="str">
            <v>Virginia2016</v>
          </cell>
          <cell r="G1006" t="str">
            <v>NCAA Division I-FBS</v>
          </cell>
          <cell r="I1006">
            <v>1</v>
          </cell>
          <cell r="J1006" t="str">
            <v>NCAA</v>
          </cell>
          <cell r="K1006">
            <v>7065</v>
          </cell>
          <cell r="L1006">
            <v>8355</v>
          </cell>
          <cell r="M1006">
            <v>15420</v>
          </cell>
          <cell r="N1006">
            <v>1156138</v>
          </cell>
          <cell r="O1006">
            <v>383457</v>
          </cell>
        </row>
        <row r="1007">
          <cell r="F1007" t="str">
            <v>Washington2016</v>
          </cell>
          <cell r="G1007" t="str">
            <v>NCAA Division I-FBS</v>
          </cell>
          <cell r="I1007">
            <v>1</v>
          </cell>
          <cell r="J1007" t="str">
            <v>NCAA</v>
          </cell>
          <cell r="K1007">
            <v>13370</v>
          </cell>
          <cell r="L1007">
            <v>14795</v>
          </cell>
          <cell r="M1007">
            <v>28165</v>
          </cell>
          <cell r="N1007">
            <v>1025335</v>
          </cell>
          <cell r="O1007">
            <v>432225</v>
          </cell>
        </row>
        <row r="1008">
          <cell r="F1008" t="str">
            <v>Wisconsin2016</v>
          </cell>
          <cell r="G1008" t="str">
            <v>NCAA Division I-FBS</v>
          </cell>
          <cell r="I1008">
            <v>1</v>
          </cell>
          <cell r="J1008" t="str">
            <v>NCAA</v>
          </cell>
          <cell r="K1008">
            <v>13758</v>
          </cell>
          <cell r="L1008">
            <v>14443</v>
          </cell>
          <cell r="M1008">
            <v>28201</v>
          </cell>
          <cell r="N1008">
            <v>593603</v>
          </cell>
          <cell r="O1008">
            <v>482675</v>
          </cell>
        </row>
        <row r="1009">
          <cell r="F1009" t="str">
            <v>Wyoming2016</v>
          </cell>
          <cell r="G1009" t="str">
            <v>NCAA Division I-FBS</v>
          </cell>
          <cell r="I1009">
            <v>1</v>
          </cell>
          <cell r="J1009" t="str">
            <v>NCAA</v>
          </cell>
          <cell r="K1009">
            <v>4125</v>
          </cell>
          <cell r="L1009">
            <v>3974</v>
          </cell>
          <cell r="M1009">
            <v>8099</v>
          </cell>
          <cell r="N1009">
            <v>670882</v>
          </cell>
          <cell r="O1009">
            <v>139157</v>
          </cell>
        </row>
        <row r="1010">
          <cell r="F1010" t="str">
            <v>Utah State2016</v>
          </cell>
          <cell r="G1010" t="str">
            <v>NCAA Division I-FBS</v>
          </cell>
          <cell r="I1010">
            <v>1</v>
          </cell>
          <cell r="J1010" t="str">
            <v>NCAA</v>
          </cell>
          <cell r="K1010">
            <v>8249</v>
          </cell>
          <cell r="L1010">
            <v>8639</v>
          </cell>
          <cell r="M1010">
            <v>16888</v>
          </cell>
          <cell r="N1010">
            <v>377442</v>
          </cell>
          <cell r="O1010">
            <v>194044</v>
          </cell>
        </row>
        <row r="1011">
          <cell r="F1011" t="str">
            <v>Vanderbilt2016</v>
          </cell>
          <cell r="G1011" t="str">
            <v>NCAA Division I-FBS</v>
          </cell>
          <cell r="I1011">
            <v>1</v>
          </cell>
          <cell r="J1011" t="str">
            <v>NCAA</v>
          </cell>
          <cell r="K1011">
            <v>3366</v>
          </cell>
          <cell r="L1011">
            <v>3442</v>
          </cell>
          <cell r="M1011">
            <v>6808</v>
          </cell>
          <cell r="N1011">
            <v>1102393</v>
          </cell>
          <cell r="O1011">
            <v>465656</v>
          </cell>
        </row>
        <row r="1012">
          <cell r="F1012" t="str">
            <v>Virginia Tech2016</v>
          </cell>
          <cell r="G1012" t="str">
            <v>NCAA Division I-FBS</v>
          </cell>
          <cell r="I1012">
            <v>1</v>
          </cell>
          <cell r="J1012" t="str">
            <v>NCAA</v>
          </cell>
          <cell r="K1012">
            <v>14352</v>
          </cell>
          <cell r="L1012">
            <v>10823</v>
          </cell>
          <cell r="M1012">
            <v>25175</v>
          </cell>
          <cell r="N1012">
            <v>940485</v>
          </cell>
          <cell r="O1012">
            <v>423611</v>
          </cell>
        </row>
        <row r="1013">
          <cell r="F1013" t="str">
            <v>Wake Forest2016</v>
          </cell>
          <cell r="G1013" t="str">
            <v>NCAA Division I-FBS</v>
          </cell>
          <cell r="I1013">
            <v>1</v>
          </cell>
          <cell r="J1013" t="str">
            <v>NCAA</v>
          </cell>
          <cell r="K1013">
            <v>2305</v>
          </cell>
          <cell r="L1013">
            <v>2594</v>
          </cell>
          <cell r="M1013">
            <v>4899</v>
          </cell>
          <cell r="N1013">
            <v>879116</v>
          </cell>
          <cell r="O1013">
            <v>305430</v>
          </cell>
        </row>
        <row r="1014">
          <cell r="F1014" t="str">
            <v>Washington State2016</v>
          </cell>
          <cell r="G1014" t="str">
            <v>NCAA Division I-FBS</v>
          </cell>
          <cell r="I1014">
            <v>1</v>
          </cell>
          <cell r="J1014" t="str">
            <v>NCAA</v>
          </cell>
          <cell r="K1014">
            <v>10372</v>
          </cell>
          <cell r="L1014">
            <v>11162</v>
          </cell>
          <cell r="M1014">
            <v>21534</v>
          </cell>
          <cell r="N1014">
            <v>822002</v>
          </cell>
          <cell r="O1014">
            <v>426697</v>
          </cell>
        </row>
        <row r="1015">
          <cell r="F1015" t="str">
            <v>West Virginia2016</v>
          </cell>
          <cell r="G1015" t="str">
            <v>NCAA Division I-FBS</v>
          </cell>
          <cell r="I1015">
            <v>1</v>
          </cell>
          <cell r="J1015" t="str">
            <v>NCAA</v>
          </cell>
          <cell r="K1015">
            <v>11128</v>
          </cell>
          <cell r="L1015">
            <v>9396</v>
          </cell>
          <cell r="M1015">
            <v>20524</v>
          </cell>
          <cell r="N1015">
            <v>1017368</v>
          </cell>
          <cell r="O1015">
            <v>470089</v>
          </cell>
        </row>
        <row r="1016">
          <cell r="F1016" t="str">
            <v>Western Kentucky2016</v>
          </cell>
          <cell r="G1016" t="str">
            <v>NCAA Division I-FBS</v>
          </cell>
          <cell r="I1016">
            <v>1</v>
          </cell>
          <cell r="J1016" t="str">
            <v>NCAA</v>
          </cell>
          <cell r="K1016">
            <v>5682</v>
          </cell>
          <cell r="L1016">
            <v>7285</v>
          </cell>
          <cell r="M1016">
            <v>12967</v>
          </cell>
          <cell r="N1016">
            <v>449768</v>
          </cell>
          <cell r="O1016">
            <v>132755</v>
          </cell>
        </row>
        <row r="1017">
          <cell r="F1017" t="str">
            <v>Western Michigan2016</v>
          </cell>
          <cell r="G1017" t="str">
            <v>NCAA Division I-FBS</v>
          </cell>
          <cell r="I1017">
            <v>1</v>
          </cell>
          <cell r="J1017" t="str">
            <v>NCAA</v>
          </cell>
          <cell r="K1017">
            <v>7662</v>
          </cell>
          <cell r="L1017">
            <v>7337</v>
          </cell>
          <cell r="M1017">
            <v>14999</v>
          </cell>
          <cell r="N1017">
            <v>444123</v>
          </cell>
          <cell r="O1017">
            <v>99631</v>
          </cell>
        </row>
        <row r="1018">
          <cell r="F1018" t="str">
            <v>Appalachian State2017</v>
          </cell>
          <cell r="G1018" t="str">
            <v>NCAA Division I-FBS</v>
          </cell>
          <cell r="I1018">
            <v>1</v>
          </cell>
          <cell r="J1018" t="str">
            <v>NCAA</v>
          </cell>
          <cell r="K1018">
            <v>7172</v>
          </cell>
          <cell r="L1018">
            <v>8834</v>
          </cell>
          <cell r="M1018">
            <v>16006</v>
          </cell>
          <cell r="N1018">
            <v>392196</v>
          </cell>
          <cell r="O1018">
            <v>111070</v>
          </cell>
        </row>
        <row r="1019">
          <cell r="F1019" t="str">
            <v>Arizona State2017</v>
          </cell>
          <cell r="G1019" t="str">
            <v>NCAA Division I-FBS</v>
          </cell>
          <cell r="I1019">
            <v>1</v>
          </cell>
          <cell r="J1019" t="str">
            <v>NCAA</v>
          </cell>
          <cell r="K1019">
            <v>21779</v>
          </cell>
          <cell r="L1019">
            <v>16855</v>
          </cell>
          <cell r="M1019">
            <v>38634</v>
          </cell>
          <cell r="N1019">
            <v>1050988</v>
          </cell>
          <cell r="O1019">
            <v>492695</v>
          </cell>
        </row>
        <row r="1020">
          <cell r="F1020" t="str">
            <v>Arkansas State2017</v>
          </cell>
          <cell r="G1020" t="str">
            <v>NCAA Division I-FBS</v>
          </cell>
          <cell r="I1020">
            <v>1</v>
          </cell>
          <cell r="J1020" t="str">
            <v>NCAA</v>
          </cell>
          <cell r="K1020">
            <v>2944</v>
          </cell>
          <cell r="L1020">
            <v>3916</v>
          </cell>
          <cell r="M1020">
            <v>6860</v>
          </cell>
          <cell r="N1020">
            <v>336392</v>
          </cell>
          <cell r="O1020">
            <v>134392</v>
          </cell>
        </row>
        <row r="1021">
          <cell r="F1021" t="str">
            <v>Auburn2017</v>
          </cell>
          <cell r="G1021" t="str">
            <v>NCAA Division I-FBS</v>
          </cell>
          <cell r="I1021">
            <v>1</v>
          </cell>
          <cell r="J1021" t="str">
            <v>NCAA</v>
          </cell>
          <cell r="K1021">
            <v>10584</v>
          </cell>
          <cell r="L1021">
            <v>10848</v>
          </cell>
          <cell r="M1021">
            <v>21432</v>
          </cell>
          <cell r="N1021">
            <v>1387255</v>
          </cell>
          <cell r="O1021">
            <v>649225</v>
          </cell>
        </row>
        <row r="1022">
          <cell r="F1022" t="str">
            <v>Ball State2017</v>
          </cell>
          <cell r="G1022" t="str">
            <v>NCAA Division I-FBS</v>
          </cell>
          <cell r="I1022">
            <v>1</v>
          </cell>
          <cell r="J1022" t="str">
            <v>NCAA</v>
          </cell>
          <cell r="K1022">
            <v>6190</v>
          </cell>
          <cell r="L1022">
            <v>8938</v>
          </cell>
          <cell r="M1022">
            <v>15128</v>
          </cell>
          <cell r="N1022">
            <v>296687</v>
          </cell>
          <cell r="O1022">
            <v>182957</v>
          </cell>
        </row>
        <row r="1023">
          <cell r="F1023" t="str">
            <v>Baylor2017</v>
          </cell>
          <cell r="G1023" t="str">
            <v>NCAA Division I-FBS</v>
          </cell>
          <cell r="I1023">
            <v>1</v>
          </cell>
          <cell r="J1023" t="str">
            <v>NCAA</v>
          </cell>
          <cell r="K1023">
            <v>5801</v>
          </cell>
          <cell r="L1023">
            <v>8284</v>
          </cell>
          <cell r="M1023">
            <v>14085</v>
          </cell>
          <cell r="N1023">
            <v>1476659</v>
          </cell>
          <cell r="O1023">
            <v>570191</v>
          </cell>
        </row>
        <row r="1024">
          <cell r="F1024" t="str">
            <v>Boise State2017</v>
          </cell>
          <cell r="G1024" t="str">
            <v>NCAA Division I-FBS</v>
          </cell>
          <cell r="I1024">
            <v>1</v>
          </cell>
          <cell r="J1024" t="str">
            <v>NCAA</v>
          </cell>
          <cell r="K1024">
            <v>5682</v>
          </cell>
          <cell r="L1024">
            <v>6762</v>
          </cell>
          <cell r="M1024">
            <v>12444</v>
          </cell>
          <cell r="N1024">
            <v>571780</v>
          </cell>
          <cell r="O1024">
            <v>189346</v>
          </cell>
        </row>
        <row r="1025">
          <cell r="F1025" t="str">
            <v>Boston College2017</v>
          </cell>
          <cell r="G1025" t="str">
            <v>NCAA Division I-FBS</v>
          </cell>
          <cell r="I1025">
            <v>1</v>
          </cell>
          <cell r="J1025" t="str">
            <v>NCAA</v>
          </cell>
          <cell r="K1025">
            <v>4495</v>
          </cell>
          <cell r="L1025">
            <v>5030</v>
          </cell>
          <cell r="M1025">
            <v>9525</v>
          </cell>
          <cell r="N1025">
            <v>813772</v>
          </cell>
          <cell r="O1025">
            <v>259040</v>
          </cell>
        </row>
        <row r="1026">
          <cell r="F1026" t="str">
            <v>Bowling Green2017</v>
          </cell>
          <cell r="G1026" t="str">
            <v>NCAA Division I-FBS</v>
          </cell>
          <cell r="I1026">
            <v>1</v>
          </cell>
          <cell r="J1026" t="str">
            <v>NCAA</v>
          </cell>
          <cell r="K1026">
            <v>5630</v>
          </cell>
          <cell r="L1026">
            <v>7398</v>
          </cell>
          <cell r="M1026">
            <v>13028</v>
          </cell>
          <cell r="N1026">
            <v>429007</v>
          </cell>
          <cell r="O1026">
            <v>109454</v>
          </cell>
        </row>
        <row r="1027">
          <cell r="F1027" t="str">
            <v>Brigham Young2017</v>
          </cell>
          <cell r="G1027" t="str">
            <v>NCAA Division I-FBS</v>
          </cell>
          <cell r="I1027">
            <v>1</v>
          </cell>
          <cell r="J1027" t="str">
            <v>NCAA</v>
          </cell>
          <cell r="K1027">
            <v>14388</v>
          </cell>
          <cell r="L1027">
            <v>13768</v>
          </cell>
          <cell r="M1027">
            <v>28156</v>
          </cell>
          <cell r="N1027">
            <v>868492</v>
          </cell>
          <cell r="O1027">
            <v>292774</v>
          </cell>
        </row>
        <row r="1028">
          <cell r="F1028" t="str">
            <v>Fresno State2017</v>
          </cell>
          <cell r="G1028" t="str">
            <v>NCAA Division I-FBS</v>
          </cell>
          <cell r="I1028">
            <v>1</v>
          </cell>
          <cell r="J1028" t="str">
            <v>NCAA</v>
          </cell>
          <cell r="K1028">
            <v>8030</v>
          </cell>
          <cell r="L1028">
            <v>11382</v>
          </cell>
          <cell r="M1028">
            <v>19412</v>
          </cell>
          <cell r="N1028">
            <v>400117</v>
          </cell>
          <cell r="O1028">
            <v>247422</v>
          </cell>
        </row>
        <row r="1029">
          <cell r="F1029" t="str">
            <v>Central Michigan2017</v>
          </cell>
          <cell r="G1029" t="str">
            <v>NCAA Division I-FBS</v>
          </cell>
          <cell r="I1029">
            <v>1</v>
          </cell>
          <cell r="J1029" t="str">
            <v>NCAA</v>
          </cell>
          <cell r="K1029">
            <v>6696</v>
          </cell>
          <cell r="L1029">
            <v>8777</v>
          </cell>
          <cell r="M1029">
            <v>15473</v>
          </cell>
          <cell r="N1029">
            <v>362198</v>
          </cell>
          <cell r="O1029">
            <v>134960</v>
          </cell>
        </row>
        <row r="1030">
          <cell r="F1030" t="str">
            <v>Clemson2017</v>
          </cell>
          <cell r="G1030" t="str">
            <v>NCAA Division I-FBS</v>
          </cell>
          <cell r="I1030">
            <v>1</v>
          </cell>
          <cell r="J1030" t="str">
            <v>NCAA</v>
          </cell>
          <cell r="K1030">
            <v>9521</v>
          </cell>
          <cell r="L1030">
            <v>9074</v>
          </cell>
          <cell r="M1030">
            <v>18595</v>
          </cell>
          <cell r="N1030">
            <v>2333845</v>
          </cell>
          <cell r="O1030">
            <v>449221</v>
          </cell>
        </row>
        <row r="1031">
          <cell r="F1031" t="str">
            <v>Coastal Carolina2017</v>
          </cell>
          <cell r="G1031" t="str">
            <v>Other</v>
          </cell>
          <cell r="H1031" t="str">
            <v>NCAA Division I- FCS Reclassifying to FBS</v>
          </cell>
          <cell r="I1031">
            <v>9</v>
          </cell>
          <cell r="J1031" t="str">
            <v>other</v>
          </cell>
          <cell r="K1031">
            <v>4170</v>
          </cell>
          <cell r="L1031">
            <v>4810</v>
          </cell>
          <cell r="M1031">
            <v>8980</v>
          </cell>
          <cell r="N1031">
            <v>493888</v>
          </cell>
          <cell r="O1031">
            <v>155898</v>
          </cell>
        </row>
        <row r="1032">
          <cell r="F1032" t="str">
            <v>Colorado State2017</v>
          </cell>
          <cell r="G1032" t="str">
            <v>NCAA Division I-FBS</v>
          </cell>
          <cell r="I1032">
            <v>1</v>
          </cell>
          <cell r="J1032" t="str">
            <v>NCAA</v>
          </cell>
          <cell r="K1032">
            <v>10253</v>
          </cell>
          <cell r="L1032">
            <v>11149</v>
          </cell>
          <cell r="M1032">
            <v>21402</v>
          </cell>
          <cell r="N1032">
            <v>639578</v>
          </cell>
          <cell r="O1032">
            <v>238018</v>
          </cell>
        </row>
        <row r="1033">
          <cell r="F1033" t="str">
            <v>Duke2017</v>
          </cell>
          <cell r="G1033" t="str">
            <v>NCAA Division I-FBS</v>
          </cell>
          <cell r="I1033">
            <v>1</v>
          </cell>
          <cell r="J1033" t="str">
            <v>NCAA</v>
          </cell>
          <cell r="K1033">
            <v>3261</v>
          </cell>
          <cell r="L1033">
            <v>3275</v>
          </cell>
          <cell r="M1033">
            <v>6536</v>
          </cell>
          <cell r="N1033">
            <v>1110436</v>
          </cell>
          <cell r="O1033">
            <v>474777</v>
          </cell>
        </row>
        <row r="1034">
          <cell r="F1034" t="str">
            <v>East Carolina2017</v>
          </cell>
          <cell r="G1034" t="str">
            <v>NCAA Division I-FBS</v>
          </cell>
          <cell r="I1034">
            <v>1</v>
          </cell>
          <cell r="J1034" t="str">
            <v>NCAA</v>
          </cell>
          <cell r="K1034">
            <v>8643</v>
          </cell>
          <cell r="L1034">
            <v>11315</v>
          </cell>
          <cell r="M1034">
            <v>19958</v>
          </cell>
          <cell r="N1034">
            <v>527189</v>
          </cell>
          <cell r="O1034">
            <v>237637</v>
          </cell>
        </row>
        <row r="1035">
          <cell r="F1035" t="str">
            <v>Eastern Michigan2017</v>
          </cell>
          <cell r="G1035" t="str">
            <v>NCAA Division I-FBS</v>
          </cell>
          <cell r="I1035">
            <v>1</v>
          </cell>
          <cell r="J1035" t="str">
            <v>NCAA</v>
          </cell>
          <cell r="K1035">
            <v>4984</v>
          </cell>
          <cell r="L1035">
            <v>7291</v>
          </cell>
          <cell r="M1035">
            <v>12275</v>
          </cell>
          <cell r="N1035">
            <v>584909</v>
          </cell>
          <cell r="O1035">
            <v>229841</v>
          </cell>
        </row>
        <row r="1036">
          <cell r="F1036" t="str">
            <v>Florida Atlantic2017</v>
          </cell>
          <cell r="G1036" t="str">
            <v>NCAA Division I-FBS</v>
          </cell>
          <cell r="I1036">
            <v>1</v>
          </cell>
          <cell r="J1036" t="str">
            <v>NCAA</v>
          </cell>
          <cell r="K1036">
            <v>7020</v>
          </cell>
          <cell r="L1036">
            <v>8887</v>
          </cell>
          <cell r="M1036">
            <v>15907</v>
          </cell>
          <cell r="N1036">
            <v>487501</v>
          </cell>
          <cell r="O1036">
            <v>195678</v>
          </cell>
        </row>
        <row r="1037">
          <cell r="F1037" t="str">
            <v>FIU2017</v>
          </cell>
          <cell r="G1037" t="str">
            <v>NCAA Division I-FBS</v>
          </cell>
          <cell r="I1037">
            <v>1</v>
          </cell>
          <cell r="J1037" t="str">
            <v>NCAA</v>
          </cell>
          <cell r="K1037">
            <v>11403</v>
          </cell>
          <cell r="L1037">
            <v>14807</v>
          </cell>
          <cell r="M1037">
            <v>26210</v>
          </cell>
          <cell r="N1037">
            <v>401460</v>
          </cell>
          <cell r="O1037">
            <v>150794</v>
          </cell>
        </row>
        <row r="1038">
          <cell r="F1038" t="str">
            <v>Florida State2017</v>
          </cell>
          <cell r="G1038" t="str">
            <v>NCAA Division I-FBS</v>
          </cell>
          <cell r="I1038">
            <v>1</v>
          </cell>
          <cell r="J1038" t="str">
            <v>NCAA</v>
          </cell>
          <cell r="K1038">
            <v>12663</v>
          </cell>
          <cell r="L1038">
            <v>16524</v>
          </cell>
          <cell r="M1038">
            <v>29187</v>
          </cell>
          <cell r="N1038">
            <v>2030232</v>
          </cell>
          <cell r="O1038">
            <v>511834</v>
          </cell>
        </row>
        <row r="1039">
          <cell r="F1039" t="str">
            <v>Georgia Tech2017</v>
          </cell>
          <cell r="G1039" t="str">
            <v>NCAA Division I-FBS</v>
          </cell>
          <cell r="I1039">
            <v>1</v>
          </cell>
          <cell r="J1039" t="str">
            <v>NCAA</v>
          </cell>
          <cell r="K1039">
            <v>8510</v>
          </cell>
          <cell r="L1039">
            <v>5343</v>
          </cell>
          <cell r="M1039">
            <v>13853</v>
          </cell>
          <cell r="N1039">
            <v>945766</v>
          </cell>
          <cell r="O1039">
            <v>362538</v>
          </cell>
        </row>
        <row r="1040">
          <cell r="F1040" t="str">
            <v>Georgia Southern2017</v>
          </cell>
          <cell r="G1040" t="str">
            <v>NCAA Division I-FBS</v>
          </cell>
          <cell r="I1040">
            <v>1</v>
          </cell>
          <cell r="J1040" t="str">
            <v>NCAA</v>
          </cell>
          <cell r="K1040">
            <v>7763</v>
          </cell>
          <cell r="L1040">
            <v>7919</v>
          </cell>
          <cell r="M1040">
            <v>15682</v>
          </cell>
          <cell r="N1040">
            <v>276724</v>
          </cell>
          <cell r="O1040">
            <v>170029</v>
          </cell>
        </row>
        <row r="1041">
          <cell r="F1041" t="str">
            <v>Georgia State2017</v>
          </cell>
          <cell r="G1041" t="str">
            <v>NCAA Division I-FBS</v>
          </cell>
          <cell r="I1041">
            <v>1</v>
          </cell>
          <cell r="J1041" t="str">
            <v>NCAA</v>
          </cell>
          <cell r="K1041">
            <v>7989</v>
          </cell>
          <cell r="L1041">
            <v>11742</v>
          </cell>
          <cell r="M1041">
            <v>19731</v>
          </cell>
          <cell r="N1041">
            <v>313850</v>
          </cell>
          <cell r="O1041">
            <v>107786</v>
          </cell>
        </row>
        <row r="1042">
          <cell r="F1042" t="str">
            <v>Indiana2017</v>
          </cell>
          <cell r="G1042" t="str">
            <v>NCAA Division I-FBS</v>
          </cell>
          <cell r="I1042">
            <v>1</v>
          </cell>
          <cell r="J1042" t="str">
            <v>NCAA</v>
          </cell>
          <cell r="K1042">
            <v>16179</v>
          </cell>
          <cell r="L1042">
            <v>15934</v>
          </cell>
          <cell r="M1042">
            <v>32113</v>
          </cell>
          <cell r="N1042">
            <v>1661303</v>
          </cell>
          <cell r="O1042">
            <v>463751</v>
          </cell>
        </row>
        <row r="1043">
          <cell r="F1043" t="str">
            <v>Iowa State2017</v>
          </cell>
          <cell r="G1043" t="str">
            <v>NCAA Division I-FBS</v>
          </cell>
          <cell r="I1043">
            <v>1</v>
          </cell>
          <cell r="J1043" t="str">
            <v>NCAA</v>
          </cell>
          <cell r="K1043">
            <v>16398</v>
          </cell>
          <cell r="L1043">
            <v>12242</v>
          </cell>
          <cell r="M1043">
            <v>28640</v>
          </cell>
          <cell r="N1043">
            <v>1565800</v>
          </cell>
          <cell r="O1043">
            <v>472510</v>
          </cell>
        </row>
        <row r="1044">
          <cell r="F1044" t="str">
            <v>Kansas State2017</v>
          </cell>
          <cell r="G1044" t="str">
            <v>NCAA Division I-FBS</v>
          </cell>
          <cell r="I1044">
            <v>1</v>
          </cell>
          <cell r="J1044" t="str">
            <v>NCAA</v>
          </cell>
          <cell r="K1044">
            <v>8854</v>
          </cell>
          <cell r="L1044">
            <v>7798</v>
          </cell>
          <cell r="M1044">
            <v>16652</v>
          </cell>
          <cell r="N1044">
            <v>950050</v>
          </cell>
          <cell r="O1044">
            <v>440973</v>
          </cell>
        </row>
        <row r="1045">
          <cell r="F1045" t="str">
            <v>Kent State2017</v>
          </cell>
          <cell r="G1045" t="str">
            <v>NCAA Division I-FBS</v>
          </cell>
          <cell r="I1045">
            <v>1</v>
          </cell>
          <cell r="J1045" t="str">
            <v>NCAA</v>
          </cell>
          <cell r="K1045">
            <v>7303</v>
          </cell>
          <cell r="L1045">
            <v>11623</v>
          </cell>
          <cell r="M1045">
            <v>18926</v>
          </cell>
          <cell r="N1045">
            <v>425816</v>
          </cell>
          <cell r="O1045">
            <v>156884</v>
          </cell>
        </row>
        <row r="1046">
          <cell r="F1046" t="str">
            <v>Liberty2017</v>
          </cell>
          <cell r="G1046" t="str">
            <v>NCAA Division I-FCS</v>
          </cell>
          <cell r="I1046">
            <v>1</v>
          </cell>
          <cell r="J1046" t="str">
            <v>NCAA</v>
          </cell>
          <cell r="K1046">
            <v>11157</v>
          </cell>
          <cell r="L1046">
            <v>15703</v>
          </cell>
          <cell r="M1046">
            <v>26860</v>
          </cell>
          <cell r="N1046">
            <v>669099</v>
          </cell>
          <cell r="O1046">
            <v>382337</v>
          </cell>
        </row>
        <row r="1047">
          <cell r="F1047" t="str">
            <v>LSU2017</v>
          </cell>
          <cell r="G1047" t="str">
            <v>NCAA Division I-FBS</v>
          </cell>
          <cell r="I1047">
            <v>1</v>
          </cell>
          <cell r="J1047" t="str">
            <v>NCAA</v>
          </cell>
          <cell r="K1047">
            <v>10492</v>
          </cell>
          <cell r="L1047">
            <v>11457</v>
          </cell>
          <cell r="M1047">
            <v>21949</v>
          </cell>
          <cell r="N1047">
            <v>2137933</v>
          </cell>
          <cell r="O1047">
            <v>523671</v>
          </cell>
        </row>
        <row r="1048">
          <cell r="F1048" t="str">
            <v>Louisiana Tech2017</v>
          </cell>
          <cell r="G1048" t="str">
            <v>NCAA Division I-FBS</v>
          </cell>
          <cell r="I1048">
            <v>1</v>
          </cell>
          <cell r="J1048" t="str">
            <v>NCAA</v>
          </cell>
          <cell r="K1048">
            <v>4191</v>
          </cell>
          <cell r="L1048">
            <v>3373</v>
          </cell>
          <cell r="M1048">
            <v>7564</v>
          </cell>
          <cell r="N1048">
            <v>275874</v>
          </cell>
          <cell r="O1048">
            <v>148475</v>
          </cell>
        </row>
        <row r="1049">
          <cell r="F1049" t="str">
            <v>Marshall2017</v>
          </cell>
          <cell r="G1049" t="str">
            <v>NCAA Division I-FBS</v>
          </cell>
          <cell r="I1049">
            <v>1</v>
          </cell>
          <cell r="J1049" t="str">
            <v>NCAA</v>
          </cell>
          <cell r="K1049">
            <v>3357</v>
          </cell>
          <cell r="L1049">
            <v>4416</v>
          </cell>
          <cell r="M1049">
            <v>7773</v>
          </cell>
          <cell r="N1049">
            <v>443135</v>
          </cell>
          <cell r="O1049">
            <v>171370</v>
          </cell>
        </row>
        <row r="1050">
          <cell r="F1050" t="str">
            <v>Miami (OH)2017</v>
          </cell>
          <cell r="G1050" t="str">
            <v>NCAA Division I-FBS</v>
          </cell>
          <cell r="I1050">
            <v>1</v>
          </cell>
          <cell r="J1050" t="str">
            <v>NCAA</v>
          </cell>
          <cell r="K1050">
            <v>8118</v>
          </cell>
          <cell r="L1050">
            <v>8226</v>
          </cell>
          <cell r="M1050">
            <v>16344</v>
          </cell>
          <cell r="N1050">
            <v>594524</v>
          </cell>
          <cell r="O1050">
            <v>228352</v>
          </cell>
        </row>
        <row r="1051">
          <cell r="F1051" t="str">
            <v>Michigan State2017</v>
          </cell>
          <cell r="G1051" t="str">
            <v>NCAA Division I-FBS</v>
          </cell>
          <cell r="I1051">
            <v>1</v>
          </cell>
          <cell r="J1051" t="str">
            <v>NCAA</v>
          </cell>
          <cell r="K1051">
            <v>17314</v>
          </cell>
          <cell r="L1051">
            <v>17935</v>
          </cell>
          <cell r="M1051">
            <v>35249</v>
          </cell>
          <cell r="N1051">
            <v>1291228</v>
          </cell>
          <cell r="O1051">
            <v>393538</v>
          </cell>
        </row>
        <row r="1052">
          <cell r="F1052" t="str">
            <v>Middle Tennessee2017</v>
          </cell>
          <cell r="G1052" t="str">
            <v>NCAA Division I-FBS</v>
          </cell>
          <cell r="I1052">
            <v>1</v>
          </cell>
          <cell r="J1052" t="str">
            <v>NCAA</v>
          </cell>
          <cell r="K1052">
            <v>7319</v>
          </cell>
          <cell r="L1052">
            <v>8459</v>
          </cell>
          <cell r="M1052">
            <v>15778</v>
          </cell>
          <cell r="N1052">
            <v>346531</v>
          </cell>
          <cell r="O1052">
            <v>162749</v>
          </cell>
        </row>
        <row r="1053">
          <cell r="F1053" t="str">
            <v>Mississippi State2017</v>
          </cell>
          <cell r="G1053" t="str">
            <v>NCAA Division I-FBS</v>
          </cell>
          <cell r="I1053">
            <v>1</v>
          </cell>
          <cell r="J1053" t="str">
            <v>NCAA</v>
          </cell>
          <cell r="K1053">
            <v>8131</v>
          </cell>
          <cell r="L1053">
            <v>8220</v>
          </cell>
          <cell r="M1053">
            <v>16351</v>
          </cell>
          <cell r="N1053">
            <v>881370</v>
          </cell>
          <cell r="O1053">
            <v>472184</v>
          </cell>
        </row>
        <row r="1054">
          <cell r="F1054" t="str">
            <v>New Mexico State2017</v>
          </cell>
          <cell r="G1054" t="str">
            <v>NCAA Division I-FBS</v>
          </cell>
          <cell r="I1054">
            <v>1</v>
          </cell>
          <cell r="J1054" t="str">
            <v>NCAA</v>
          </cell>
          <cell r="K1054">
            <v>4394</v>
          </cell>
          <cell r="L1054">
            <v>5267</v>
          </cell>
          <cell r="M1054">
            <v>9661</v>
          </cell>
          <cell r="N1054">
            <v>272515</v>
          </cell>
          <cell r="O1054">
            <v>127275</v>
          </cell>
        </row>
        <row r="1055">
          <cell r="F1055" t="str">
            <v>NC State2017</v>
          </cell>
          <cell r="G1055" t="str">
            <v>NCAA Division I-FBS</v>
          </cell>
          <cell r="I1055">
            <v>1</v>
          </cell>
          <cell r="J1055" t="str">
            <v>NCAA</v>
          </cell>
          <cell r="K1055">
            <v>11506</v>
          </cell>
          <cell r="L1055">
            <v>9734</v>
          </cell>
          <cell r="M1055">
            <v>21240</v>
          </cell>
          <cell r="N1055">
            <v>1294184</v>
          </cell>
          <cell r="O1055">
            <v>480234</v>
          </cell>
        </row>
        <row r="1056">
          <cell r="F1056" t="str">
            <v>Northern Illinois2017</v>
          </cell>
          <cell r="G1056" t="str">
            <v>NCAA Division I-FBS</v>
          </cell>
          <cell r="I1056">
            <v>1</v>
          </cell>
          <cell r="J1056" t="str">
            <v>NCAA</v>
          </cell>
          <cell r="K1056">
            <v>5835</v>
          </cell>
          <cell r="L1056">
            <v>5951</v>
          </cell>
          <cell r="M1056">
            <v>11786</v>
          </cell>
          <cell r="N1056">
            <v>201473</v>
          </cell>
          <cell r="O1056">
            <v>97857</v>
          </cell>
        </row>
        <row r="1057">
          <cell r="F1057" t="str">
            <v>Northwestern2017</v>
          </cell>
          <cell r="G1057" t="str">
            <v>NCAA Division I-FBS</v>
          </cell>
          <cell r="I1057">
            <v>1</v>
          </cell>
          <cell r="J1057" t="str">
            <v>NCAA</v>
          </cell>
          <cell r="K1057">
            <v>4047</v>
          </cell>
          <cell r="L1057">
            <v>4120</v>
          </cell>
          <cell r="M1057">
            <v>8167</v>
          </cell>
          <cell r="N1057">
            <v>1409401</v>
          </cell>
          <cell r="O1057">
            <v>436679</v>
          </cell>
        </row>
        <row r="1058">
          <cell r="F1058" t="str">
            <v>Ohio State2017</v>
          </cell>
          <cell r="G1058" t="str">
            <v>NCAA Division I-FBS</v>
          </cell>
          <cell r="I1058">
            <v>1</v>
          </cell>
          <cell r="J1058" t="str">
            <v>NCAA</v>
          </cell>
          <cell r="K1058">
            <v>21626</v>
          </cell>
          <cell r="L1058">
            <v>20198</v>
          </cell>
          <cell r="M1058">
            <v>41824</v>
          </cell>
          <cell r="N1058">
            <v>1868649</v>
          </cell>
          <cell r="O1058">
            <v>930294</v>
          </cell>
        </row>
        <row r="1059">
          <cell r="F1059" t="str">
            <v>Ohio2017</v>
          </cell>
          <cell r="G1059" t="str">
            <v>NCAA Division I-FBS</v>
          </cell>
          <cell r="I1059">
            <v>1</v>
          </cell>
          <cell r="J1059" t="str">
            <v>NCAA</v>
          </cell>
          <cell r="K1059">
            <v>8230</v>
          </cell>
          <cell r="L1059">
            <v>9380</v>
          </cell>
          <cell r="M1059">
            <v>17610</v>
          </cell>
          <cell r="N1059">
            <v>474429</v>
          </cell>
          <cell r="O1059">
            <v>161302</v>
          </cell>
        </row>
        <row r="1060">
          <cell r="F1060" t="str">
            <v>Oklahoma State2017</v>
          </cell>
          <cell r="G1060" t="str">
            <v>NCAA Division I-FBS</v>
          </cell>
          <cell r="I1060">
            <v>1</v>
          </cell>
          <cell r="J1060" t="str">
            <v>NCAA</v>
          </cell>
          <cell r="K1060">
            <v>9227</v>
          </cell>
          <cell r="L1060">
            <v>8923</v>
          </cell>
          <cell r="M1060">
            <v>18150</v>
          </cell>
          <cell r="N1060">
            <v>1414010</v>
          </cell>
          <cell r="O1060">
            <v>403707</v>
          </cell>
        </row>
        <row r="1061">
          <cell r="F1061" t="str">
            <v>Old Dominion2017</v>
          </cell>
          <cell r="G1061" t="str">
            <v>NCAA Division I-FBS</v>
          </cell>
          <cell r="I1061">
            <v>1</v>
          </cell>
          <cell r="J1061" t="str">
            <v>NCAA</v>
          </cell>
          <cell r="K1061">
            <v>6805</v>
          </cell>
          <cell r="L1061">
            <v>8216</v>
          </cell>
          <cell r="M1061">
            <v>15021</v>
          </cell>
          <cell r="N1061">
            <v>578425</v>
          </cell>
          <cell r="O1061">
            <v>223074</v>
          </cell>
        </row>
        <row r="1062">
          <cell r="F1062" t="str">
            <v>Oregon State2017</v>
          </cell>
          <cell r="G1062" t="str">
            <v>NCAA Division I-FBS</v>
          </cell>
          <cell r="I1062">
            <v>1</v>
          </cell>
          <cell r="J1062" t="str">
            <v>NCAA</v>
          </cell>
          <cell r="K1062">
            <v>9948</v>
          </cell>
          <cell r="L1062">
            <v>8446</v>
          </cell>
          <cell r="M1062">
            <v>18394</v>
          </cell>
          <cell r="N1062">
            <v>1028396</v>
          </cell>
          <cell r="O1062">
            <v>412428</v>
          </cell>
        </row>
        <row r="1063">
          <cell r="F1063" t="str">
            <v>Penn State2017</v>
          </cell>
          <cell r="G1063" t="str">
            <v>NCAA Division I-FBS</v>
          </cell>
          <cell r="I1063">
            <v>1</v>
          </cell>
          <cell r="J1063" t="str">
            <v>NCAA</v>
          </cell>
          <cell r="K1063">
            <v>21053</v>
          </cell>
          <cell r="L1063">
            <v>18630</v>
          </cell>
          <cell r="M1063">
            <v>39683</v>
          </cell>
          <cell r="N1063">
            <v>2188936</v>
          </cell>
          <cell r="O1063">
            <v>519844</v>
          </cell>
        </row>
        <row r="1064">
          <cell r="F1064" t="str">
            <v>Purdue2017</v>
          </cell>
          <cell r="G1064" t="str">
            <v>NCAA Division I-FBS</v>
          </cell>
          <cell r="I1064">
            <v>1</v>
          </cell>
          <cell r="J1064" t="str">
            <v>NCAA</v>
          </cell>
          <cell r="K1064">
            <v>17529</v>
          </cell>
          <cell r="L1064">
            <v>12740</v>
          </cell>
          <cell r="M1064">
            <v>30269</v>
          </cell>
          <cell r="N1064">
            <v>1028041</v>
          </cell>
          <cell r="O1064">
            <v>431609</v>
          </cell>
        </row>
        <row r="1065">
          <cell r="F1065" t="str">
            <v>Rice2017</v>
          </cell>
          <cell r="G1065" t="str">
            <v>NCAA Division I-FBS</v>
          </cell>
          <cell r="I1065">
            <v>1</v>
          </cell>
          <cell r="J1065" t="str">
            <v>NCAA</v>
          </cell>
          <cell r="K1065">
            <v>2063</v>
          </cell>
          <cell r="L1065">
            <v>1839</v>
          </cell>
          <cell r="M1065">
            <v>3902</v>
          </cell>
          <cell r="N1065">
            <v>397022</v>
          </cell>
          <cell r="O1065">
            <v>218423</v>
          </cell>
        </row>
        <row r="1066">
          <cell r="F1066" t="str">
            <v>Rutgers2017</v>
          </cell>
          <cell r="G1066" t="str">
            <v>NCAA Division I-FBS</v>
          </cell>
          <cell r="I1066">
            <v>1</v>
          </cell>
          <cell r="J1066" t="str">
            <v>NCAA</v>
          </cell>
          <cell r="K1066">
            <v>16844</v>
          </cell>
          <cell r="L1066">
            <v>16775</v>
          </cell>
          <cell r="M1066">
            <v>33619</v>
          </cell>
          <cell r="N1066">
            <v>1398348</v>
          </cell>
          <cell r="O1066">
            <v>616486</v>
          </cell>
        </row>
        <row r="1067">
          <cell r="F1067" t="str">
            <v>San Diego State2017</v>
          </cell>
          <cell r="G1067" t="str">
            <v>NCAA Division I-FBS</v>
          </cell>
          <cell r="I1067">
            <v>1</v>
          </cell>
          <cell r="J1067" t="str">
            <v>NCAA</v>
          </cell>
          <cell r="K1067">
            <v>12235</v>
          </cell>
          <cell r="L1067">
            <v>14567</v>
          </cell>
          <cell r="M1067">
            <v>26802</v>
          </cell>
          <cell r="N1067">
            <v>426171</v>
          </cell>
          <cell r="O1067">
            <v>258095</v>
          </cell>
        </row>
        <row r="1068">
          <cell r="F1068" t="str">
            <v>San Jose State2017</v>
          </cell>
          <cell r="G1068" t="str">
            <v>NCAA Division I-FBS</v>
          </cell>
          <cell r="I1068">
            <v>1</v>
          </cell>
          <cell r="J1068" t="str">
            <v>NCAA</v>
          </cell>
          <cell r="K1068">
            <v>11891</v>
          </cell>
          <cell r="L1068">
            <v>11141</v>
          </cell>
          <cell r="M1068">
            <v>23032</v>
          </cell>
          <cell r="N1068">
            <v>281354</v>
          </cell>
          <cell r="O1068">
            <v>128461</v>
          </cell>
        </row>
        <row r="1069">
          <cell r="F1069" t="str">
            <v>SMU2017</v>
          </cell>
          <cell r="G1069" t="str">
            <v>NCAA Division I-FBS</v>
          </cell>
          <cell r="I1069">
            <v>1</v>
          </cell>
          <cell r="J1069" t="str">
            <v>NCAA</v>
          </cell>
          <cell r="K1069">
            <v>3146</v>
          </cell>
          <cell r="L1069">
            <v>3089</v>
          </cell>
          <cell r="M1069">
            <v>6235</v>
          </cell>
          <cell r="N1069">
            <v>1234258</v>
          </cell>
          <cell r="O1069">
            <v>305207</v>
          </cell>
        </row>
        <row r="1070">
          <cell r="F1070" t="str">
            <v>Stanford2017</v>
          </cell>
          <cell r="G1070" t="str">
            <v>NCAA Division I-FBS</v>
          </cell>
          <cell r="I1070">
            <v>1</v>
          </cell>
          <cell r="J1070" t="str">
            <v>NCAA</v>
          </cell>
          <cell r="K1070">
            <v>3510</v>
          </cell>
          <cell r="L1070">
            <v>3546</v>
          </cell>
          <cell r="M1070">
            <v>7056</v>
          </cell>
          <cell r="N1070">
            <v>1048916</v>
          </cell>
          <cell r="O1070">
            <v>452792</v>
          </cell>
        </row>
        <row r="1071">
          <cell r="F1071" t="str">
            <v>Syracuse2017</v>
          </cell>
          <cell r="G1071" t="str">
            <v>NCAA Division I-FBS</v>
          </cell>
          <cell r="I1071">
            <v>1</v>
          </cell>
          <cell r="J1071" t="str">
            <v>NCAA</v>
          </cell>
          <cell r="K1071">
            <v>6625</v>
          </cell>
          <cell r="L1071">
            <v>7721</v>
          </cell>
          <cell r="M1071">
            <v>14346</v>
          </cell>
          <cell r="N1071">
            <v>1002537</v>
          </cell>
          <cell r="O1071">
            <v>429014</v>
          </cell>
        </row>
        <row r="1072">
          <cell r="F1072" t="str">
            <v>Temple2017</v>
          </cell>
          <cell r="G1072" t="str">
            <v>NCAA Division I-FBS</v>
          </cell>
          <cell r="I1072">
            <v>1</v>
          </cell>
          <cell r="J1072" t="str">
            <v>NCAA</v>
          </cell>
          <cell r="K1072">
            <v>12400</v>
          </cell>
          <cell r="L1072">
            <v>14137</v>
          </cell>
          <cell r="M1072">
            <v>26537</v>
          </cell>
          <cell r="N1072">
            <v>685625</v>
          </cell>
          <cell r="O1072">
            <v>167865</v>
          </cell>
        </row>
        <row r="1073">
          <cell r="F1073" t="str">
            <v>Texas A&amp;M2017</v>
          </cell>
          <cell r="G1073" t="str">
            <v>NCAA Division I-FBS</v>
          </cell>
          <cell r="I1073">
            <v>1</v>
          </cell>
          <cell r="J1073" t="str">
            <v>NCAA</v>
          </cell>
          <cell r="K1073">
            <v>24141</v>
          </cell>
          <cell r="L1073">
            <v>22451</v>
          </cell>
          <cell r="M1073">
            <v>46592</v>
          </cell>
          <cell r="N1073">
            <v>2386098</v>
          </cell>
          <cell r="O1073">
            <v>650630</v>
          </cell>
        </row>
        <row r="1074">
          <cell r="F1074" t="str">
            <v>TCU2017</v>
          </cell>
          <cell r="G1074" t="str">
            <v>NCAA Division I-FBS</v>
          </cell>
          <cell r="I1074">
            <v>1</v>
          </cell>
          <cell r="J1074" t="str">
            <v>NCAA</v>
          </cell>
          <cell r="K1074">
            <v>3530</v>
          </cell>
          <cell r="L1074">
            <v>5197</v>
          </cell>
          <cell r="M1074">
            <v>8727</v>
          </cell>
          <cell r="N1074">
            <v>1279335</v>
          </cell>
          <cell r="O1074">
            <v>333486</v>
          </cell>
        </row>
        <row r="1075">
          <cell r="F1075" t="str">
            <v>Texas State2017</v>
          </cell>
          <cell r="G1075" t="str">
            <v>NCAA Division I-FBS</v>
          </cell>
          <cell r="I1075">
            <v>1</v>
          </cell>
          <cell r="J1075" t="str">
            <v>NCAA</v>
          </cell>
          <cell r="K1075">
            <v>11701</v>
          </cell>
          <cell r="L1075">
            <v>16318</v>
          </cell>
          <cell r="M1075">
            <v>28019</v>
          </cell>
          <cell r="N1075">
            <v>414227</v>
          </cell>
          <cell r="O1075">
            <v>117095</v>
          </cell>
        </row>
        <row r="1076">
          <cell r="F1076" t="str">
            <v>Texas Tech2017</v>
          </cell>
          <cell r="G1076" t="str">
            <v>NCAA Division I-FBS</v>
          </cell>
          <cell r="I1076">
            <v>1</v>
          </cell>
          <cell r="J1076" t="str">
            <v>NCAA</v>
          </cell>
          <cell r="K1076">
            <v>14524</v>
          </cell>
          <cell r="L1076">
            <v>12757</v>
          </cell>
          <cell r="M1076">
            <v>27281</v>
          </cell>
          <cell r="N1076">
            <v>1201492</v>
          </cell>
          <cell r="O1076">
            <v>632311</v>
          </cell>
        </row>
        <row r="1077">
          <cell r="F1077" t="str">
            <v>Alabama2017</v>
          </cell>
          <cell r="G1077" t="str">
            <v>NCAA Division I-FBS</v>
          </cell>
          <cell r="I1077">
            <v>1</v>
          </cell>
          <cell r="J1077" t="str">
            <v>NCAA</v>
          </cell>
          <cell r="K1077">
            <v>13351</v>
          </cell>
          <cell r="L1077">
            <v>16471</v>
          </cell>
          <cell r="M1077">
            <v>29822</v>
          </cell>
          <cell r="N1077">
            <v>2841846</v>
          </cell>
          <cell r="O1077">
            <v>469144</v>
          </cell>
        </row>
        <row r="1078">
          <cell r="F1078" t="str">
            <v>Tennessee2017</v>
          </cell>
          <cell r="G1078" t="str">
            <v>NCAA Division I-FBS</v>
          </cell>
          <cell r="I1078">
            <v>1</v>
          </cell>
          <cell r="J1078" t="str">
            <v>NCAA</v>
          </cell>
          <cell r="K1078">
            <v>10448</v>
          </cell>
          <cell r="L1078">
            <v>10461</v>
          </cell>
          <cell r="M1078">
            <v>20909</v>
          </cell>
          <cell r="N1078">
            <v>2592357</v>
          </cell>
          <cell r="O1078">
            <v>625725</v>
          </cell>
        </row>
        <row r="1079">
          <cell r="F1079" t="str">
            <v>Texas2017</v>
          </cell>
          <cell r="G1079" t="str">
            <v>NCAA Division I-FBS</v>
          </cell>
          <cell r="I1079">
            <v>1</v>
          </cell>
          <cell r="J1079" t="str">
            <v>NCAA</v>
          </cell>
          <cell r="K1079">
            <v>17419</v>
          </cell>
          <cell r="L1079">
            <v>20091</v>
          </cell>
          <cell r="M1079">
            <v>37510</v>
          </cell>
          <cell r="N1079">
            <v>2605351</v>
          </cell>
          <cell r="O1079">
            <v>545596</v>
          </cell>
        </row>
        <row r="1080">
          <cell r="F1080" t="str">
            <v>UTEP2017</v>
          </cell>
          <cell r="G1080" t="str">
            <v>NCAA Division I-FBS</v>
          </cell>
          <cell r="I1080">
            <v>1</v>
          </cell>
          <cell r="J1080" t="str">
            <v>NCAA</v>
          </cell>
          <cell r="K1080">
            <v>6809</v>
          </cell>
          <cell r="L1080">
            <v>7205</v>
          </cell>
          <cell r="M1080">
            <v>14014</v>
          </cell>
          <cell r="N1080">
            <v>450670</v>
          </cell>
          <cell r="O1080">
            <v>208191</v>
          </cell>
        </row>
        <row r="1081">
          <cell r="F1081" t="str">
            <v>UTSA2017</v>
          </cell>
          <cell r="G1081" t="str">
            <v>NCAA Division I-FBS</v>
          </cell>
          <cell r="I1081">
            <v>1</v>
          </cell>
          <cell r="J1081" t="str">
            <v>NCAA</v>
          </cell>
          <cell r="K1081">
            <v>10460</v>
          </cell>
          <cell r="L1081">
            <v>10804</v>
          </cell>
          <cell r="M1081">
            <v>21264</v>
          </cell>
          <cell r="N1081">
            <v>456344</v>
          </cell>
          <cell r="O1081">
            <v>159426</v>
          </cell>
        </row>
        <row r="1082">
          <cell r="F1082" t="str">
            <v>Troy2017</v>
          </cell>
          <cell r="G1082" t="str">
            <v>NCAA Division I-FBS</v>
          </cell>
          <cell r="I1082">
            <v>1</v>
          </cell>
          <cell r="J1082" t="str">
            <v>NCAA</v>
          </cell>
          <cell r="K1082">
            <v>3790</v>
          </cell>
          <cell r="L1082">
            <v>5682</v>
          </cell>
          <cell r="M1082">
            <v>9472</v>
          </cell>
          <cell r="N1082">
            <v>170391</v>
          </cell>
          <cell r="O1082">
            <v>105356</v>
          </cell>
        </row>
        <row r="1083">
          <cell r="F1083" t="str">
            <v>Tulane2017</v>
          </cell>
          <cell r="G1083" t="str">
            <v>NCAA Division I-FBS</v>
          </cell>
          <cell r="I1083">
            <v>1</v>
          </cell>
          <cell r="J1083" t="str">
            <v>NCAA</v>
          </cell>
          <cell r="K1083">
            <v>2765</v>
          </cell>
          <cell r="L1083">
            <v>3951</v>
          </cell>
          <cell r="M1083">
            <v>6716</v>
          </cell>
          <cell r="N1083">
            <v>470300</v>
          </cell>
          <cell r="O1083">
            <v>176255</v>
          </cell>
        </row>
        <row r="1084">
          <cell r="F1084" t="str">
            <v>Buffalo2017</v>
          </cell>
          <cell r="G1084" t="str">
            <v>NCAA Division I-FBS</v>
          </cell>
          <cell r="I1084">
            <v>1</v>
          </cell>
          <cell r="J1084" t="str">
            <v>NCAA</v>
          </cell>
          <cell r="K1084">
            <v>11138</v>
          </cell>
          <cell r="L1084">
            <v>8178</v>
          </cell>
          <cell r="M1084">
            <v>19316</v>
          </cell>
          <cell r="N1084">
            <v>422154</v>
          </cell>
          <cell r="O1084">
            <v>163407</v>
          </cell>
        </row>
        <row r="1085">
          <cell r="F1085" t="str">
            <v>Akron2017</v>
          </cell>
          <cell r="G1085" t="str">
            <v>NCAA Division I-FBS</v>
          </cell>
          <cell r="I1085">
            <v>1</v>
          </cell>
          <cell r="J1085" t="str">
            <v>NCAA</v>
          </cell>
          <cell r="K1085">
            <v>7144</v>
          </cell>
          <cell r="L1085">
            <v>5984</v>
          </cell>
          <cell r="M1085">
            <v>13128</v>
          </cell>
          <cell r="N1085">
            <v>399688</v>
          </cell>
          <cell r="O1085">
            <v>189397</v>
          </cell>
        </row>
        <row r="1086">
          <cell r="F1086" t="str">
            <v>UAB2017</v>
          </cell>
          <cell r="G1086" t="str">
            <v>NCAA Division I-FBS</v>
          </cell>
          <cell r="I1086">
            <v>1</v>
          </cell>
          <cell r="J1086" t="str">
            <v>NCAA</v>
          </cell>
          <cell r="K1086">
            <v>3905</v>
          </cell>
          <cell r="L1086">
            <v>5725</v>
          </cell>
          <cell r="M1086">
            <v>9630</v>
          </cell>
          <cell r="N1086">
            <v>423580</v>
          </cell>
          <cell r="O1086">
            <v>224614</v>
          </cell>
        </row>
        <row r="1087">
          <cell r="F1087" t="str">
            <v>Arizona2017</v>
          </cell>
          <cell r="G1087" t="str">
            <v>NCAA Division I-FBS</v>
          </cell>
          <cell r="I1087">
            <v>1</v>
          </cell>
          <cell r="J1087" t="str">
            <v>NCAA</v>
          </cell>
          <cell r="K1087">
            <v>13852</v>
          </cell>
          <cell r="L1087">
            <v>15397</v>
          </cell>
          <cell r="M1087">
            <v>29249</v>
          </cell>
          <cell r="N1087">
            <v>1014266</v>
          </cell>
          <cell r="O1087">
            <v>481119</v>
          </cell>
        </row>
        <row r="1088">
          <cell r="F1088" t="str">
            <v>Arkansas2017</v>
          </cell>
          <cell r="G1088" t="str">
            <v>NCAA Division I-FBS</v>
          </cell>
          <cell r="I1088">
            <v>1</v>
          </cell>
          <cell r="J1088" t="str">
            <v>NCAA</v>
          </cell>
          <cell r="K1088">
            <v>9529</v>
          </cell>
          <cell r="L1088">
            <v>10870</v>
          </cell>
          <cell r="M1088">
            <v>20399</v>
          </cell>
          <cell r="N1088">
            <v>1779154</v>
          </cell>
          <cell r="O1088">
            <v>615637</v>
          </cell>
        </row>
        <row r="1089">
          <cell r="F1089" t="str">
            <v>California2017</v>
          </cell>
          <cell r="G1089" t="str">
            <v>NCAA Division I-FBS</v>
          </cell>
          <cell r="I1089">
            <v>1</v>
          </cell>
          <cell r="J1089" t="str">
            <v>NCAA</v>
          </cell>
          <cell r="K1089">
            <v>14016</v>
          </cell>
          <cell r="L1089">
            <v>15335</v>
          </cell>
          <cell r="M1089">
            <v>29351</v>
          </cell>
          <cell r="N1089">
            <v>1013545</v>
          </cell>
          <cell r="O1089">
            <v>342045</v>
          </cell>
        </row>
        <row r="1090">
          <cell r="F1090" t="str">
            <v>UCLA2017</v>
          </cell>
          <cell r="G1090" t="str">
            <v>NCAA Division I-FBS</v>
          </cell>
          <cell r="I1090">
            <v>1</v>
          </cell>
          <cell r="J1090" t="str">
            <v>NCAA</v>
          </cell>
          <cell r="K1090">
            <v>12930</v>
          </cell>
          <cell r="L1090">
            <v>17520</v>
          </cell>
          <cell r="M1090">
            <v>30450</v>
          </cell>
          <cell r="N1090">
            <v>1152249</v>
          </cell>
          <cell r="O1090">
            <v>467921</v>
          </cell>
        </row>
        <row r="1091">
          <cell r="F1091" t="str">
            <v>UCF2017</v>
          </cell>
          <cell r="G1091" t="str">
            <v>NCAA Division I-FBS</v>
          </cell>
          <cell r="I1091">
            <v>1</v>
          </cell>
          <cell r="J1091" t="str">
            <v>NCAA</v>
          </cell>
          <cell r="K1091">
            <v>18065</v>
          </cell>
          <cell r="L1091">
            <v>21620</v>
          </cell>
          <cell r="M1091">
            <v>39685</v>
          </cell>
          <cell r="N1091">
            <v>448843</v>
          </cell>
          <cell r="O1091">
            <v>268947</v>
          </cell>
        </row>
        <row r="1092">
          <cell r="F1092" t="str">
            <v>Cincinnati2017</v>
          </cell>
          <cell r="G1092" t="str">
            <v>NCAA Division I-FBS</v>
          </cell>
          <cell r="I1092">
            <v>1</v>
          </cell>
          <cell r="J1092" t="str">
            <v>NCAA</v>
          </cell>
          <cell r="K1092">
            <v>11897</v>
          </cell>
          <cell r="L1092">
            <v>10598</v>
          </cell>
          <cell r="M1092">
            <v>22495</v>
          </cell>
          <cell r="N1092">
            <v>619068</v>
          </cell>
          <cell r="O1092">
            <v>237814</v>
          </cell>
        </row>
        <row r="1093">
          <cell r="F1093" t="str">
            <v>Colorado2017</v>
          </cell>
          <cell r="G1093" t="str">
            <v>NCAA Division I-FBS</v>
          </cell>
          <cell r="I1093">
            <v>1</v>
          </cell>
          <cell r="J1093" t="str">
            <v>NCAA</v>
          </cell>
          <cell r="K1093">
            <v>14952</v>
          </cell>
          <cell r="L1093">
            <v>11932</v>
          </cell>
          <cell r="M1093">
            <v>26884</v>
          </cell>
          <cell r="N1093">
            <v>787619</v>
          </cell>
          <cell r="O1093">
            <v>356433</v>
          </cell>
        </row>
        <row r="1094">
          <cell r="F1094" t="str">
            <v>UConn2017</v>
          </cell>
          <cell r="G1094" t="str">
            <v>NCAA Division I-FBS</v>
          </cell>
          <cell r="I1094">
            <v>1</v>
          </cell>
          <cell r="J1094" t="str">
            <v>NCAA</v>
          </cell>
          <cell r="K1094">
            <v>9096</v>
          </cell>
          <cell r="L1094">
            <v>9347</v>
          </cell>
          <cell r="M1094">
            <v>18443</v>
          </cell>
          <cell r="N1094">
            <v>823684</v>
          </cell>
          <cell r="O1094">
            <v>361999</v>
          </cell>
        </row>
        <row r="1095">
          <cell r="F1095" t="str">
            <v>Florida2017</v>
          </cell>
          <cell r="G1095" t="str">
            <v>NCAA Division I-FBS</v>
          </cell>
          <cell r="I1095">
            <v>1</v>
          </cell>
          <cell r="J1095" t="str">
            <v>NCAA</v>
          </cell>
          <cell r="K1095">
            <v>13411</v>
          </cell>
          <cell r="L1095">
            <v>17476</v>
          </cell>
          <cell r="M1095">
            <v>30887</v>
          </cell>
          <cell r="N1095">
            <v>1663885</v>
          </cell>
          <cell r="O1095">
            <v>665537</v>
          </cell>
        </row>
        <row r="1096">
          <cell r="F1096" t="str">
            <v>Georgia2017</v>
          </cell>
          <cell r="G1096" t="str">
            <v>NCAA Division I-FBS</v>
          </cell>
          <cell r="I1096">
            <v>1</v>
          </cell>
          <cell r="J1096" t="str">
            <v>NCAA</v>
          </cell>
          <cell r="K1096">
            <v>11605</v>
          </cell>
          <cell r="L1096">
            <v>15454</v>
          </cell>
          <cell r="M1096">
            <v>27059</v>
          </cell>
          <cell r="N1096">
            <v>3234927</v>
          </cell>
          <cell r="O1096">
            <v>755495</v>
          </cell>
        </row>
        <row r="1097">
          <cell r="F1097" t="str">
            <v>Hawaii2017</v>
          </cell>
          <cell r="G1097" t="str">
            <v>NCAA Division I-FBS</v>
          </cell>
          <cell r="I1097">
            <v>1</v>
          </cell>
          <cell r="J1097" t="str">
            <v>NCAA</v>
          </cell>
          <cell r="K1097">
            <v>4647</v>
          </cell>
          <cell r="L1097">
            <v>5903</v>
          </cell>
          <cell r="M1097">
            <v>10550</v>
          </cell>
          <cell r="N1097">
            <v>458441</v>
          </cell>
          <cell r="O1097">
            <v>305044</v>
          </cell>
        </row>
        <row r="1098">
          <cell r="F1098" t="str">
            <v>Houston2017</v>
          </cell>
          <cell r="G1098" t="str">
            <v>NCAA Division I-FBS</v>
          </cell>
          <cell r="I1098">
            <v>1</v>
          </cell>
          <cell r="J1098" t="str">
            <v>NCAA</v>
          </cell>
          <cell r="K1098">
            <v>13372</v>
          </cell>
          <cell r="L1098">
            <v>13383</v>
          </cell>
          <cell r="M1098">
            <v>26755</v>
          </cell>
          <cell r="N1098">
            <v>528071</v>
          </cell>
          <cell r="O1098">
            <v>165296</v>
          </cell>
        </row>
        <row r="1099">
          <cell r="F1099" t="str">
            <v>Illinois2017</v>
          </cell>
          <cell r="G1099" t="str">
            <v>NCAA Division I-FBS</v>
          </cell>
          <cell r="I1099">
            <v>1</v>
          </cell>
          <cell r="J1099" t="str">
            <v>NCAA</v>
          </cell>
          <cell r="K1099">
            <v>17464</v>
          </cell>
          <cell r="L1099">
            <v>14746</v>
          </cell>
          <cell r="M1099">
            <v>32210</v>
          </cell>
          <cell r="N1099">
            <v>1626485</v>
          </cell>
          <cell r="O1099">
            <v>442546</v>
          </cell>
        </row>
        <row r="1100">
          <cell r="F1100" t="str">
            <v>Iowa2017</v>
          </cell>
          <cell r="G1100" t="str">
            <v>NCAA Division I-FBS</v>
          </cell>
          <cell r="I1100">
            <v>1</v>
          </cell>
          <cell r="J1100" t="str">
            <v>NCAA</v>
          </cell>
          <cell r="K1100">
            <v>9899</v>
          </cell>
          <cell r="L1100">
            <v>11180</v>
          </cell>
          <cell r="M1100">
            <v>21079</v>
          </cell>
          <cell r="N1100">
            <v>1111205</v>
          </cell>
          <cell r="O1100">
            <v>601462</v>
          </cell>
        </row>
        <row r="1101">
          <cell r="F1101" t="str">
            <v>Kansas2017</v>
          </cell>
          <cell r="G1101" t="str">
            <v>NCAA Division I-FBS</v>
          </cell>
          <cell r="I1101">
            <v>1</v>
          </cell>
          <cell r="J1101" t="str">
            <v>NCAA</v>
          </cell>
          <cell r="K1101">
            <v>8325</v>
          </cell>
          <cell r="L1101">
            <v>8721</v>
          </cell>
          <cell r="M1101">
            <v>17046</v>
          </cell>
          <cell r="N1101">
            <v>1828138</v>
          </cell>
          <cell r="O1101">
            <v>486632</v>
          </cell>
        </row>
        <row r="1102">
          <cell r="F1102" t="str">
            <v>Kentucky2017</v>
          </cell>
          <cell r="G1102" t="str">
            <v>NCAA Division I-FBS</v>
          </cell>
          <cell r="I1102">
            <v>1</v>
          </cell>
          <cell r="J1102" t="str">
            <v>NCAA</v>
          </cell>
          <cell r="K1102">
            <v>9218</v>
          </cell>
          <cell r="L1102">
            <v>11393</v>
          </cell>
          <cell r="M1102">
            <v>20611</v>
          </cell>
          <cell r="N1102">
            <v>1760691</v>
          </cell>
          <cell r="O1102">
            <v>942370</v>
          </cell>
        </row>
        <row r="1103">
          <cell r="F1103" t="str">
            <v>Louisiana2017</v>
          </cell>
          <cell r="G1103" t="str">
            <v>NCAA Division I-FBS</v>
          </cell>
          <cell r="I1103">
            <v>1</v>
          </cell>
          <cell r="J1103" t="str">
            <v>NCAA</v>
          </cell>
          <cell r="K1103">
            <v>5724</v>
          </cell>
          <cell r="L1103">
            <v>7018</v>
          </cell>
          <cell r="M1103">
            <v>12742</v>
          </cell>
          <cell r="N1103">
            <v>328003</v>
          </cell>
          <cell r="O1103">
            <v>154377</v>
          </cell>
        </row>
        <row r="1104">
          <cell r="F1104" t="str">
            <v>Louisiana-Monroe2017</v>
          </cell>
          <cell r="G1104" t="str">
            <v>NCAA Division I-FBS</v>
          </cell>
          <cell r="I1104">
            <v>1</v>
          </cell>
          <cell r="J1104" t="str">
            <v>NCAA</v>
          </cell>
          <cell r="K1104">
            <v>1876</v>
          </cell>
          <cell r="L1104">
            <v>3268</v>
          </cell>
          <cell r="M1104">
            <v>5144</v>
          </cell>
          <cell r="N1104">
            <v>151593</v>
          </cell>
          <cell r="O1104">
            <v>53774</v>
          </cell>
        </row>
        <row r="1105">
          <cell r="F1105" t="str">
            <v>Louisville2017</v>
          </cell>
          <cell r="G1105" t="str">
            <v>NCAA Division I-FBS</v>
          </cell>
          <cell r="I1105">
            <v>1</v>
          </cell>
          <cell r="J1105" t="str">
            <v>NCAA</v>
          </cell>
          <cell r="K1105">
            <v>5635</v>
          </cell>
          <cell r="L1105">
            <v>6329</v>
          </cell>
          <cell r="M1105">
            <v>11964</v>
          </cell>
          <cell r="N1105">
            <v>1244058</v>
          </cell>
          <cell r="O1105">
            <v>602769</v>
          </cell>
        </row>
        <row r="1106">
          <cell r="F1106" t="str">
            <v>Maryland2017</v>
          </cell>
          <cell r="G1106" t="str">
            <v>NCAA Division I-FBS</v>
          </cell>
          <cell r="I1106">
            <v>1</v>
          </cell>
          <cell r="J1106" t="str">
            <v>NCAA</v>
          </cell>
          <cell r="K1106">
            <v>14594</v>
          </cell>
          <cell r="L1106">
            <v>12944</v>
          </cell>
          <cell r="M1106">
            <v>27538</v>
          </cell>
          <cell r="N1106">
            <v>931341</v>
          </cell>
          <cell r="O1106">
            <v>377264</v>
          </cell>
        </row>
        <row r="1107">
          <cell r="F1107" t="str">
            <v>UMass2017</v>
          </cell>
          <cell r="G1107" t="str">
            <v>NCAA Division I-FBS</v>
          </cell>
          <cell r="I1107">
            <v>1</v>
          </cell>
          <cell r="J1107" t="str">
            <v>NCAA</v>
          </cell>
          <cell r="K1107">
            <v>10958</v>
          </cell>
          <cell r="L1107">
            <v>10523</v>
          </cell>
          <cell r="M1107">
            <v>21481</v>
          </cell>
          <cell r="N1107">
            <v>673337</v>
          </cell>
          <cell r="O1107">
            <v>312552</v>
          </cell>
        </row>
        <row r="1108">
          <cell r="F1108" t="str">
            <v>Memphis2017</v>
          </cell>
          <cell r="G1108" t="str">
            <v>NCAA Division I-FBS</v>
          </cell>
          <cell r="I1108">
            <v>1</v>
          </cell>
          <cell r="J1108" t="str">
            <v>NCAA</v>
          </cell>
          <cell r="K1108">
            <v>5243</v>
          </cell>
          <cell r="L1108">
            <v>7127</v>
          </cell>
          <cell r="M1108">
            <v>12370</v>
          </cell>
          <cell r="N1108">
            <v>632043</v>
          </cell>
          <cell r="O1108">
            <v>192959</v>
          </cell>
        </row>
        <row r="1109">
          <cell r="F1109" t="str">
            <v>Miami (FL)2017</v>
          </cell>
          <cell r="G1109" t="str">
            <v>NCAA Division I-FBS</v>
          </cell>
          <cell r="I1109">
            <v>1</v>
          </cell>
          <cell r="J1109" t="str">
            <v>NCAA</v>
          </cell>
          <cell r="K1109">
            <v>4874</v>
          </cell>
          <cell r="L1109">
            <v>5260</v>
          </cell>
          <cell r="M1109">
            <v>10134</v>
          </cell>
          <cell r="N1109">
            <v>1749096</v>
          </cell>
          <cell r="O1109">
            <v>418012</v>
          </cell>
        </row>
        <row r="1110">
          <cell r="F1110" t="str">
            <v>Michigan2017</v>
          </cell>
          <cell r="G1110" t="str">
            <v>NCAA Division I-FBS</v>
          </cell>
          <cell r="I1110">
            <v>1</v>
          </cell>
          <cell r="J1110" t="str">
            <v>NCAA</v>
          </cell>
          <cell r="K1110">
            <v>14205</v>
          </cell>
          <cell r="L1110">
            <v>14314</v>
          </cell>
          <cell r="M1110">
            <v>28519</v>
          </cell>
          <cell r="N1110">
            <v>2250041</v>
          </cell>
          <cell r="O1110">
            <v>743956</v>
          </cell>
        </row>
        <row r="1111">
          <cell r="F1111" t="str">
            <v>Minnesota2017</v>
          </cell>
          <cell r="G1111" t="str">
            <v>NCAA Division I-FBS</v>
          </cell>
          <cell r="I1111">
            <v>1</v>
          </cell>
          <cell r="J1111" t="str">
            <v>NCAA</v>
          </cell>
          <cell r="K1111">
            <v>13884</v>
          </cell>
          <cell r="L1111">
            <v>15428</v>
          </cell>
          <cell r="M1111">
            <v>29312</v>
          </cell>
          <cell r="N1111">
            <v>1724518</v>
          </cell>
          <cell r="O1111">
            <v>490689</v>
          </cell>
        </row>
        <row r="1112">
          <cell r="F1112" t="str">
            <v>Ole Miss2017</v>
          </cell>
          <cell r="G1112" t="str">
            <v>NCAA Division I-FBS</v>
          </cell>
          <cell r="I1112">
            <v>1</v>
          </cell>
          <cell r="J1112" t="str">
            <v>NCAA</v>
          </cell>
          <cell r="K1112">
            <v>7653</v>
          </cell>
          <cell r="L1112">
            <v>9708</v>
          </cell>
          <cell r="M1112">
            <v>17361</v>
          </cell>
          <cell r="N1112">
            <v>1216601</v>
          </cell>
          <cell r="O1112">
            <v>466835</v>
          </cell>
        </row>
        <row r="1113">
          <cell r="F1113" t="str">
            <v>Missouri2017</v>
          </cell>
          <cell r="G1113" t="str">
            <v>NCAA Division I-FBS</v>
          </cell>
          <cell r="I1113">
            <v>1</v>
          </cell>
          <cell r="J1113" t="str">
            <v>NCAA</v>
          </cell>
          <cell r="K1113">
            <v>10597</v>
          </cell>
          <cell r="L1113">
            <v>11534</v>
          </cell>
          <cell r="M1113">
            <v>22131</v>
          </cell>
          <cell r="N1113">
            <v>1183162</v>
          </cell>
          <cell r="O1113">
            <v>474591</v>
          </cell>
        </row>
        <row r="1114">
          <cell r="F1114" t="str">
            <v>Nebraska2017</v>
          </cell>
          <cell r="G1114" t="str">
            <v>NCAA Division I-FBS</v>
          </cell>
          <cell r="I1114">
            <v>1</v>
          </cell>
          <cell r="J1114" t="str">
            <v>NCAA</v>
          </cell>
          <cell r="K1114">
            <v>10175</v>
          </cell>
          <cell r="L1114">
            <v>9359</v>
          </cell>
          <cell r="M1114">
            <v>19534</v>
          </cell>
          <cell r="N1114">
            <v>1964734</v>
          </cell>
          <cell r="O1114">
            <v>580849</v>
          </cell>
        </row>
        <row r="1115">
          <cell r="F1115" t="str">
            <v>UNLV2017</v>
          </cell>
          <cell r="G1115" t="str">
            <v>NCAA Division I-FBS</v>
          </cell>
          <cell r="I1115">
            <v>1</v>
          </cell>
          <cell r="J1115" t="str">
            <v>NCAA</v>
          </cell>
          <cell r="K1115">
            <v>8031</v>
          </cell>
          <cell r="L1115">
            <v>10831</v>
          </cell>
          <cell r="M1115">
            <v>18862</v>
          </cell>
          <cell r="N1115">
            <v>874264</v>
          </cell>
          <cell r="O1115">
            <v>298421</v>
          </cell>
        </row>
        <row r="1116">
          <cell r="F1116" t="str">
            <v>Nevada2017</v>
          </cell>
          <cell r="G1116" t="str">
            <v>NCAA Division I-FBS</v>
          </cell>
          <cell r="I1116">
            <v>1</v>
          </cell>
          <cell r="J1116" t="str">
            <v>NCAA</v>
          </cell>
          <cell r="K1116">
            <v>7308</v>
          </cell>
          <cell r="L1116">
            <v>8235</v>
          </cell>
          <cell r="M1116">
            <v>15543</v>
          </cell>
          <cell r="N1116">
            <v>595517</v>
          </cell>
          <cell r="O1116">
            <v>264417</v>
          </cell>
        </row>
        <row r="1117">
          <cell r="F1117" t="str">
            <v>New Mexico2017</v>
          </cell>
          <cell r="G1117" t="str">
            <v>NCAA Division I-FBS</v>
          </cell>
          <cell r="I1117">
            <v>1</v>
          </cell>
          <cell r="J1117" t="str">
            <v>NCAA</v>
          </cell>
          <cell r="K1117">
            <v>6629</v>
          </cell>
          <cell r="L1117">
            <v>8273</v>
          </cell>
          <cell r="M1117">
            <v>14902</v>
          </cell>
          <cell r="N1117">
            <v>611540</v>
          </cell>
          <cell r="O1117">
            <v>191962</v>
          </cell>
        </row>
        <row r="1118">
          <cell r="F1118" t="str">
            <v>North Carolina2017</v>
          </cell>
          <cell r="G1118" t="str">
            <v>NCAA Division I-FBS</v>
          </cell>
          <cell r="I1118">
            <v>1</v>
          </cell>
          <cell r="J1118" t="str">
            <v>NCAA</v>
          </cell>
          <cell r="K1118">
            <v>7464</v>
          </cell>
          <cell r="L1118">
            <v>10811</v>
          </cell>
          <cell r="M1118">
            <v>18275</v>
          </cell>
          <cell r="N1118">
            <v>1419163</v>
          </cell>
          <cell r="O1118">
            <v>464296</v>
          </cell>
        </row>
        <row r="1119">
          <cell r="F1119" t="str">
            <v>Charlotte2017</v>
          </cell>
          <cell r="G1119" t="str">
            <v>NCAA Division I-FBS</v>
          </cell>
          <cell r="I1119">
            <v>1</v>
          </cell>
          <cell r="J1119" t="str">
            <v>NCAA</v>
          </cell>
          <cell r="K1119">
            <v>11060</v>
          </cell>
          <cell r="L1119">
            <v>9532</v>
          </cell>
          <cell r="M1119">
            <v>20592</v>
          </cell>
          <cell r="N1119">
            <v>483678</v>
          </cell>
          <cell r="O1119">
            <v>166720</v>
          </cell>
        </row>
        <row r="1120">
          <cell r="F1120" t="str">
            <v>North Texas2017</v>
          </cell>
          <cell r="G1120" t="str">
            <v>NCAA Division I-FBS</v>
          </cell>
          <cell r="I1120">
            <v>1</v>
          </cell>
          <cell r="J1120" t="str">
            <v>NCAA</v>
          </cell>
          <cell r="K1120">
            <v>12055</v>
          </cell>
          <cell r="L1120">
            <v>13537</v>
          </cell>
          <cell r="M1120">
            <v>25592</v>
          </cell>
          <cell r="N1120">
            <v>246287</v>
          </cell>
          <cell r="O1120">
            <v>130402</v>
          </cell>
        </row>
        <row r="1121">
          <cell r="F1121" t="str">
            <v>Notre Dame2017</v>
          </cell>
          <cell r="G1121" t="str">
            <v>NCAA Division I-FBS</v>
          </cell>
          <cell r="I1121">
            <v>1</v>
          </cell>
          <cell r="J1121" t="str">
            <v>NCAA</v>
          </cell>
          <cell r="K1121">
            <v>4467</v>
          </cell>
          <cell r="L1121">
            <v>4042</v>
          </cell>
          <cell r="M1121">
            <v>8509</v>
          </cell>
          <cell r="N1121">
            <v>1863157</v>
          </cell>
          <cell r="O1121">
            <v>524719</v>
          </cell>
        </row>
        <row r="1122">
          <cell r="F1122" t="str">
            <v>Oklahoma2017</v>
          </cell>
          <cell r="G1122" t="str">
            <v>NCAA Division I-FBS</v>
          </cell>
          <cell r="I1122">
            <v>1</v>
          </cell>
          <cell r="J1122" t="str">
            <v>NCAA</v>
          </cell>
          <cell r="K1122">
            <v>9455</v>
          </cell>
          <cell r="L1122">
            <v>9397</v>
          </cell>
          <cell r="M1122">
            <v>18852</v>
          </cell>
          <cell r="N1122">
            <v>1920434</v>
          </cell>
          <cell r="O1122">
            <v>664387</v>
          </cell>
        </row>
        <row r="1123">
          <cell r="F1123" t="str">
            <v>Oregon2017</v>
          </cell>
          <cell r="G1123" t="str">
            <v>NCAA Division I-FBS</v>
          </cell>
          <cell r="I1123">
            <v>1</v>
          </cell>
          <cell r="J1123" t="str">
            <v>NCAA</v>
          </cell>
          <cell r="K1123">
            <v>8221</v>
          </cell>
          <cell r="L1123">
            <v>9567</v>
          </cell>
          <cell r="M1123">
            <v>17788</v>
          </cell>
          <cell r="N1123">
            <v>1460773</v>
          </cell>
          <cell r="O1123">
            <v>418128</v>
          </cell>
        </row>
        <row r="1124">
          <cell r="F1124" t="str">
            <v>Pittsburgh2017</v>
          </cell>
          <cell r="G1124" t="str">
            <v>NCAA Division I-FBS</v>
          </cell>
          <cell r="I1124">
            <v>1</v>
          </cell>
          <cell r="J1124" t="str">
            <v>NCAA</v>
          </cell>
          <cell r="K1124">
            <v>8877</v>
          </cell>
          <cell r="L1124">
            <v>9475</v>
          </cell>
          <cell r="M1124">
            <v>18352</v>
          </cell>
          <cell r="N1124">
            <v>1156190</v>
          </cell>
          <cell r="O1124">
            <v>330236</v>
          </cell>
        </row>
        <row r="1125">
          <cell r="F1125" t="str">
            <v>South Alabama2017</v>
          </cell>
          <cell r="G1125" t="str">
            <v>NCAA Division I-FBS</v>
          </cell>
          <cell r="I1125">
            <v>1</v>
          </cell>
          <cell r="J1125" t="str">
            <v>NCAA</v>
          </cell>
          <cell r="K1125">
            <v>3989</v>
          </cell>
          <cell r="L1125">
            <v>5087</v>
          </cell>
          <cell r="M1125">
            <v>9076</v>
          </cell>
          <cell r="N1125">
            <v>206495</v>
          </cell>
          <cell r="O1125">
            <v>63820</v>
          </cell>
        </row>
        <row r="1126">
          <cell r="F1126" t="str">
            <v>South Carolina2017</v>
          </cell>
          <cell r="G1126" t="str">
            <v>NCAA Division I-FBS</v>
          </cell>
          <cell r="I1126">
            <v>1</v>
          </cell>
          <cell r="J1126" t="str">
            <v>NCAA</v>
          </cell>
          <cell r="K1126">
            <v>11221</v>
          </cell>
          <cell r="L1126">
            <v>13357</v>
          </cell>
          <cell r="M1126">
            <v>24578</v>
          </cell>
          <cell r="N1126">
            <v>1472181</v>
          </cell>
          <cell r="O1126">
            <v>626972</v>
          </cell>
        </row>
        <row r="1127">
          <cell r="F1127" t="str">
            <v>South Florida2017</v>
          </cell>
          <cell r="G1127" t="str">
            <v>NCAA Division I-FBS</v>
          </cell>
          <cell r="I1127">
            <v>1</v>
          </cell>
          <cell r="J1127" t="str">
            <v>NCAA</v>
          </cell>
          <cell r="K1127">
            <v>10999</v>
          </cell>
          <cell r="L1127">
            <v>13343</v>
          </cell>
          <cell r="M1127">
            <v>24342</v>
          </cell>
          <cell r="N1127">
            <v>724635</v>
          </cell>
          <cell r="O1127">
            <v>294519</v>
          </cell>
        </row>
        <row r="1128">
          <cell r="F1128" t="str">
            <v>USC2017</v>
          </cell>
          <cell r="G1128" t="str">
            <v>NCAA Division I-FBS</v>
          </cell>
          <cell r="I1128">
            <v>1</v>
          </cell>
          <cell r="J1128" t="str">
            <v>NCAA</v>
          </cell>
          <cell r="K1128">
            <v>8903</v>
          </cell>
          <cell r="L1128">
            <v>9562</v>
          </cell>
          <cell r="M1128">
            <v>18465</v>
          </cell>
          <cell r="N1128">
            <v>1330102</v>
          </cell>
          <cell r="O1128">
            <v>412242</v>
          </cell>
        </row>
        <row r="1129">
          <cell r="F1129" t="str">
            <v>Southern Mississippi2017</v>
          </cell>
          <cell r="G1129" t="str">
            <v>NCAA Division I-FBS</v>
          </cell>
          <cell r="I1129">
            <v>1</v>
          </cell>
          <cell r="J1129" t="str">
            <v>NCAA</v>
          </cell>
          <cell r="K1129">
            <v>3766</v>
          </cell>
          <cell r="L1129">
            <v>6618</v>
          </cell>
          <cell r="M1129">
            <v>10384</v>
          </cell>
          <cell r="N1129">
            <v>398755</v>
          </cell>
          <cell r="O1129">
            <v>158695</v>
          </cell>
        </row>
        <row r="1130">
          <cell r="F1130" t="str">
            <v>Toledo2017</v>
          </cell>
          <cell r="G1130" t="str">
            <v>NCAA Division I-FBS</v>
          </cell>
          <cell r="I1130">
            <v>1</v>
          </cell>
          <cell r="J1130" t="str">
            <v>NCAA</v>
          </cell>
          <cell r="K1130">
            <v>6595</v>
          </cell>
          <cell r="L1130">
            <v>6326</v>
          </cell>
          <cell r="M1130">
            <v>12921</v>
          </cell>
          <cell r="N1130">
            <v>383018</v>
          </cell>
          <cell r="O1130">
            <v>174832</v>
          </cell>
        </row>
        <row r="1131">
          <cell r="F1131" t="str">
            <v>Tulsa2017</v>
          </cell>
          <cell r="G1131" t="str">
            <v>NCAA Division I-FBS</v>
          </cell>
          <cell r="I1131">
            <v>1</v>
          </cell>
          <cell r="J1131" t="str">
            <v>NCAA</v>
          </cell>
          <cell r="K1131">
            <v>1784</v>
          </cell>
          <cell r="L1131">
            <v>1412</v>
          </cell>
          <cell r="M1131">
            <v>3196</v>
          </cell>
          <cell r="N1131">
            <v>405221</v>
          </cell>
          <cell r="O1131">
            <v>225907</v>
          </cell>
        </row>
        <row r="1132">
          <cell r="F1132" t="str">
            <v>Utah2017</v>
          </cell>
          <cell r="G1132" t="str">
            <v>NCAA Division I-FBS</v>
          </cell>
          <cell r="I1132">
            <v>1</v>
          </cell>
          <cell r="J1132" t="str">
            <v>NCAA</v>
          </cell>
          <cell r="K1132">
            <v>9488</v>
          </cell>
          <cell r="L1132">
            <v>8352</v>
          </cell>
          <cell r="M1132">
            <v>17840</v>
          </cell>
          <cell r="N1132">
            <v>1406256</v>
          </cell>
          <cell r="O1132">
            <v>556580</v>
          </cell>
        </row>
        <row r="1133">
          <cell r="F1133" t="str">
            <v>Virginia2017</v>
          </cell>
          <cell r="G1133" t="str">
            <v>NCAA Division I-FBS</v>
          </cell>
          <cell r="I1133">
            <v>1</v>
          </cell>
          <cell r="J1133" t="str">
            <v>NCAA</v>
          </cell>
          <cell r="K1133">
            <v>7211</v>
          </cell>
          <cell r="L1133">
            <v>8486</v>
          </cell>
          <cell r="M1133">
            <v>15697</v>
          </cell>
          <cell r="N1133">
            <v>1298977</v>
          </cell>
          <cell r="O1133">
            <v>441485</v>
          </cell>
        </row>
        <row r="1134">
          <cell r="F1134" t="str">
            <v>Washington2017</v>
          </cell>
          <cell r="G1134" t="str">
            <v>NCAA Division I-FBS</v>
          </cell>
          <cell r="I1134">
            <v>1</v>
          </cell>
          <cell r="J1134" t="str">
            <v>NCAA</v>
          </cell>
          <cell r="K1134">
            <v>13404</v>
          </cell>
          <cell r="L1134">
            <v>15133</v>
          </cell>
          <cell r="M1134">
            <v>28537</v>
          </cell>
          <cell r="N1134">
            <v>1252277</v>
          </cell>
          <cell r="O1134">
            <v>488334</v>
          </cell>
        </row>
        <row r="1135">
          <cell r="F1135" t="str">
            <v>Wisconsin2017</v>
          </cell>
          <cell r="G1135" t="str">
            <v>NCAA Division I-FBS</v>
          </cell>
          <cell r="I1135">
            <v>1</v>
          </cell>
          <cell r="J1135" t="str">
            <v>NCAA</v>
          </cell>
          <cell r="K1135">
            <v>13812</v>
          </cell>
          <cell r="L1135">
            <v>14747</v>
          </cell>
          <cell r="M1135">
            <v>28559</v>
          </cell>
          <cell r="N1135">
            <v>731477</v>
          </cell>
          <cell r="O1135">
            <v>492850</v>
          </cell>
        </row>
        <row r="1136">
          <cell r="F1136" t="str">
            <v>Wyoming2017</v>
          </cell>
          <cell r="G1136" t="str">
            <v>NCAA Division I-FBS</v>
          </cell>
          <cell r="I1136">
            <v>1</v>
          </cell>
          <cell r="J1136" t="str">
            <v>NCAA</v>
          </cell>
          <cell r="K1136">
            <v>4235</v>
          </cell>
          <cell r="L1136">
            <v>4044</v>
          </cell>
          <cell r="M1136">
            <v>8279</v>
          </cell>
          <cell r="N1136">
            <v>714994</v>
          </cell>
          <cell r="O1136">
            <v>172372</v>
          </cell>
        </row>
        <row r="1137">
          <cell r="F1137" t="str">
            <v>Utah State2017</v>
          </cell>
          <cell r="G1137" t="str">
            <v>NCAA Division I-FBS</v>
          </cell>
          <cell r="I1137">
            <v>1</v>
          </cell>
          <cell r="J1137" t="str">
            <v>NCAA</v>
          </cell>
          <cell r="K1137">
            <v>8281</v>
          </cell>
          <cell r="L1137">
            <v>8761</v>
          </cell>
          <cell r="M1137">
            <v>17042</v>
          </cell>
          <cell r="N1137">
            <v>395214</v>
          </cell>
          <cell r="O1137">
            <v>201203</v>
          </cell>
        </row>
        <row r="1138">
          <cell r="F1138" t="str">
            <v>Vanderbilt2017</v>
          </cell>
          <cell r="G1138" t="str">
            <v>NCAA Division I-FBS</v>
          </cell>
          <cell r="I1138">
            <v>1</v>
          </cell>
          <cell r="J1138" t="str">
            <v>NCAA</v>
          </cell>
          <cell r="K1138">
            <v>3315</v>
          </cell>
          <cell r="L1138">
            <v>3476</v>
          </cell>
          <cell r="M1138">
            <v>6791</v>
          </cell>
          <cell r="N1138">
            <v>1329876</v>
          </cell>
          <cell r="O1138">
            <v>434471</v>
          </cell>
        </row>
        <row r="1139">
          <cell r="F1139" t="str">
            <v>Virginia Tech2017</v>
          </cell>
          <cell r="G1139" t="str">
            <v>NCAA Division I-FBS</v>
          </cell>
          <cell r="I1139">
            <v>1</v>
          </cell>
          <cell r="J1139" t="str">
            <v>NCAA</v>
          </cell>
          <cell r="K1139">
            <v>15074</v>
          </cell>
          <cell r="L1139">
            <v>11481</v>
          </cell>
          <cell r="M1139">
            <v>26555</v>
          </cell>
          <cell r="N1139">
            <v>1157178</v>
          </cell>
          <cell r="O1139">
            <v>415388</v>
          </cell>
        </row>
        <row r="1140">
          <cell r="F1140" t="str">
            <v>Wake Forest2017</v>
          </cell>
          <cell r="G1140" t="str">
            <v>NCAA Division I-FBS</v>
          </cell>
          <cell r="I1140">
            <v>1</v>
          </cell>
          <cell r="J1140" t="str">
            <v>NCAA</v>
          </cell>
          <cell r="K1140">
            <v>2346</v>
          </cell>
          <cell r="L1140">
            <v>2700</v>
          </cell>
          <cell r="M1140">
            <v>5046</v>
          </cell>
          <cell r="N1140">
            <v>1034465</v>
          </cell>
          <cell r="O1140">
            <v>317780</v>
          </cell>
        </row>
        <row r="1141">
          <cell r="F1141" t="str">
            <v>Washington State2017</v>
          </cell>
          <cell r="G1141" t="str">
            <v>NCAA Division I-FBS</v>
          </cell>
          <cell r="I1141">
            <v>1</v>
          </cell>
          <cell r="J1141" t="str">
            <v>NCAA</v>
          </cell>
          <cell r="K1141">
            <v>10620</v>
          </cell>
          <cell r="L1141">
            <v>11478</v>
          </cell>
          <cell r="M1141">
            <v>22098</v>
          </cell>
          <cell r="N1141">
            <v>836232</v>
          </cell>
          <cell r="O1141">
            <v>433191</v>
          </cell>
        </row>
        <row r="1142">
          <cell r="F1142" t="str">
            <v>West Virginia2017</v>
          </cell>
          <cell r="G1142" t="str">
            <v>NCAA Division I-FBS</v>
          </cell>
          <cell r="I1142">
            <v>1</v>
          </cell>
          <cell r="J1142" t="str">
            <v>NCAA</v>
          </cell>
          <cell r="K1142">
            <v>11063</v>
          </cell>
          <cell r="L1142">
            <v>9649</v>
          </cell>
          <cell r="M1142">
            <v>20712</v>
          </cell>
          <cell r="N1142">
            <v>1076394</v>
          </cell>
          <cell r="O1142">
            <v>458016</v>
          </cell>
        </row>
        <row r="1143">
          <cell r="F1143" t="str">
            <v>Western Kentucky2017</v>
          </cell>
          <cell r="G1143" t="str">
            <v>NCAA Division I-FBS</v>
          </cell>
          <cell r="I1143">
            <v>1</v>
          </cell>
          <cell r="J1143" t="str">
            <v>NCAA</v>
          </cell>
          <cell r="K1143">
            <v>5456</v>
          </cell>
          <cell r="L1143">
            <v>7232</v>
          </cell>
          <cell r="M1143">
            <v>12688</v>
          </cell>
          <cell r="N1143">
            <v>394361</v>
          </cell>
          <cell r="O1143">
            <v>133563</v>
          </cell>
        </row>
        <row r="1144">
          <cell r="F1144" t="str">
            <v>Western Michigan2017</v>
          </cell>
          <cell r="G1144" t="str">
            <v>NCAA Division I-FBS</v>
          </cell>
          <cell r="I1144">
            <v>1</v>
          </cell>
          <cell r="J1144" t="str">
            <v>NCAA</v>
          </cell>
          <cell r="K1144">
            <v>7654</v>
          </cell>
          <cell r="L1144">
            <v>7361</v>
          </cell>
          <cell r="M1144">
            <v>15015</v>
          </cell>
          <cell r="N1144">
            <v>414952</v>
          </cell>
          <cell r="O1144">
            <v>101358</v>
          </cell>
        </row>
        <row r="1145">
          <cell r="F1145" t="str">
            <v>Appalachian State2009</v>
          </cell>
          <cell r="G1145" t="str">
            <v>NCAA Division I-FCS</v>
          </cell>
          <cell r="I1145">
            <v>1</v>
          </cell>
          <cell r="J1145" t="str">
            <v>NCAA</v>
          </cell>
          <cell r="K1145">
            <v>6848</v>
          </cell>
          <cell r="L1145">
            <v>7199</v>
          </cell>
          <cell r="M1145">
            <v>14047</v>
          </cell>
          <cell r="N1145">
            <v>203215</v>
          </cell>
          <cell r="O1145">
            <v>69523</v>
          </cell>
        </row>
        <row r="1146">
          <cell r="F1146" t="str">
            <v>Arizona State2009</v>
          </cell>
          <cell r="G1146" t="str">
            <v>NCAA Division I-FBS</v>
          </cell>
          <cell r="I1146">
            <v>1</v>
          </cell>
          <cell r="J1146" t="str">
            <v>NCAA</v>
          </cell>
          <cell r="K1146">
            <v>22187</v>
          </cell>
          <cell r="L1146">
            <v>23303</v>
          </cell>
          <cell r="M1146">
            <v>45490</v>
          </cell>
          <cell r="N1146">
            <v>561826</v>
          </cell>
          <cell r="O1146">
            <v>234943</v>
          </cell>
        </row>
        <row r="1147">
          <cell r="F1147" t="str">
            <v>Arkansas State2009</v>
          </cell>
          <cell r="G1147" t="str">
            <v>NCAA Division I-FBS</v>
          </cell>
          <cell r="I1147">
            <v>1</v>
          </cell>
          <cell r="J1147" t="str">
            <v>NCAA</v>
          </cell>
          <cell r="K1147">
            <v>3234</v>
          </cell>
          <cell r="L1147">
            <v>4409</v>
          </cell>
          <cell r="M1147">
            <v>7643</v>
          </cell>
          <cell r="N1147">
            <v>156870</v>
          </cell>
          <cell r="O1147">
            <v>85636</v>
          </cell>
        </row>
        <row r="1148">
          <cell r="F1148" t="str">
            <v>Auburn2009</v>
          </cell>
          <cell r="G1148" t="str">
            <v>NCAA Division I-FBS</v>
          </cell>
          <cell r="I1148">
            <v>1</v>
          </cell>
          <cell r="J1148" t="str">
            <v>NCAA</v>
          </cell>
          <cell r="K1148">
            <v>9372</v>
          </cell>
          <cell r="L1148">
            <v>9013</v>
          </cell>
          <cell r="M1148">
            <v>18385</v>
          </cell>
          <cell r="N1148">
            <v>1129984</v>
          </cell>
          <cell r="O1148">
            <v>541596</v>
          </cell>
        </row>
        <row r="1149">
          <cell r="F1149" t="str">
            <v>Ball State2009</v>
          </cell>
          <cell r="G1149" t="str">
            <v>NCAA Division I-FBS</v>
          </cell>
          <cell r="I1149">
            <v>1</v>
          </cell>
          <cell r="J1149" t="str">
            <v>NCAA</v>
          </cell>
          <cell r="K1149">
            <v>7908</v>
          </cell>
          <cell r="L1149">
            <v>8492</v>
          </cell>
          <cell r="M1149">
            <v>16400</v>
          </cell>
          <cell r="N1149">
            <v>136860</v>
          </cell>
          <cell r="O1149">
            <v>61116</v>
          </cell>
        </row>
        <row r="1150">
          <cell r="F1150" t="str">
            <v>Baylor2009</v>
          </cell>
          <cell r="G1150" t="str">
            <v>NCAA Division I-FBS</v>
          </cell>
          <cell r="I1150">
            <v>1</v>
          </cell>
          <cell r="J1150" t="str">
            <v>NCAA</v>
          </cell>
          <cell r="K1150">
            <v>4912</v>
          </cell>
          <cell r="L1150">
            <v>6968</v>
          </cell>
          <cell r="M1150">
            <v>11880</v>
          </cell>
          <cell r="N1150">
            <v>686217</v>
          </cell>
          <cell r="O1150">
            <v>319444</v>
          </cell>
        </row>
        <row r="1151">
          <cell r="F1151" t="str">
            <v>Boise State2009</v>
          </cell>
          <cell r="G1151" t="str">
            <v>NCAA Division I-FBS</v>
          </cell>
          <cell r="I1151">
            <v>1</v>
          </cell>
          <cell r="J1151" t="str">
            <v>NCAA</v>
          </cell>
          <cell r="K1151">
            <v>5594</v>
          </cell>
          <cell r="L1151">
            <v>6544</v>
          </cell>
          <cell r="M1151">
            <v>12138</v>
          </cell>
          <cell r="N1151">
            <v>158355</v>
          </cell>
          <cell r="O1151">
            <v>123287</v>
          </cell>
        </row>
        <row r="1152">
          <cell r="F1152" t="str">
            <v>Boston College2009</v>
          </cell>
          <cell r="G1152" t="str">
            <v>NCAA Division I-FBS</v>
          </cell>
          <cell r="I1152">
            <v>1</v>
          </cell>
          <cell r="J1152" t="str">
            <v>NCAA</v>
          </cell>
          <cell r="K1152">
            <v>4587</v>
          </cell>
          <cell r="L1152">
            <v>4914</v>
          </cell>
          <cell r="M1152">
            <v>9501</v>
          </cell>
          <cell r="N1152">
            <v>523452</v>
          </cell>
          <cell r="O1152">
            <v>186837</v>
          </cell>
        </row>
        <row r="1153">
          <cell r="F1153" t="str">
            <v>Bowling Green2009</v>
          </cell>
          <cell r="G1153" t="str">
            <v>NCAA Division I-FBS</v>
          </cell>
          <cell r="I1153">
            <v>1</v>
          </cell>
          <cell r="J1153" t="str">
            <v>NCAA</v>
          </cell>
          <cell r="K1153">
            <v>6038</v>
          </cell>
          <cell r="L1153">
            <v>7054</v>
          </cell>
          <cell r="M1153">
            <v>13092</v>
          </cell>
          <cell r="N1153">
            <v>247877</v>
          </cell>
          <cell r="O1153">
            <v>109332</v>
          </cell>
        </row>
        <row r="1154">
          <cell r="F1154" t="str">
            <v>Brigham Young2009</v>
          </cell>
          <cell r="G1154" t="str">
            <v>NCAA Division I-FBS</v>
          </cell>
          <cell r="I1154">
            <v>1</v>
          </cell>
          <cell r="J1154" t="str">
            <v>NCAA</v>
          </cell>
          <cell r="K1154">
            <v>14218</v>
          </cell>
          <cell r="L1154">
            <v>13830</v>
          </cell>
          <cell r="M1154">
            <v>28048</v>
          </cell>
          <cell r="N1154">
            <v>506759</v>
          </cell>
          <cell r="O1154">
            <v>192461</v>
          </cell>
        </row>
        <row r="1155">
          <cell r="F1155" t="str">
            <v>Fresno State2009</v>
          </cell>
          <cell r="G1155" t="str">
            <v>NCAA Division I-FBS</v>
          </cell>
          <cell r="I1155">
            <v>1</v>
          </cell>
          <cell r="J1155" t="str">
            <v>NCAA</v>
          </cell>
          <cell r="K1155">
            <v>6561</v>
          </cell>
          <cell r="L1155">
            <v>8902</v>
          </cell>
          <cell r="M1155">
            <v>15463</v>
          </cell>
          <cell r="N1155">
            <v>172290</v>
          </cell>
          <cell r="O1155">
            <v>111810</v>
          </cell>
        </row>
        <row r="1156">
          <cell r="F1156" t="str">
            <v>Central Michigan2009</v>
          </cell>
          <cell r="G1156" t="str">
            <v>NCAA Division I-FBS</v>
          </cell>
          <cell r="I1156">
            <v>1</v>
          </cell>
          <cell r="J1156" t="str">
            <v>NCAA</v>
          </cell>
          <cell r="K1156">
            <v>8131</v>
          </cell>
          <cell r="L1156">
            <v>9906</v>
          </cell>
          <cell r="M1156">
            <v>18037</v>
          </cell>
          <cell r="N1156">
            <v>330160</v>
          </cell>
          <cell r="O1156">
            <v>137099</v>
          </cell>
        </row>
        <row r="1157">
          <cell r="F1157" t="str">
            <v>Clemson2009</v>
          </cell>
          <cell r="G1157" t="str">
            <v>NCAA Division I-FBS</v>
          </cell>
          <cell r="I1157">
            <v>1</v>
          </cell>
          <cell r="J1157" t="str">
            <v>NCAA</v>
          </cell>
          <cell r="K1157">
            <v>7738</v>
          </cell>
          <cell r="L1157">
            <v>6588</v>
          </cell>
          <cell r="M1157">
            <v>14326</v>
          </cell>
          <cell r="N1157">
            <v>783640</v>
          </cell>
          <cell r="O1157">
            <v>274984</v>
          </cell>
        </row>
        <row r="1158">
          <cell r="F1158" t="str">
            <v>Coastal Carolina2009</v>
          </cell>
          <cell r="G1158" t="str">
            <v>NCAA Division I-FCS</v>
          </cell>
          <cell r="I1158">
            <v>1</v>
          </cell>
          <cell r="J1158" t="str">
            <v>NCAA</v>
          </cell>
          <cell r="K1158">
            <v>3330</v>
          </cell>
          <cell r="L1158">
            <v>3766</v>
          </cell>
          <cell r="M1158">
            <v>7096</v>
          </cell>
          <cell r="N1158">
            <v>234863</v>
          </cell>
          <cell r="O1158">
            <v>118103</v>
          </cell>
        </row>
        <row r="1159">
          <cell r="F1159" t="str">
            <v>Colorado State2009</v>
          </cell>
          <cell r="G1159" t="str">
            <v>NCAA Division I-FBS</v>
          </cell>
          <cell r="I1159">
            <v>1</v>
          </cell>
          <cell r="J1159" t="str">
            <v>NCAA</v>
          </cell>
          <cell r="K1159">
            <v>9519</v>
          </cell>
          <cell r="L1159">
            <v>10324</v>
          </cell>
          <cell r="M1159">
            <v>19843</v>
          </cell>
          <cell r="N1159">
            <v>383511</v>
          </cell>
          <cell r="O1159">
            <v>121484</v>
          </cell>
        </row>
        <row r="1160">
          <cell r="F1160" t="str">
            <v>Duke2009</v>
          </cell>
          <cell r="G1160" t="str">
            <v>NCAA Division I-FBS</v>
          </cell>
          <cell r="I1160">
            <v>1</v>
          </cell>
          <cell r="J1160" t="str">
            <v>NCAA</v>
          </cell>
          <cell r="K1160">
            <v>3287</v>
          </cell>
          <cell r="L1160">
            <v>3113</v>
          </cell>
          <cell r="M1160">
            <v>6400</v>
          </cell>
          <cell r="N1160">
            <v>923539</v>
          </cell>
          <cell r="O1160">
            <v>315999</v>
          </cell>
        </row>
        <row r="1161">
          <cell r="F1161" t="str">
            <v>East Carolina2009</v>
          </cell>
          <cell r="G1161" t="str">
            <v>NCAA Division I-FBS</v>
          </cell>
          <cell r="I1161">
            <v>1</v>
          </cell>
          <cell r="J1161" t="str">
            <v>NCAA</v>
          </cell>
          <cell r="K1161">
            <v>7671</v>
          </cell>
          <cell r="L1161">
            <v>10595</v>
          </cell>
          <cell r="M1161">
            <v>18266</v>
          </cell>
          <cell r="N1161">
            <v>311152</v>
          </cell>
          <cell r="O1161">
            <v>170666</v>
          </cell>
        </row>
        <row r="1162">
          <cell r="F1162" t="str">
            <v>Eastern Michigan2009</v>
          </cell>
          <cell r="G1162" t="str">
            <v>NCAA Division I-FBS</v>
          </cell>
          <cell r="I1162">
            <v>1</v>
          </cell>
          <cell r="J1162" t="str">
            <v>NCAA</v>
          </cell>
          <cell r="K1162">
            <v>5544</v>
          </cell>
          <cell r="L1162">
            <v>7218</v>
          </cell>
          <cell r="M1162">
            <v>12762</v>
          </cell>
          <cell r="N1162">
            <v>363603</v>
          </cell>
          <cell r="O1162">
            <v>238663</v>
          </cell>
        </row>
        <row r="1163">
          <cell r="F1163" t="str">
            <v>Florida Atlantic2009</v>
          </cell>
          <cell r="G1163" t="str">
            <v>NCAA Division I-FBS</v>
          </cell>
          <cell r="I1163">
            <v>1</v>
          </cell>
          <cell r="J1163" t="str">
            <v>NCAA</v>
          </cell>
          <cell r="K1163">
            <v>5771</v>
          </cell>
          <cell r="L1163">
            <v>7244</v>
          </cell>
          <cell r="M1163">
            <v>13015</v>
          </cell>
          <cell r="N1163">
            <v>161204</v>
          </cell>
          <cell r="O1163">
            <v>73514</v>
          </cell>
        </row>
        <row r="1164">
          <cell r="F1164" t="str">
            <v>FIU2009</v>
          </cell>
          <cell r="G1164" t="str">
            <v>NCAA Division I-FBS</v>
          </cell>
          <cell r="I1164">
            <v>1</v>
          </cell>
          <cell r="J1164" t="str">
            <v>NCAA</v>
          </cell>
          <cell r="K1164">
            <v>8438</v>
          </cell>
          <cell r="L1164">
            <v>10753</v>
          </cell>
          <cell r="M1164">
            <v>19191</v>
          </cell>
          <cell r="N1164">
            <v>229340</v>
          </cell>
          <cell r="O1164">
            <v>110380</v>
          </cell>
        </row>
        <row r="1165">
          <cell r="F1165" t="str">
            <v>Florida State2009</v>
          </cell>
          <cell r="G1165" t="str">
            <v>NCAA Division I-FBS</v>
          </cell>
          <cell r="I1165">
            <v>1</v>
          </cell>
          <cell r="J1165" t="str">
            <v>NCAA</v>
          </cell>
          <cell r="K1165">
            <v>12260</v>
          </cell>
          <cell r="L1165">
            <v>15253</v>
          </cell>
          <cell r="M1165">
            <v>27513</v>
          </cell>
          <cell r="N1165">
            <v>581923</v>
          </cell>
          <cell r="O1165">
            <v>338492</v>
          </cell>
        </row>
        <row r="1166">
          <cell r="F1166" t="str">
            <v>Georgia Tech2009</v>
          </cell>
          <cell r="G1166" t="str">
            <v>NCAA Division I-FBS</v>
          </cell>
          <cell r="I1166">
            <v>1</v>
          </cell>
          <cell r="J1166" t="str">
            <v>NCAA</v>
          </cell>
          <cell r="K1166">
            <v>8572</v>
          </cell>
          <cell r="L1166">
            <v>3779</v>
          </cell>
          <cell r="M1166">
            <v>12351</v>
          </cell>
          <cell r="N1166">
            <v>783804</v>
          </cell>
          <cell r="O1166">
            <v>258565</v>
          </cell>
        </row>
        <row r="1167">
          <cell r="F1167" t="str">
            <v>Georgia Southern2009</v>
          </cell>
          <cell r="G1167" t="str">
            <v>NCAA Division I-FCS</v>
          </cell>
          <cell r="I1167">
            <v>1</v>
          </cell>
          <cell r="J1167" t="str">
            <v>NCAA</v>
          </cell>
          <cell r="K1167">
            <v>7585</v>
          </cell>
          <cell r="L1167">
            <v>7077</v>
          </cell>
          <cell r="M1167">
            <v>14662</v>
          </cell>
          <cell r="N1167">
            <v>137777</v>
          </cell>
          <cell r="O1167">
            <v>56990</v>
          </cell>
        </row>
        <row r="1168">
          <cell r="F1168" t="str">
            <v>Georgia State2009</v>
          </cell>
          <cell r="G1168" t="str">
            <v>NCAA Division I-FCS</v>
          </cell>
          <cell r="I1168">
            <v>1</v>
          </cell>
          <cell r="J1168" t="str">
            <v>NCAA</v>
          </cell>
          <cell r="K1168">
            <v>6654</v>
          </cell>
          <cell r="L1168">
            <v>10169</v>
          </cell>
          <cell r="M1168">
            <v>16823</v>
          </cell>
          <cell r="N1168">
            <v>312140</v>
          </cell>
          <cell r="O1168">
            <v>99652</v>
          </cell>
        </row>
        <row r="1169">
          <cell r="F1169" t="str">
            <v>Indiana2009</v>
          </cell>
          <cell r="G1169" t="str">
            <v>NCAA Division I-FBS</v>
          </cell>
          <cell r="I1169">
            <v>1</v>
          </cell>
          <cell r="J1169" t="str">
            <v>NCAA</v>
          </cell>
          <cell r="K1169">
            <v>15566</v>
          </cell>
          <cell r="L1169">
            <v>15417</v>
          </cell>
          <cell r="M1169">
            <v>30983</v>
          </cell>
          <cell r="N1169">
            <v>601707</v>
          </cell>
          <cell r="O1169">
            <v>325023</v>
          </cell>
        </row>
        <row r="1170">
          <cell r="F1170" t="str">
            <v>Iowa State2009</v>
          </cell>
          <cell r="G1170" t="str">
            <v>NCAA Division I-FBS</v>
          </cell>
          <cell r="I1170">
            <v>1</v>
          </cell>
          <cell r="J1170" t="str">
            <v>NCAA</v>
          </cell>
          <cell r="K1170">
            <v>11872</v>
          </cell>
          <cell r="L1170">
            <v>9209</v>
          </cell>
          <cell r="M1170">
            <v>21081</v>
          </cell>
          <cell r="N1170">
            <v>776241</v>
          </cell>
          <cell r="O1170">
            <v>249519</v>
          </cell>
        </row>
        <row r="1171">
          <cell r="F1171" t="str">
            <v>Kansas State2009</v>
          </cell>
          <cell r="G1171" t="str">
            <v>NCAA Division I-FBS</v>
          </cell>
          <cell r="I1171">
            <v>1</v>
          </cell>
          <cell r="J1171" t="str">
            <v>NCAA</v>
          </cell>
          <cell r="K1171">
            <v>8586</v>
          </cell>
          <cell r="L1171">
            <v>7827</v>
          </cell>
          <cell r="M1171">
            <v>16413</v>
          </cell>
          <cell r="N1171">
            <v>617819</v>
          </cell>
          <cell r="O1171">
            <v>229221</v>
          </cell>
        </row>
        <row r="1172">
          <cell r="F1172" t="str">
            <v>Kent State2009</v>
          </cell>
          <cell r="G1172" t="str">
            <v>NCAA Division I-FBS</v>
          </cell>
          <cell r="I1172">
            <v>1</v>
          </cell>
          <cell r="J1172" t="str">
            <v>NCAA</v>
          </cell>
          <cell r="K1172">
            <v>7246</v>
          </cell>
          <cell r="L1172">
            <v>10147</v>
          </cell>
          <cell r="M1172">
            <v>17393</v>
          </cell>
          <cell r="N1172">
            <v>154323</v>
          </cell>
          <cell r="O1172">
            <v>142916</v>
          </cell>
        </row>
        <row r="1173">
          <cell r="F1173" t="str">
            <v>Liberty2009</v>
          </cell>
          <cell r="G1173" t="str">
            <v>NCAA Division I-FCS</v>
          </cell>
          <cell r="I1173">
            <v>1</v>
          </cell>
          <cell r="J1173" t="str">
            <v>NCAA</v>
          </cell>
          <cell r="K1173">
            <v>8373</v>
          </cell>
          <cell r="L1173">
            <v>9944</v>
          </cell>
          <cell r="M1173">
            <v>18317</v>
          </cell>
          <cell r="N1173">
            <v>285689</v>
          </cell>
          <cell r="O1173">
            <v>111323</v>
          </cell>
        </row>
        <row r="1174">
          <cell r="F1174" t="str">
            <v>LSU2009</v>
          </cell>
          <cell r="G1174" t="str">
            <v>NCAA Division I-FBS</v>
          </cell>
          <cell r="I1174">
            <v>1</v>
          </cell>
          <cell r="J1174" t="str">
            <v>NCAA</v>
          </cell>
          <cell r="K1174">
            <v>10471</v>
          </cell>
          <cell r="L1174">
            <v>10905</v>
          </cell>
          <cell r="M1174">
            <v>21376</v>
          </cell>
          <cell r="N1174">
            <v>741762</v>
          </cell>
          <cell r="O1174">
            <v>339738</v>
          </cell>
        </row>
        <row r="1175">
          <cell r="F1175" t="str">
            <v>Louisiana Tech2009</v>
          </cell>
          <cell r="G1175" t="str">
            <v>NCAA Division I-FBS</v>
          </cell>
          <cell r="I1175">
            <v>1</v>
          </cell>
          <cell r="J1175" t="str">
            <v>NCAA</v>
          </cell>
          <cell r="K1175">
            <v>3516</v>
          </cell>
          <cell r="L1175">
            <v>2810</v>
          </cell>
          <cell r="M1175">
            <v>6326</v>
          </cell>
          <cell r="N1175">
            <v>214609</v>
          </cell>
          <cell r="O1175">
            <v>92933</v>
          </cell>
        </row>
        <row r="1176">
          <cell r="F1176" t="str">
            <v>Marshall2009</v>
          </cell>
          <cell r="G1176" t="str">
            <v>NCAA Division I-FBS</v>
          </cell>
          <cell r="I1176">
            <v>1</v>
          </cell>
          <cell r="J1176" t="str">
            <v>NCAA</v>
          </cell>
          <cell r="K1176">
            <v>3638</v>
          </cell>
          <cell r="L1176">
            <v>4366</v>
          </cell>
          <cell r="M1176">
            <v>8004</v>
          </cell>
          <cell r="N1176">
            <v>291467</v>
          </cell>
          <cell r="O1176">
            <v>134808</v>
          </cell>
        </row>
        <row r="1177">
          <cell r="F1177" t="str">
            <v>Miami (OH)2009</v>
          </cell>
          <cell r="G1177" t="str">
            <v>NCAA Division I-FBS</v>
          </cell>
          <cell r="I1177">
            <v>1</v>
          </cell>
          <cell r="J1177" t="str">
            <v>NCAA</v>
          </cell>
          <cell r="K1177">
            <v>6727</v>
          </cell>
          <cell r="L1177">
            <v>7660</v>
          </cell>
          <cell r="M1177">
            <v>14387</v>
          </cell>
          <cell r="N1177">
            <v>341385</v>
          </cell>
          <cell r="O1177">
            <v>142513</v>
          </cell>
        </row>
        <row r="1178">
          <cell r="F1178" t="str">
            <v>Michigan State2009</v>
          </cell>
          <cell r="G1178" t="str">
            <v>NCAA Division I-FBS</v>
          </cell>
          <cell r="I1178">
            <v>1</v>
          </cell>
          <cell r="J1178" t="str">
            <v>NCAA</v>
          </cell>
          <cell r="K1178">
            <v>15709</v>
          </cell>
          <cell r="L1178">
            <v>17529</v>
          </cell>
          <cell r="M1178">
            <v>33238</v>
          </cell>
          <cell r="N1178">
            <v>677958</v>
          </cell>
          <cell r="O1178">
            <v>277617</v>
          </cell>
        </row>
        <row r="1179">
          <cell r="F1179" t="str">
            <v>Middle Tennessee2009</v>
          </cell>
          <cell r="G1179" t="str">
            <v>NCAA Division I-FBS</v>
          </cell>
          <cell r="I1179">
            <v>1</v>
          </cell>
          <cell r="J1179" t="str">
            <v>NCAA</v>
          </cell>
          <cell r="K1179">
            <v>9188</v>
          </cell>
          <cell r="L1179">
            <v>9691</v>
          </cell>
          <cell r="M1179">
            <v>18879</v>
          </cell>
          <cell r="N1179">
            <v>251648</v>
          </cell>
          <cell r="O1179">
            <v>91907</v>
          </cell>
        </row>
        <row r="1180">
          <cell r="F1180" t="str">
            <v>Mississippi State2009</v>
          </cell>
          <cell r="G1180" t="str">
            <v>NCAA Division I-FBS</v>
          </cell>
          <cell r="I1180">
            <v>1</v>
          </cell>
          <cell r="J1180" t="str">
            <v>NCAA</v>
          </cell>
          <cell r="K1180">
            <v>6930</v>
          </cell>
          <cell r="L1180">
            <v>6276</v>
          </cell>
          <cell r="M1180">
            <v>13206</v>
          </cell>
          <cell r="N1180">
            <v>416333</v>
          </cell>
          <cell r="O1180">
            <v>208465</v>
          </cell>
        </row>
        <row r="1181">
          <cell r="F1181" t="str">
            <v>New Mexico State2009</v>
          </cell>
          <cell r="G1181" t="str">
            <v>NCAA Division I-FBS</v>
          </cell>
          <cell r="I1181">
            <v>1</v>
          </cell>
          <cell r="J1181" t="str">
            <v>NCAA</v>
          </cell>
          <cell r="K1181">
            <v>5743</v>
          </cell>
          <cell r="L1181">
            <v>6834</v>
          </cell>
          <cell r="M1181">
            <v>12577</v>
          </cell>
          <cell r="N1181">
            <v>283396</v>
          </cell>
          <cell r="O1181">
            <v>139697</v>
          </cell>
        </row>
        <row r="1182">
          <cell r="F1182" t="str">
            <v>NC State2009</v>
          </cell>
          <cell r="G1182" t="str">
            <v>NCAA Division I-FBS</v>
          </cell>
          <cell r="I1182">
            <v>1</v>
          </cell>
          <cell r="J1182" t="str">
            <v>NCAA</v>
          </cell>
          <cell r="K1182">
            <v>12260</v>
          </cell>
          <cell r="L1182">
            <v>9580</v>
          </cell>
          <cell r="M1182">
            <v>21840</v>
          </cell>
          <cell r="N1182">
            <v>655743</v>
          </cell>
          <cell r="O1182">
            <v>324798</v>
          </cell>
        </row>
        <row r="1183">
          <cell r="F1183" t="str">
            <v>Northern Illinois2009</v>
          </cell>
          <cell r="G1183" t="str">
            <v>NCAA Division I-FBS</v>
          </cell>
          <cell r="I1183">
            <v>1</v>
          </cell>
          <cell r="J1183" t="str">
            <v>NCAA</v>
          </cell>
          <cell r="K1183">
            <v>8038</v>
          </cell>
          <cell r="L1183">
            <v>8296</v>
          </cell>
          <cell r="M1183">
            <v>16334</v>
          </cell>
          <cell r="N1183">
            <v>196269</v>
          </cell>
          <cell r="O1183">
            <v>76306</v>
          </cell>
        </row>
        <row r="1184">
          <cell r="F1184" t="str">
            <v>Northwestern2009</v>
          </cell>
          <cell r="G1184" t="str">
            <v>NCAA Division I-FBS</v>
          </cell>
          <cell r="I1184">
            <v>1</v>
          </cell>
          <cell r="J1184" t="str">
            <v>NCAA</v>
          </cell>
          <cell r="K1184">
            <v>4080</v>
          </cell>
          <cell r="L1184">
            <v>4419</v>
          </cell>
          <cell r="M1184">
            <v>8499</v>
          </cell>
          <cell r="N1184">
            <v>494513</v>
          </cell>
          <cell r="O1184">
            <v>234260</v>
          </cell>
        </row>
        <row r="1185">
          <cell r="F1185" t="str">
            <v>Ohio State2009</v>
          </cell>
          <cell r="G1185" t="str">
            <v>NCAA Division I-FBS</v>
          </cell>
          <cell r="I1185">
            <v>1</v>
          </cell>
          <cell r="J1185" t="str">
            <v>NCAA</v>
          </cell>
          <cell r="K1185">
            <v>20219</v>
          </cell>
          <cell r="L1185">
            <v>17410</v>
          </cell>
          <cell r="M1185">
            <v>37629</v>
          </cell>
          <cell r="N1185">
            <v>676966</v>
          </cell>
          <cell r="O1185">
            <v>340809</v>
          </cell>
        </row>
        <row r="1186">
          <cell r="F1186" t="str">
            <v>Ohio2009</v>
          </cell>
          <cell r="G1186" t="str">
            <v>NCAA Division I-FBS</v>
          </cell>
          <cell r="I1186">
            <v>1</v>
          </cell>
          <cell r="J1186" t="str">
            <v>NCAA</v>
          </cell>
          <cell r="K1186">
            <v>8118</v>
          </cell>
          <cell r="L1186">
            <v>8379</v>
          </cell>
          <cell r="M1186">
            <v>16497</v>
          </cell>
          <cell r="N1186">
            <v>240795</v>
          </cell>
          <cell r="O1186">
            <v>139162</v>
          </cell>
        </row>
        <row r="1187">
          <cell r="F1187" t="str">
            <v>Oklahoma State2009</v>
          </cell>
          <cell r="G1187" t="str">
            <v>NCAA Division I-FBS</v>
          </cell>
          <cell r="I1187">
            <v>1</v>
          </cell>
          <cell r="J1187" t="str">
            <v>NCAA</v>
          </cell>
          <cell r="K1187">
            <v>7898</v>
          </cell>
          <cell r="L1187">
            <v>7368</v>
          </cell>
          <cell r="M1187">
            <v>15266</v>
          </cell>
          <cell r="N1187">
            <v>414655</v>
          </cell>
          <cell r="O1187">
            <v>170167</v>
          </cell>
        </row>
        <row r="1188">
          <cell r="F1188" t="str">
            <v>Old Dominion2009</v>
          </cell>
          <cell r="G1188" t="str">
            <v>NCAA Division I-FCS</v>
          </cell>
          <cell r="I1188">
            <v>1</v>
          </cell>
          <cell r="J1188" t="str">
            <v>NCAA</v>
          </cell>
          <cell r="K1188">
            <v>6396</v>
          </cell>
          <cell r="L1188">
            <v>7290</v>
          </cell>
          <cell r="M1188">
            <v>13686</v>
          </cell>
          <cell r="N1188">
            <v>204048</v>
          </cell>
          <cell r="O1188">
            <v>96104</v>
          </cell>
        </row>
        <row r="1189">
          <cell r="F1189" t="str">
            <v>Oregon State2009</v>
          </cell>
          <cell r="G1189" t="str">
            <v>NCAA Division I-FBS</v>
          </cell>
          <cell r="I1189">
            <v>1</v>
          </cell>
          <cell r="J1189" t="str">
            <v>NCAA</v>
          </cell>
          <cell r="K1189">
            <v>8091</v>
          </cell>
          <cell r="L1189">
            <v>6950</v>
          </cell>
          <cell r="M1189">
            <v>15041</v>
          </cell>
          <cell r="N1189">
            <v>456303</v>
          </cell>
          <cell r="O1189">
            <v>252980</v>
          </cell>
        </row>
        <row r="1190">
          <cell r="F1190" t="str">
            <v>Penn State2009</v>
          </cell>
          <cell r="G1190" t="str">
            <v>NCAA Division I-FBS</v>
          </cell>
          <cell r="I1190">
            <v>1</v>
          </cell>
          <cell r="J1190" t="str">
            <v>NCAA</v>
          </cell>
          <cell r="K1190">
            <v>20213</v>
          </cell>
          <cell r="L1190">
            <v>16864</v>
          </cell>
          <cell r="M1190">
            <v>37077</v>
          </cell>
          <cell r="N1190">
            <v>562182</v>
          </cell>
          <cell r="O1190">
            <v>404632</v>
          </cell>
        </row>
        <row r="1191">
          <cell r="F1191" t="str">
            <v>Purdue2009</v>
          </cell>
          <cell r="G1191" t="str">
            <v>NCAA Division I-FBS</v>
          </cell>
          <cell r="I1191">
            <v>1</v>
          </cell>
          <cell r="J1191" t="str">
            <v>NCAA</v>
          </cell>
          <cell r="K1191">
            <v>17742</v>
          </cell>
          <cell r="L1191">
            <v>12564</v>
          </cell>
          <cell r="M1191">
            <v>30306</v>
          </cell>
          <cell r="N1191">
            <v>756796</v>
          </cell>
          <cell r="O1191">
            <v>247456</v>
          </cell>
        </row>
        <row r="1192">
          <cell r="F1192" t="str">
            <v>Rice2009</v>
          </cell>
          <cell r="G1192" t="str">
            <v>NCAA Division I-FBS</v>
          </cell>
          <cell r="I1192">
            <v>1</v>
          </cell>
          <cell r="J1192" t="str">
            <v>NCAA</v>
          </cell>
          <cell r="K1192">
            <v>1682</v>
          </cell>
          <cell r="L1192">
            <v>1563</v>
          </cell>
          <cell r="M1192">
            <v>3245</v>
          </cell>
          <cell r="N1192">
            <v>500205</v>
          </cell>
          <cell r="O1192">
            <v>214931</v>
          </cell>
        </row>
        <row r="1193">
          <cell r="F1193" t="str">
            <v>Rutgers2009</v>
          </cell>
          <cell r="G1193" t="str">
            <v>NCAA Division I-FBS</v>
          </cell>
          <cell r="I1193">
            <v>1</v>
          </cell>
          <cell r="J1193" t="str">
            <v>NCAA</v>
          </cell>
          <cell r="K1193">
            <v>14216</v>
          </cell>
          <cell r="L1193">
            <v>13321</v>
          </cell>
          <cell r="M1193">
            <v>27537</v>
          </cell>
          <cell r="N1193">
            <v>443864</v>
          </cell>
          <cell r="O1193">
            <v>255873</v>
          </cell>
        </row>
        <row r="1194">
          <cell r="F1194" t="str">
            <v>San Diego State2009</v>
          </cell>
          <cell r="G1194" t="str">
            <v>NCAA Division I-FBS</v>
          </cell>
          <cell r="I1194">
            <v>1</v>
          </cell>
          <cell r="J1194" t="str">
            <v>NCAA</v>
          </cell>
          <cell r="K1194">
            <v>9711</v>
          </cell>
          <cell r="L1194">
            <v>12801</v>
          </cell>
          <cell r="M1194">
            <v>22512</v>
          </cell>
          <cell r="N1194">
            <v>289117</v>
          </cell>
          <cell r="O1194">
            <v>241918</v>
          </cell>
        </row>
        <row r="1195">
          <cell r="F1195" t="str">
            <v>San Jose State2009</v>
          </cell>
          <cell r="G1195" t="str">
            <v>NCAA Division I-FBS</v>
          </cell>
          <cell r="I1195">
            <v>1</v>
          </cell>
          <cell r="J1195" t="str">
            <v>NCAA</v>
          </cell>
          <cell r="K1195">
            <v>8747</v>
          </cell>
          <cell r="L1195">
            <v>9473</v>
          </cell>
          <cell r="M1195">
            <v>18220</v>
          </cell>
          <cell r="N1195">
            <v>167977</v>
          </cell>
          <cell r="O1195">
            <v>68030</v>
          </cell>
        </row>
        <row r="1196">
          <cell r="F1196" t="str">
            <v>SMU2009</v>
          </cell>
          <cell r="G1196" t="str">
            <v>NCAA Division I-FBS</v>
          </cell>
          <cell r="I1196">
            <v>1</v>
          </cell>
          <cell r="J1196" t="str">
            <v>NCAA</v>
          </cell>
          <cell r="K1196">
            <v>2788</v>
          </cell>
          <cell r="L1196">
            <v>3122</v>
          </cell>
          <cell r="M1196">
            <v>5910</v>
          </cell>
          <cell r="N1196">
            <v>322692</v>
          </cell>
          <cell r="O1196">
            <v>145810</v>
          </cell>
        </row>
        <row r="1197">
          <cell r="F1197" t="str">
            <v>Stanford2009</v>
          </cell>
          <cell r="G1197" t="str">
            <v>NCAA Division I-FBS</v>
          </cell>
          <cell r="I1197">
            <v>1</v>
          </cell>
          <cell r="J1197" t="str">
            <v>NCAA</v>
          </cell>
          <cell r="K1197">
            <v>3372</v>
          </cell>
          <cell r="L1197">
            <v>3192</v>
          </cell>
          <cell r="M1197">
            <v>6564</v>
          </cell>
          <cell r="N1197">
            <v>754689</v>
          </cell>
          <cell r="O1197">
            <v>267047</v>
          </cell>
        </row>
        <row r="1198">
          <cell r="F1198" t="str">
            <v>Syracuse2009</v>
          </cell>
          <cell r="G1198" t="str">
            <v>NCAA Division I-FBS</v>
          </cell>
          <cell r="I1198">
            <v>1</v>
          </cell>
          <cell r="J1198" t="str">
            <v>NCAA</v>
          </cell>
          <cell r="K1198">
            <v>5579</v>
          </cell>
          <cell r="L1198">
            <v>7152</v>
          </cell>
          <cell r="M1198">
            <v>12731</v>
          </cell>
          <cell r="N1198">
            <v>623448</v>
          </cell>
          <cell r="O1198">
            <v>362961</v>
          </cell>
        </row>
        <row r="1199">
          <cell r="F1199" t="str">
            <v>Temple2009</v>
          </cell>
          <cell r="G1199" t="str">
            <v>NCAA Division I-FBS</v>
          </cell>
          <cell r="I1199">
            <v>1</v>
          </cell>
          <cell r="J1199" t="str">
            <v>NCAA</v>
          </cell>
          <cell r="K1199">
            <v>11221</v>
          </cell>
          <cell r="L1199">
            <v>12737</v>
          </cell>
          <cell r="M1199">
            <v>23958</v>
          </cell>
          <cell r="N1199">
            <v>226969</v>
          </cell>
          <cell r="O1199">
            <v>110270</v>
          </cell>
        </row>
        <row r="1200">
          <cell r="F1200" t="str">
            <v>Texas A&amp;M2009</v>
          </cell>
          <cell r="G1200" t="str">
            <v>NCAA Division I-FBS</v>
          </cell>
          <cell r="I1200">
            <v>1</v>
          </cell>
          <cell r="J1200" t="str">
            <v>NCAA</v>
          </cell>
          <cell r="K1200">
            <v>18391</v>
          </cell>
          <cell r="L1200">
            <v>16953</v>
          </cell>
          <cell r="M1200">
            <v>35344</v>
          </cell>
          <cell r="N1200">
            <v>532641</v>
          </cell>
          <cell r="O1200">
            <v>294790</v>
          </cell>
        </row>
        <row r="1201">
          <cell r="F1201" t="str">
            <v>TCU2009</v>
          </cell>
          <cell r="G1201" t="str">
            <v>NCAA Division I-FBS</v>
          </cell>
          <cell r="I1201">
            <v>1</v>
          </cell>
          <cell r="J1201" t="str">
            <v>NCAA</v>
          </cell>
          <cell r="K1201">
            <v>2955</v>
          </cell>
          <cell r="L1201">
            <v>4348</v>
          </cell>
          <cell r="M1201">
            <v>7303</v>
          </cell>
          <cell r="N1201">
            <v>438422</v>
          </cell>
          <cell r="O1201">
            <v>216737</v>
          </cell>
        </row>
        <row r="1202">
          <cell r="F1202" t="str">
            <v>Texas State2009</v>
          </cell>
          <cell r="G1202" t="str">
            <v>NCAA Division I-FCS</v>
          </cell>
          <cell r="I1202">
            <v>1</v>
          </cell>
          <cell r="J1202" t="str">
            <v>NCAA</v>
          </cell>
          <cell r="K1202">
            <v>9565</v>
          </cell>
          <cell r="L1202">
            <v>11648</v>
          </cell>
          <cell r="M1202">
            <v>21213</v>
          </cell>
          <cell r="N1202">
            <v>139362</v>
          </cell>
          <cell r="O1202">
            <v>45196</v>
          </cell>
        </row>
        <row r="1203">
          <cell r="F1203" t="str">
            <v>Texas Tech2009</v>
          </cell>
          <cell r="G1203" t="str">
            <v>NCAA Division I-FBS</v>
          </cell>
          <cell r="I1203">
            <v>1</v>
          </cell>
          <cell r="J1203" t="str">
            <v>NCAA</v>
          </cell>
          <cell r="K1203">
            <v>12218</v>
          </cell>
          <cell r="L1203">
            <v>9830</v>
          </cell>
          <cell r="M1203">
            <v>22048</v>
          </cell>
          <cell r="N1203">
            <v>1067108</v>
          </cell>
          <cell r="O1203">
            <v>305890</v>
          </cell>
        </row>
        <row r="1204">
          <cell r="F1204" t="str">
            <v>Alabama2009</v>
          </cell>
          <cell r="G1204" t="str">
            <v>NCAA Division I-FBS</v>
          </cell>
          <cell r="I1204">
            <v>1</v>
          </cell>
          <cell r="J1204" t="str">
            <v>NCAA</v>
          </cell>
          <cell r="K1204">
            <v>10232</v>
          </cell>
          <cell r="L1204">
            <v>11320</v>
          </cell>
          <cell r="M1204">
            <v>21552</v>
          </cell>
          <cell r="N1204">
            <v>1257128</v>
          </cell>
          <cell r="O1204">
            <v>432950</v>
          </cell>
        </row>
        <row r="1205">
          <cell r="F1205" t="str">
            <v>Tennessee2009</v>
          </cell>
          <cell r="G1205" t="str">
            <v>NCAA Division I-FBS</v>
          </cell>
          <cell r="I1205">
            <v>1</v>
          </cell>
          <cell r="J1205" t="str">
            <v>NCAA</v>
          </cell>
          <cell r="K1205">
            <v>10084</v>
          </cell>
          <cell r="L1205">
            <v>9602</v>
          </cell>
          <cell r="M1205">
            <v>19686</v>
          </cell>
          <cell r="N1205">
            <v>1501712</v>
          </cell>
          <cell r="O1205">
            <v>404817</v>
          </cell>
        </row>
        <row r="1206">
          <cell r="F1206" t="str">
            <v>Texas2009</v>
          </cell>
          <cell r="G1206" t="str">
            <v>NCAA Division I-FBS</v>
          </cell>
          <cell r="I1206">
            <v>1</v>
          </cell>
          <cell r="J1206" t="str">
            <v>NCAA</v>
          </cell>
          <cell r="K1206">
            <v>16882</v>
          </cell>
          <cell r="L1206">
            <v>18225</v>
          </cell>
          <cell r="M1206">
            <v>35107</v>
          </cell>
          <cell r="N1206">
            <v>752329</v>
          </cell>
          <cell r="O1206">
            <v>505439</v>
          </cell>
        </row>
        <row r="1207">
          <cell r="F1207" t="str">
            <v>UTEP2009</v>
          </cell>
          <cell r="G1207" t="str">
            <v>NCAA Division I-FBS</v>
          </cell>
          <cell r="I1207">
            <v>1</v>
          </cell>
          <cell r="J1207" t="str">
            <v>NCAA</v>
          </cell>
          <cell r="K1207">
            <v>5308</v>
          </cell>
          <cell r="L1207">
            <v>6093</v>
          </cell>
          <cell r="M1207">
            <v>11401</v>
          </cell>
          <cell r="N1207">
            <v>379156</v>
          </cell>
          <cell r="O1207">
            <v>152143</v>
          </cell>
        </row>
        <row r="1208">
          <cell r="F1208" t="str">
            <v>UTSA2009</v>
          </cell>
          <cell r="G1208" t="str">
            <v>NCAA Division I without football</v>
          </cell>
          <cell r="I1208">
            <v>1</v>
          </cell>
          <cell r="J1208" t="str">
            <v>NCAA</v>
          </cell>
          <cell r="K1208">
            <v>9899</v>
          </cell>
          <cell r="L1208">
            <v>9844</v>
          </cell>
          <cell r="M1208">
            <v>19743</v>
          </cell>
          <cell r="N1208">
            <v>143569</v>
          </cell>
          <cell r="O1208">
            <v>89139</v>
          </cell>
        </row>
        <row r="1209">
          <cell r="F1209" t="str">
            <v>Troy2009</v>
          </cell>
          <cell r="G1209" t="str">
            <v>NCAA Division I-FBS</v>
          </cell>
          <cell r="I1209">
            <v>1</v>
          </cell>
          <cell r="J1209" t="str">
            <v>NCAA</v>
          </cell>
          <cell r="K1209">
            <v>4227</v>
          </cell>
          <cell r="L1209">
            <v>6839</v>
          </cell>
          <cell r="M1209">
            <v>11066</v>
          </cell>
          <cell r="N1209">
            <v>125674</v>
          </cell>
          <cell r="O1209">
            <v>73121</v>
          </cell>
        </row>
        <row r="1210">
          <cell r="F1210" t="str">
            <v>Tulane2009</v>
          </cell>
          <cell r="G1210" t="str">
            <v>NCAA Division I-FBS</v>
          </cell>
          <cell r="I1210">
            <v>1</v>
          </cell>
          <cell r="J1210" t="str">
            <v>NCAA</v>
          </cell>
          <cell r="K1210">
            <v>2516</v>
          </cell>
          <cell r="L1210">
            <v>2936</v>
          </cell>
          <cell r="M1210">
            <v>5452</v>
          </cell>
          <cell r="N1210">
            <v>269440</v>
          </cell>
          <cell r="O1210">
            <v>89651</v>
          </cell>
        </row>
        <row r="1211">
          <cell r="F1211" t="str">
            <v>Buffalo2009</v>
          </cell>
          <cell r="G1211" t="str">
            <v>NCAA Division I-FBS</v>
          </cell>
          <cell r="I1211">
            <v>1</v>
          </cell>
          <cell r="J1211" t="str">
            <v>NCAA</v>
          </cell>
          <cell r="K1211">
            <v>9774</v>
          </cell>
          <cell r="L1211">
            <v>8143</v>
          </cell>
          <cell r="M1211">
            <v>17917</v>
          </cell>
          <cell r="N1211">
            <v>304181</v>
          </cell>
          <cell r="O1211">
            <v>150451</v>
          </cell>
        </row>
        <row r="1212">
          <cell r="F1212" t="str">
            <v>Akron2009</v>
          </cell>
          <cell r="G1212" t="str">
            <v>NCAA Division I-FBS</v>
          </cell>
          <cell r="I1212">
            <v>1</v>
          </cell>
          <cell r="J1212" t="str">
            <v>NCAA</v>
          </cell>
          <cell r="K1212">
            <v>8502</v>
          </cell>
          <cell r="L1212">
            <v>7771</v>
          </cell>
          <cell r="M1212">
            <v>16273</v>
          </cell>
          <cell r="N1212">
            <v>202484</v>
          </cell>
          <cell r="O1212">
            <v>140772</v>
          </cell>
        </row>
        <row r="1213">
          <cell r="F1213" t="str">
            <v>UAB2009</v>
          </cell>
          <cell r="G1213" t="str">
            <v>NCAA Division I-FBS</v>
          </cell>
          <cell r="I1213">
            <v>1</v>
          </cell>
          <cell r="J1213" t="str">
            <v>NCAA</v>
          </cell>
          <cell r="K1213">
            <v>3322</v>
          </cell>
          <cell r="L1213">
            <v>4554</v>
          </cell>
          <cell r="M1213">
            <v>7876</v>
          </cell>
          <cell r="N1213">
            <v>213706</v>
          </cell>
          <cell r="O1213">
            <v>153720</v>
          </cell>
        </row>
        <row r="1214">
          <cell r="F1214" t="str">
            <v>Arizona2009</v>
          </cell>
          <cell r="G1214" t="str">
            <v>NCAA Division I-FBS</v>
          </cell>
          <cell r="I1214">
            <v>1</v>
          </cell>
          <cell r="J1214" t="str">
            <v>NCAA</v>
          </cell>
          <cell r="K1214">
            <v>12747</v>
          </cell>
          <cell r="L1214">
            <v>14242</v>
          </cell>
          <cell r="M1214">
            <v>26989</v>
          </cell>
          <cell r="N1214">
            <v>785568</v>
          </cell>
          <cell r="O1214">
            <v>340072</v>
          </cell>
        </row>
        <row r="1215">
          <cell r="F1215" t="str">
            <v>Arkansas2009</v>
          </cell>
          <cell r="G1215" t="str">
            <v>NCAA Division I-FBS</v>
          </cell>
          <cell r="I1215">
            <v>1</v>
          </cell>
          <cell r="J1215" t="str">
            <v>NCAA</v>
          </cell>
          <cell r="K1215">
            <v>6974</v>
          </cell>
          <cell r="L1215">
            <v>6560</v>
          </cell>
          <cell r="M1215">
            <v>13534</v>
          </cell>
          <cell r="N1215">
            <v>1187216</v>
          </cell>
          <cell r="O1215">
            <v>480687</v>
          </cell>
        </row>
        <row r="1216">
          <cell r="F1216" t="str">
            <v>California2009</v>
          </cell>
          <cell r="G1216" t="str">
            <v>NCAA Division I-FBS</v>
          </cell>
          <cell r="I1216">
            <v>1</v>
          </cell>
          <cell r="J1216" t="str">
            <v>NCAA</v>
          </cell>
          <cell r="K1216">
            <v>11668</v>
          </cell>
          <cell r="L1216">
            <v>13128</v>
          </cell>
          <cell r="M1216">
            <v>24796</v>
          </cell>
          <cell r="N1216">
            <v>628119</v>
          </cell>
          <cell r="O1216">
            <v>377909</v>
          </cell>
        </row>
        <row r="1217">
          <cell r="F1217" t="str">
            <v>UCLA2009</v>
          </cell>
          <cell r="G1217" t="str">
            <v>NCAA Division I-FBS</v>
          </cell>
          <cell r="I1217">
            <v>1</v>
          </cell>
          <cell r="J1217" t="str">
            <v>NCAA</v>
          </cell>
          <cell r="K1217">
            <v>11348</v>
          </cell>
          <cell r="L1217">
            <v>14424</v>
          </cell>
          <cell r="M1217">
            <v>25772</v>
          </cell>
          <cell r="N1217">
            <v>666304</v>
          </cell>
          <cell r="O1217">
            <v>262397</v>
          </cell>
        </row>
        <row r="1218">
          <cell r="F1218" t="str">
            <v>UCF2009</v>
          </cell>
          <cell r="G1218" t="str">
            <v>NCAA Division I-FBS</v>
          </cell>
          <cell r="I1218">
            <v>1</v>
          </cell>
          <cell r="J1218" t="str">
            <v>NCAA</v>
          </cell>
          <cell r="K1218">
            <v>15394</v>
          </cell>
          <cell r="L1218">
            <v>18732</v>
          </cell>
          <cell r="M1218">
            <v>34126</v>
          </cell>
          <cell r="N1218">
            <v>354264</v>
          </cell>
          <cell r="O1218">
            <v>204443</v>
          </cell>
        </row>
        <row r="1219">
          <cell r="F1219" t="str">
            <v>Cincinnati2009</v>
          </cell>
          <cell r="G1219" t="str">
            <v>NCAA Division I-FBS</v>
          </cell>
          <cell r="I1219">
            <v>1</v>
          </cell>
          <cell r="J1219" t="str">
            <v>NCAA</v>
          </cell>
          <cell r="K1219">
            <v>9582</v>
          </cell>
          <cell r="L1219">
            <v>8546</v>
          </cell>
          <cell r="M1219">
            <v>18128</v>
          </cell>
          <cell r="N1219">
            <v>356407</v>
          </cell>
          <cell r="O1219">
            <v>187951</v>
          </cell>
        </row>
        <row r="1220">
          <cell r="F1220" t="str">
            <v>Colorado2009</v>
          </cell>
          <cell r="G1220" t="str">
            <v>NCAA Division I-FBS</v>
          </cell>
          <cell r="I1220">
            <v>1</v>
          </cell>
          <cell r="J1220" t="str">
            <v>NCAA</v>
          </cell>
          <cell r="K1220">
            <v>12918</v>
          </cell>
          <cell r="L1220">
            <v>11856</v>
          </cell>
          <cell r="M1220">
            <v>24774</v>
          </cell>
          <cell r="N1220">
            <v>602122</v>
          </cell>
          <cell r="O1220">
            <v>205931</v>
          </cell>
        </row>
        <row r="1221">
          <cell r="F1221" t="str">
            <v>UConn2009</v>
          </cell>
          <cell r="G1221" t="str">
            <v>NCAA Division I-FBS</v>
          </cell>
          <cell r="I1221">
            <v>1</v>
          </cell>
          <cell r="J1221" t="str">
            <v>NCAA</v>
          </cell>
          <cell r="K1221">
            <v>8132</v>
          </cell>
          <cell r="L1221">
            <v>8108</v>
          </cell>
          <cell r="M1221">
            <v>16240</v>
          </cell>
          <cell r="N1221">
            <v>592928</v>
          </cell>
          <cell r="O1221">
            <v>275972</v>
          </cell>
        </row>
        <row r="1222">
          <cell r="F1222" t="str">
            <v>Florida2009</v>
          </cell>
          <cell r="G1222" t="str">
            <v>NCAA Division I-FBS</v>
          </cell>
          <cell r="I1222">
            <v>1</v>
          </cell>
          <cell r="J1222" t="str">
            <v>NCAA</v>
          </cell>
          <cell r="K1222">
            <v>13858</v>
          </cell>
          <cell r="L1222">
            <v>17275</v>
          </cell>
          <cell r="M1222">
            <v>31133</v>
          </cell>
          <cell r="N1222">
            <v>961422</v>
          </cell>
          <cell r="O1222">
            <v>445752</v>
          </cell>
        </row>
        <row r="1223">
          <cell r="F1223" t="str">
            <v>Georgia2009</v>
          </cell>
          <cell r="G1223" t="str">
            <v>NCAA Division I-FBS</v>
          </cell>
          <cell r="I1223">
            <v>1</v>
          </cell>
          <cell r="J1223" t="str">
            <v>NCAA</v>
          </cell>
          <cell r="K1223">
            <v>10355</v>
          </cell>
          <cell r="L1223">
            <v>14196</v>
          </cell>
          <cell r="M1223">
            <v>24551</v>
          </cell>
          <cell r="N1223">
            <v>982583</v>
          </cell>
          <cell r="O1223">
            <v>454716</v>
          </cell>
        </row>
        <row r="1224">
          <cell r="F1224" t="str">
            <v>Hawaii2009</v>
          </cell>
          <cell r="G1224" t="str">
            <v>NCAA Division I-FBS</v>
          </cell>
          <cell r="I1224">
            <v>1</v>
          </cell>
          <cell r="J1224" t="str">
            <v>NCAA</v>
          </cell>
          <cell r="K1224">
            <v>5191</v>
          </cell>
          <cell r="L1224">
            <v>5926</v>
          </cell>
          <cell r="M1224">
            <v>11117</v>
          </cell>
          <cell r="N1224">
            <v>272078</v>
          </cell>
          <cell r="O1224">
            <v>194993</v>
          </cell>
        </row>
        <row r="1225">
          <cell r="F1225" t="str">
            <v>Houston2009</v>
          </cell>
          <cell r="G1225" t="str">
            <v>NCAA Division I-FBS</v>
          </cell>
          <cell r="I1225">
            <v>1</v>
          </cell>
          <cell r="J1225" t="str">
            <v>NCAA</v>
          </cell>
          <cell r="K1225">
            <v>10177</v>
          </cell>
          <cell r="L1225">
            <v>10594</v>
          </cell>
          <cell r="M1225">
            <v>20771</v>
          </cell>
          <cell r="N1225">
            <v>310677</v>
          </cell>
          <cell r="O1225">
            <v>129008</v>
          </cell>
        </row>
        <row r="1226">
          <cell r="F1226" t="str">
            <v>Illinois2009</v>
          </cell>
          <cell r="G1226" t="str">
            <v>NCAA Division I-FBS</v>
          </cell>
          <cell r="I1226">
            <v>1</v>
          </cell>
          <cell r="J1226" t="str">
            <v>NCAA</v>
          </cell>
          <cell r="K1226">
            <v>16198</v>
          </cell>
          <cell r="L1226">
            <v>14121</v>
          </cell>
          <cell r="M1226">
            <v>30319</v>
          </cell>
          <cell r="N1226">
            <v>924405</v>
          </cell>
          <cell r="O1226">
            <v>353550</v>
          </cell>
        </row>
        <row r="1227">
          <cell r="F1227" t="str">
            <v>Iowa2009</v>
          </cell>
          <cell r="G1227" t="str">
            <v>NCAA Division I-FBS</v>
          </cell>
          <cell r="I1227">
            <v>1</v>
          </cell>
          <cell r="J1227" t="str">
            <v>NCAA</v>
          </cell>
          <cell r="K1227">
            <v>8963</v>
          </cell>
          <cell r="L1227">
            <v>9356</v>
          </cell>
          <cell r="M1227">
            <v>18319</v>
          </cell>
          <cell r="N1227">
            <v>427179</v>
          </cell>
          <cell r="O1227">
            <v>328800</v>
          </cell>
        </row>
        <row r="1228">
          <cell r="F1228" t="str">
            <v>Kansas2009</v>
          </cell>
          <cell r="G1228" t="str">
            <v>NCAA Division I-FBS</v>
          </cell>
          <cell r="I1228">
            <v>1</v>
          </cell>
          <cell r="J1228" t="str">
            <v>NCAA</v>
          </cell>
          <cell r="K1228">
            <v>9464</v>
          </cell>
          <cell r="L1228">
            <v>9345</v>
          </cell>
          <cell r="M1228">
            <v>18809</v>
          </cell>
          <cell r="N1228">
            <v>905969</v>
          </cell>
          <cell r="O1228">
            <v>368721</v>
          </cell>
        </row>
        <row r="1229">
          <cell r="F1229" t="str">
            <v>Kentucky2009</v>
          </cell>
          <cell r="G1229" t="str">
            <v>NCAA Division I-FBS</v>
          </cell>
          <cell r="I1229">
            <v>1</v>
          </cell>
          <cell r="J1229" t="str">
            <v>NCAA</v>
          </cell>
          <cell r="K1229">
            <v>8772</v>
          </cell>
          <cell r="L1229">
            <v>8777</v>
          </cell>
          <cell r="M1229">
            <v>17549</v>
          </cell>
          <cell r="N1229">
            <v>906853</v>
          </cell>
          <cell r="O1229">
            <v>436400</v>
          </cell>
        </row>
        <row r="1230">
          <cell r="F1230" t="str">
            <v>Louisiana2009</v>
          </cell>
          <cell r="G1230" t="str">
            <v>NCAA Division I-FBS</v>
          </cell>
          <cell r="I1230">
            <v>1</v>
          </cell>
          <cell r="J1230" t="str">
            <v>NCAA</v>
          </cell>
          <cell r="K1230">
            <v>5486</v>
          </cell>
          <cell r="L1230">
            <v>7030</v>
          </cell>
          <cell r="M1230">
            <v>12516</v>
          </cell>
          <cell r="N1230">
            <v>228812</v>
          </cell>
          <cell r="O1230">
            <v>99287</v>
          </cell>
        </row>
        <row r="1231">
          <cell r="F1231" t="str">
            <v>Louisiana-Monroe2009</v>
          </cell>
          <cell r="G1231" t="str">
            <v>NCAA Division I-FBS</v>
          </cell>
          <cell r="I1231">
            <v>1</v>
          </cell>
          <cell r="J1231" t="str">
            <v>NCAA</v>
          </cell>
          <cell r="K1231">
            <v>2245</v>
          </cell>
          <cell r="L1231">
            <v>3762</v>
          </cell>
          <cell r="M1231">
            <v>6007</v>
          </cell>
          <cell r="N1231">
            <v>75871</v>
          </cell>
          <cell r="O1231">
            <v>54223</v>
          </cell>
        </row>
        <row r="1232">
          <cell r="F1232" t="str">
            <v>Louisville2009</v>
          </cell>
          <cell r="G1232" t="str">
            <v>NCAA Division I-FBS</v>
          </cell>
          <cell r="I1232">
            <v>1</v>
          </cell>
          <cell r="J1232" t="str">
            <v>NCAA</v>
          </cell>
          <cell r="K1232">
            <v>5739</v>
          </cell>
          <cell r="L1232">
            <v>6116</v>
          </cell>
          <cell r="M1232">
            <v>11855</v>
          </cell>
          <cell r="N1232">
            <v>599837</v>
          </cell>
          <cell r="O1232">
            <v>316894</v>
          </cell>
        </row>
        <row r="1233">
          <cell r="F1233" t="str">
            <v>Maryland2009</v>
          </cell>
          <cell r="G1233" t="str">
            <v>NCAA Division I-FBS</v>
          </cell>
          <cell r="I1233">
            <v>1</v>
          </cell>
          <cell r="J1233" t="str">
            <v>NCAA</v>
          </cell>
          <cell r="K1233">
            <v>12835</v>
          </cell>
          <cell r="L1233">
            <v>11685</v>
          </cell>
          <cell r="M1233">
            <v>24520</v>
          </cell>
          <cell r="N1233">
            <v>501737</v>
          </cell>
          <cell r="O1233">
            <v>273920</v>
          </cell>
        </row>
        <row r="1234">
          <cell r="F1234" t="str">
            <v>UMass2009</v>
          </cell>
          <cell r="G1234" t="str">
            <v>NCAA Division I-FCS</v>
          </cell>
          <cell r="I1234">
            <v>1</v>
          </cell>
          <cell r="J1234" t="str">
            <v>NCAA</v>
          </cell>
          <cell r="K1234">
            <v>9757</v>
          </cell>
          <cell r="L1234">
            <v>9444</v>
          </cell>
          <cell r="M1234">
            <v>19201</v>
          </cell>
          <cell r="N1234">
            <v>415959</v>
          </cell>
          <cell r="O1234">
            <v>222568</v>
          </cell>
        </row>
        <row r="1235">
          <cell r="F1235" t="str">
            <v>Memphis2009</v>
          </cell>
          <cell r="G1235" t="str">
            <v>NCAA Division I-FBS</v>
          </cell>
          <cell r="I1235">
            <v>1</v>
          </cell>
          <cell r="J1235" t="str">
            <v>NCAA</v>
          </cell>
          <cell r="K1235">
            <v>5011</v>
          </cell>
          <cell r="L1235">
            <v>7454</v>
          </cell>
          <cell r="M1235">
            <v>12465</v>
          </cell>
          <cell r="N1235">
            <v>637657</v>
          </cell>
          <cell r="O1235">
            <v>205235</v>
          </cell>
        </row>
        <row r="1236">
          <cell r="F1236" t="str">
            <v>Miami (FL)2009</v>
          </cell>
          <cell r="G1236" t="str">
            <v>NCAA Division I-FBS</v>
          </cell>
          <cell r="I1236">
            <v>1</v>
          </cell>
          <cell r="J1236" t="str">
            <v>NCAA</v>
          </cell>
          <cell r="K1236">
            <v>4500</v>
          </cell>
          <cell r="L1236">
            <v>4768</v>
          </cell>
          <cell r="M1236">
            <v>9268</v>
          </cell>
          <cell r="N1236">
            <v>452588</v>
          </cell>
          <cell r="O1236">
            <v>214526</v>
          </cell>
        </row>
        <row r="1237">
          <cell r="F1237" t="str">
            <v>Michigan2009</v>
          </cell>
          <cell r="G1237" t="str">
            <v>NCAA Division I-FBS</v>
          </cell>
          <cell r="I1237">
            <v>1</v>
          </cell>
          <cell r="J1237" t="str">
            <v>NCAA</v>
          </cell>
          <cell r="K1237">
            <v>12812</v>
          </cell>
          <cell r="L1237">
            <v>12449</v>
          </cell>
          <cell r="M1237">
            <v>25261</v>
          </cell>
          <cell r="N1237">
            <v>935931</v>
          </cell>
          <cell r="O1237">
            <v>445742</v>
          </cell>
        </row>
        <row r="1238">
          <cell r="F1238" t="str">
            <v>Minnesota2009</v>
          </cell>
          <cell r="G1238" t="str">
            <v>NCAA Division I-FBS</v>
          </cell>
          <cell r="I1238">
            <v>1</v>
          </cell>
          <cell r="J1238" t="str">
            <v>NCAA</v>
          </cell>
          <cell r="K1238">
            <v>13212</v>
          </cell>
          <cell r="L1238">
            <v>14424</v>
          </cell>
          <cell r="M1238">
            <v>27636</v>
          </cell>
          <cell r="N1238">
            <v>971130</v>
          </cell>
          <cell r="O1238">
            <v>360180</v>
          </cell>
        </row>
        <row r="1239">
          <cell r="F1239" t="str">
            <v>Ole Miss2009</v>
          </cell>
          <cell r="G1239" t="str">
            <v>NCAA Division I-FBS</v>
          </cell>
          <cell r="I1239">
            <v>1</v>
          </cell>
          <cell r="J1239" t="str">
            <v>NCAA</v>
          </cell>
          <cell r="K1239">
            <v>5634</v>
          </cell>
          <cell r="L1239">
            <v>6338</v>
          </cell>
          <cell r="M1239">
            <v>11972</v>
          </cell>
          <cell r="N1239">
            <v>546495</v>
          </cell>
          <cell r="O1239">
            <v>284445</v>
          </cell>
        </row>
        <row r="1240">
          <cell r="F1240" t="str">
            <v>Missouri2009</v>
          </cell>
          <cell r="G1240" t="str">
            <v>NCAA Division I-FBS</v>
          </cell>
          <cell r="I1240">
            <v>1</v>
          </cell>
          <cell r="J1240" t="str">
            <v>NCAA</v>
          </cell>
          <cell r="K1240">
            <v>10721</v>
          </cell>
          <cell r="L1240">
            <v>11604</v>
          </cell>
          <cell r="M1240">
            <v>22325</v>
          </cell>
          <cell r="N1240">
            <v>596738</v>
          </cell>
          <cell r="O1240">
            <v>211145</v>
          </cell>
        </row>
        <row r="1241">
          <cell r="F1241" t="str">
            <v>Nebraska2009</v>
          </cell>
          <cell r="G1241" t="str">
            <v>NCAA Division I-FBS</v>
          </cell>
          <cell r="I1241">
            <v>1</v>
          </cell>
          <cell r="J1241" t="str">
            <v>NCAA</v>
          </cell>
          <cell r="K1241">
            <v>9583</v>
          </cell>
          <cell r="L1241">
            <v>8154</v>
          </cell>
          <cell r="M1241">
            <v>17737</v>
          </cell>
          <cell r="N1241">
            <v>685361</v>
          </cell>
          <cell r="O1241">
            <v>351555</v>
          </cell>
        </row>
        <row r="1242">
          <cell r="F1242" t="str">
            <v>UNLV2009</v>
          </cell>
          <cell r="G1242" t="str">
            <v>NCAA Division I-FBS</v>
          </cell>
          <cell r="I1242">
            <v>1</v>
          </cell>
          <cell r="J1242" t="str">
            <v>NCAA</v>
          </cell>
          <cell r="K1242">
            <v>7355</v>
          </cell>
          <cell r="L1242">
            <v>9001</v>
          </cell>
          <cell r="M1242">
            <v>16356</v>
          </cell>
          <cell r="N1242">
            <v>551321</v>
          </cell>
          <cell r="O1242">
            <v>238927</v>
          </cell>
        </row>
        <row r="1243">
          <cell r="F1243" t="str">
            <v>Nevada2009</v>
          </cell>
          <cell r="G1243" t="str">
            <v>NCAA Division I-FBS</v>
          </cell>
          <cell r="I1243">
            <v>1</v>
          </cell>
          <cell r="J1243" t="str">
            <v>NCAA</v>
          </cell>
          <cell r="K1243">
            <v>4926</v>
          </cell>
          <cell r="L1243">
            <v>5724</v>
          </cell>
          <cell r="M1243">
            <v>10650</v>
          </cell>
          <cell r="N1243">
            <v>216920</v>
          </cell>
          <cell r="O1243">
            <v>95444</v>
          </cell>
        </row>
        <row r="1244">
          <cell r="F1244" t="str">
            <v>New Mexico2009</v>
          </cell>
          <cell r="G1244" t="str">
            <v>NCAA Division I-FBS</v>
          </cell>
          <cell r="I1244">
            <v>1</v>
          </cell>
          <cell r="J1244" t="str">
            <v>NCAA</v>
          </cell>
          <cell r="K1244">
            <v>7213</v>
          </cell>
          <cell r="L1244">
            <v>8632</v>
          </cell>
          <cell r="M1244">
            <v>15845</v>
          </cell>
          <cell r="N1244">
            <v>445682</v>
          </cell>
          <cell r="O1244">
            <v>165652</v>
          </cell>
        </row>
        <row r="1245">
          <cell r="F1245" t="str">
            <v>North Carolina2009</v>
          </cell>
          <cell r="G1245" t="str">
            <v>NCAA Division I-FBS</v>
          </cell>
          <cell r="I1245">
            <v>1</v>
          </cell>
          <cell r="J1245" t="str">
            <v>NCAA</v>
          </cell>
          <cell r="K1245">
            <v>7077</v>
          </cell>
          <cell r="L1245">
            <v>10190</v>
          </cell>
          <cell r="M1245">
            <v>17267</v>
          </cell>
          <cell r="N1245">
            <v>774930</v>
          </cell>
          <cell r="O1245">
            <v>366946</v>
          </cell>
        </row>
        <row r="1246">
          <cell r="F1246" t="str">
            <v>Charlotte2009</v>
          </cell>
          <cell r="G1246" t="str">
            <v>NCAA Division I without football</v>
          </cell>
          <cell r="I1246">
            <v>1</v>
          </cell>
          <cell r="J1246" t="str">
            <v>NCAA</v>
          </cell>
          <cell r="K1246">
            <v>8266</v>
          </cell>
          <cell r="L1246">
            <v>8213</v>
          </cell>
          <cell r="M1246">
            <v>16479</v>
          </cell>
          <cell r="N1246">
            <v>120615</v>
          </cell>
          <cell r="O1246">
            <v>73925</v>
          </cell>
        </row>
        <row r="1247">
          <cell r="F1247" t="str">
            <v>North Texas2009</v>
          </cell>
          <cell r="G1247" t="str">
            <v>NCAA Division I-FBS</v>
          </cell>
          <cell r="I1247">
            <v>1</v>
          </cell>
          <cell r="J1247" t="str">
            <v>NCAA</v>
          </cell>
          <cell r="K1247">
            <v>9746</v>
          </cell>
          <cell r="L1247">
            <v>11552</v>
          </cell>
          <cell r="M1247">
            <v>21298</v>
          </cell>
          <cell r="N1247">
            <v>138307</v>
          </cell>
          <cell r="O1247">
            <v>112530</v>
          </cell>
        </row>
        <row r="1248">
          <cell r="F1248" t="str">
            <v>Notre Dame2009</v>
          </cell>
          <cell r="G1248" t="str">
            <v>NCAA Division I-FBS</v>
          </cell>
          <cell r="I1248">
            <v>1</v>
          </cell>
          <cell r="J1248" t="str">
            <v>NCAA</v>
          </cell>
          <cell r="K1248">
            <v>4490</v>
          </cell>
          <cell r="L1248">
            <v>3861</v>
          </cell>
          <cell r="M1248">
            <v>8351</v>
          </cell>
          <cell r="N1248">
            <v>1576812</v>
          </cell>
          <cell r="O1248">
            <v>440867</v>
          </cell>
        </row>
        <row r="1249">
          <cell r="F1249" t="str">
            <v>Oklahoma2009</v>
          </cell>
          <cell r="G1249" t="str">
            <v>NCAA Division I-FBS</v>
          </cell>
          <cell r="I1249">
            <v>1</v>
          </cell>
          <cell r="J1249" t="str">
            <v>NCAA</v>
          </cell>
          <cell r="K1249">
            <v>8468</v>
          </cell>
          <cell r="L1249">
            <v>8663</v>
          </cell>
          <cell r="M1249">
            <v>17131</v>
          </cell>
          <cell r="N1249">
            <v>1010570</v>
          </cell>
          <cell r="O1249">
            <v>455629</v>
          </cell>
        </row>
        <row r="1250">
          <cell r="F1250" t="str">
            <v>Oregon2009</v>
          </cell>
          <cell r="G1250" t="str">
            <v>NCAA Division I-FBS</v>
          </cell>
          <cell r="I1250">
            <v>1</v>
          </cell>
          <cell r="J1250" t="str">
            <v>NCAA</v>
          </cell>
          <cell r="K1250">
            <v>8392</v>
          </cell>
          <cell r="L1250">
            <v>8550</v>
          </cell>
          <cell r="M1250">
            <v>16942</v>
          </cell>
          <cell r="N1250">
            <v>844235</v>
          </cell>
          <cell r="O1250">
            <v>275496</v>
          </cell>
        </row>
        <row r="1251">
          <cell r="F1251" t="str">
            <v>Pittsburgh2009</v>
          </cell>
          <cell r="G1251" t="str">
            <v>NCAA Division I-FBS</v>
          </cell>
          <cell r="I1251">
            <v>1</v>
          </cell>
          <cell r="J1251" t="str">
            <v>NCAA</v>
          </cell>
          <cell r="K1251">
            <v>8230</v>
          </cell>
          <cell r="L1251">
            <v>8460</v>
          </cell>
          <cell r="M1251">
            <v>16690</v>
          </cell>
          <cell r="N1251">
            <v>358076</v>
          </cell>
          <cell r="O1251">
            <v>279459</v>
          </cell>
        </row>
        <row r="1252">
          <cell r="F1252" t="str">
            <v>South Alabama2009</v>
          </cell>
          <cell r="G1252" t="str">
            <v>NCAA Division I without football</v>
          </cell>
          <cell r="I1252">
            <v>1</v>
          </cell>
          <cell r="J1252" t="str">
            <v>NCAA</v>
          </cell>
          <cell r="K1252">
            <v>3696</v>
          </cell>
          <cell r="L1252">
            <v>4820</v>
          </cell>
          <cell r="M1252">
            <v>8516</v>
          </cell>
          <cell r="N1252">
            <v>349756</v>
          </cell>
          <cell r="O1252">
            <v>118932</v>
          </cell>
        </row>
        <row r="1253">
          <cell r="F1253" t="str">
            <v>South Carolina2009</v>
          </cell>
          <cell r="G1253" t="str">
            <v>NCAA Division I-FBS</v>
          </cell>
          <cell r="I1253">
            <v>1</v>
          </cell>
          <cell r="J1253" t="str">
            <v>NCAA</v>
          </cell>
          <cell r="K1253">
            <v>8660</v>
          </cell>
          <cell r="L1253">
            <v>10221</v>
          </cell>
          <cell r="M1253">
            <v>18881</v>
          </cell>
          <cell r="N1253">
            <v>565967</v>
          </cell>
          <cell r="O1253">
            <v>344448</v>
          </cell>
        </row>
        <row r="1254">
          <cell r="F1254" t="str">
            <v>South Florida2009</v>
          </cell>
          <cell r="G1254" t="str">
            <v>NCAA Division I-FBS</v>
          </cell>
          <cell r="I1254">
            <v>1</v>
          </cell>
          <cell r="J1254" t="str">
            <v>NCAA</v>
          </cell>
          <cell r="K1254">
            <v>9770</v>
          </cell>
          <cell r="L1254">
            <v>12793</v>
          </cell>
          <cell r="M1254">
            <v>22563</v>
          </cell>
          <cell r="N1254">
            <v>384387</v>
          </cell>
          <cell r="O1254">
            <v>156074</v>
          </cell>
        </row>
        <row r="1255">
          <cell r="F1255" t="str">
            <v>USC2009</v>
          </cell>
          <cell r="G1255" t="str">
            <v>NCAA Division I-FBS</v>
          </cell>
          <cell r="I1255">
            <v>1</v>
          </cell>
          <cell r="J1255" t="str">
            <v>NCAA</v>
          </cell>
          <cell r="K1255">
            <v>7921</v>
          </cell>
          <cell r="L1255">
            <v>8063</v>
          </cell>
          <cell r="M1255">
            <v>15984</v>
          </cell>
          <cell r="N1255">
            <v>626733</v>
          </cell>
          <cell r="O1255">
            <v>258742</v>
          </cell>
        </row>
        <row r="1256">
          <cell r="F1256" t="str">
            <v>Southern Mississippi2009</v>
          </cell>
          <cell r="G1256" t="str">
            <v>NCAA Division I-FBS</v>
          </cell>
          <cell r="I1256">
            <v>1</v>
          </cell>
          <cell r="J1256" t="str">
            <v>NCAA</v>
          </cell>
          <cell r="K1256">
            <v>4114</v>
          </cell>
          <cell r="L1256">
            <v>6546</v>
          </cell>
          <cell r="M1256">
            <v>10660</v>
          </cell>
          <cell r="N1256">
            <v>253313</v>
          </cell>
          <cell r="O1256">
            <v>116069</v>
          </cell>
        </row>
        <row r="1257">
          <cell r="F1257" t="str">
            <v>Toledo2009</v>
          </cell>
          <cell r="G1257" t="str">
            <v>NCAA Division I-FBS</v>
          </cell>
          <cell r="I1257">
            <v>1</v>
          </cell>
          <cell r="J1257" t="str">
            <v>NCAA</v>
          </cell>
          <cell r="K1257">
            <v>7558</v>
          </cell>
          <cell r="L1257">
            <v>7325</v>
          </cell>
          <cell r="M1257">
            <v>14883</v>
          </cell>
          <cell r="N1257">
            <v>440480</v>
          </cell>
          <cell r="O1257">
            <v>91096</v>
          </cell>
        </row>
        <row r="1258">
          <cell r="F1258" t="str">
            <v>Tulsa2009</v>
          </cell>
          <cell r="G1258" t="str">
            <v>NCAA Division I-FBS</v>
          </cell>
          <cell r="I1258">
            <v>1</v>
          </cell>
          <cell r="J1258" t="str">
            <v>NCAA</v>
          </cell>
          <cell r="K1258">
            <v>1555</v>
          </cell>
          <cell r="L1258">
            <v>1356</v>
          </cell>
          <cell r="M1258">
            <v>2911</v>
          </cell>
          <cell r="N1258">
            <v>318103</v>
          </cell>
          <cell r="O1258">
            <v>139748</v>
          </cell>
        </row>
        <row r="1259">
          <cell r="F1259" t="str">
            <v>Utah2009</v>
          </cell>
          <cell r="G1259" t="str">
            <v>NCAA Division I-FBS</v>
          </cell>
          <cell r="I1259">
            <v>1</v>
          </cell>
          <cell r="J1259" t="str">
            <v>NCAA</v>
          </cell>
          <cell r="K1259">
            <v>8306</v>
          </cell>
          <cell r="L1259">
            <v>6647</v>
          </cell>
          <cell r="M1259">
            <v>14953</v>
          </cell>
          <cell r="N1259">
            <v>466532</v>
          </cell>
          <cell r="O1259">
            <v>222945</v>
          </cell>
        </row>
        <row r="1260">
          <cell r="F1260" t="str">
            <v>Virginia2009</v>
          </cell>
          <cell r="G1260" t="str">
            <v>NCAA Division I-FBS</v>
          </cell>
          <cell r="I1260">
            <v>1</v>
          </cell>
          <cell r="J1260" t="str">
            <v>NCAA</v>
          </cell>
          <cell r="K1260">
            <v>6074</v>
          </cell>
          <cell r="L1260">
            <v>7775</v>
          </cell>
          <cell r="M1260">
            <v>13849</v>
          </cell>
          <cell r="N1260">
            <v>531281</v>
          </cell>
          <cell r="O1260">
            <v>353090</v>
          </cell>
        </row>
        <row r="1261">
          <cell r="F1261" t="str">
            <v>Washington2009</v>
          </cell>
          <cell r="G1261" t="str">
            <v>NCAA Division I-FBS</v>
          </cell>
          <cell r="I1261">
            <v>1</v>
          </cell>
          <cell r="J1261" t="str">
            <v>NCAA</v>
          </cell>
          <cell r="K1261">
            <v>13849</v>
          </cell>
          <cell r="L1261">
            <v>14203</v>
          </cell>
          <cell r="M1261">
            <v>28052</v>
          </cell>
          <cell r="N1261">
            <v>575715</v>
          </cell>
          <cell r="O1261">
            <v>287995</v>
          </cell>
        </row>
        <row r="1262">
          <cell r="F1262" t="str">
            <v>Wisconsin2009</v>
          </cell>
          <cell r="G1262" t="str">
            <v>NCAA Division I-FBS</v>
          </cell>
          <cell r="I1262">
            <v>1</v>
          </cell>
          <cell r="J1262" t="str">
            <v>NCAA</v>
          </cell>
          <cell r="K1262">
            <v>13095</v>
          </cell>
          <cell r="L1262">
            <v>14050</v>
          </cell>
          <cell r="M1262">
            <v>27145</v>
          </cell>
          <cell r="N1262">
            <v>473897</v>
          </cell>
          <cell r="O1262">
            <v>326849</v>
          </cell>
        </row>
        <row r="1263">
          <cell r="F1263" t="str">
            <v>Wyoming2009</v>
          </cell>
          <cell r="G1263" t="str">
            <v>NCAA Division I-FBS</v>
          </cell>
          <cell r="I1263">
            <v>1</v>
          </cell>
          <cell r="J1263" t="str">
            <v>NCAA</v>
          </cell>
          <cell r="K1263">
            <v>4035</v>
          </cell>
          <cell r="L1263">
            <v>4089</v>
          </cell>
          <cell r="M1263">
            <v>8124</v>
          </cell>
          <cell r="N1263">
            <v>395848</v>
          </cell>
          <cell r="O1263">
            <v>107782</v>
          </cell>
        </row>
        <row r="1264">
          <cell r="F1264" t="str">
            <v>Utah State2009</v>
          </cell>
          <cell r="G1264" t="str">
            <v>NCAA Division I-FBS</v>
          </cell>
          <cell r="I1264">
            <v>1</v>
          </cell>
          <cell r="J1264" t="str">
            <v>NCAA</v>
          </cell>
          <cell r="K1264">
            <v>5815</v>
          </cell>
          <cell r="L1264">
            <v>5707</v>
          </cell>
          <cell r="M1264">
            <v>11522</v>
          </cell>
          <cell r="N1264">
            <v>208502</v>
          </cell>
          <cell r="O1264">
            <v>102472</v>
          </cell>
        </row>
        <row r="1265">
          <cell r="F1265" t="str">
            <v>Vanderbilt2009</v>
          </cell>
          <cell r="G1265" t="str">
            <v>NCAA Division I-FBS</v>
          </cell>
          <cell r="I1265">
            <v>1</v>
          </cell>
          <cell r="J1265" t="str">
            <v>NCAA</v>
          </cell>
          <cell r="K1265">
            <v>3218</v>
          </cell>
          <cell r="L1265">
            <v>3511</v>
          </cell>
          <cell r="M1265">
            <v>6729</v>
          </cell>
          <cell r="N1265">
            <v>670174</v>
          </cell>
          <cell r="O1265">
            <v>271342</v>
          </cell>
        </row>
        <row r="1266">
          <cell r="F1266" t="str">
            <v>Virginia Tech2009</v>
          </cell>
          <cell r="G1266" t="str">
            <v>NCAA Division I-FBS</v>
          </cell>
          <cell r="I1266">
            <v>1</v>
          </cell>
          <cell r="J1266" t="str">
            <v>NCAA</v>
          </cell>
          <cell r="K1266">
            <v>13088</v>
          </cell>
          <cell r="L1266">
            <v>9964</v>
          </cell>
          <cell r="M1266">
            <v>23052</v>
          </cell>
          <cell r="N1266">
            <v>625207</v>
          </cell>
          <cell r="O1266">
            <v>298233</v>
          </cell>
        </row>
        <row r="1267">
          <cell r="F1267" t="str">
            <v>Wake Forest2009</v>
          </cell>
          <cell r="G1267" t="str">
            <v>NCAA Division I-FBS</v>
          </cell>
          <cell r="I1267">
            <v>1</v>
          </cell>
          <cell r="J1267" t="str">
            <v>NCAA</v>
          </cell>
          <cell r="K1267">
            <v>2198</v>
          </cell>
          <cell r="L1267">
            <v>2313</v>
          </cell>
          <cell r="M1267">
            <v>4511</v>
          </cell>
          <cell r="N1267">
            <v>497249</v>
          </cell>
          <cell r="O1267">
            <v>182402</v>
          </cell>
        </row>
        <row r="1268">
          <cell r="F1268" t="str">
            <v>Washington State2009</v>
          </cell>
          <cell r="G1268" t="str">
            <v>NCAA Division I-FBS</v>
          </cell>
          <cell r="I1268">
            <v>1</v>
          </cell>
          <cell r="J1268" t="str">
            <v>NCAA</v>
          </cell>
          <cell r="K1268">
            <v>9210</v>
          </cell>
          <cell r="L1268">
            <v>9410</v>
          </cell>
          <cell r="M1268">
            <v>18620</v>
          </cell>
          <cell r="N1268">
            <v>397576</v>
          </cell>
          <cell r="O1268">
            <v>196471</v>
          </cell>
        </row>
        <row r="1269">
          <cell r="F1269" t="str">
            <v>West Virginia2009</v>
          </cell>
          <cell r="G1269" t="str">
            <v>NCAA Division I-FBS</v>
          </cell>
          <cell r="I1269">
            <v>1</v>
          </cell>
          <cell r="J1269" t="str">
            <v>NCAA</v>
          </cell>
          <cell r="K1269">
            <v>11265</v>
          </cell>
          <cell r="L1269">
            <v>8995</v>
          </cell>
          <cell r="M1269">
            <v>20260</v>
          </cell>
          <cell r="N1269">
            <v>669844</v>
          </cell>
          <cell r="O1269">
            <v>271757</v>
          </cell>
        </row>
        <row r="1270">
          <cell r="F1270" t="str">
            <v>Western Kentucky2009</v>
          </cell>
          <cell r="G1270" t="str">
            <v>NCAA Division I-FBS</v>
          </cell>
          <cell r="I1270">
            <v>1</v>
          </cell>
          <cell r="J1270" t="str">
            <v>NCAA</v>
          </cell>
          <cell r="K1270">
            <v>6124</v>
          </cell>
          <cell r="L1270">
            <v>7733</v>
          </cell>
          <cell r="M1270">
            <v>13857</v>
          </cell>
          <cell r="N1270">
            <v>304825</v>
          </cell>
          <cell r="O1270">
            <v>110916</v>
          </cell>
        </row>
        <row r="1271">
          <cell r="F1271" t="str">
            <v>Western Michigan2009</v>
          </cell>
          <cell r="G1271" t="str">
            <v>NCAA Division I-FBS</v>
          </cell>
          <cell r="I1271">
            <v>1</v>
          </cell>
          <cell r="J1271" t="str">
            <v>NCAA</v>
          </cell>
          <cell r="K1271">
            <v>8714</v>
          </cell>
          <cell r="L1271">
            <v>8316</v>
          </cell>
          <cell r="M1271">
            <v>17030</v>
          </cell>
          <cell r="N1271">
            <v>180257</v>
          </cell>
          <cell r="O1271">
            <v>81839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F476-8812-4F02-8597-F6D42542D89F}">
  <dimension ref="A1:GV131"/>
  <sheetViews>
    <sheetView tabSelected="1" topLeftCell="I1" zoomScale="60" zoomScaleNormal="60" workbookViewId="0">
      <selection activeCell="S90" sqref="S90"/>
    </sheetView>
  </sheetViews>
  <sheetFormatPr defaultRowHeight="14.5" x14ac:dyDescent="0.35"/>
  <cols>
    <col min="1" max="1" width="18.08984375" bestFit="1" customWidth="1"/>
    <col min="2" max="5" width="18.08984375" customWidth="1"/>
    <col min="6" max="6" width="10" bestFit="1" customWidth="1"/>
    <col min="7" max="8" width="10" customWidth="1"/>
    <col min="9" max="9" width="21.36328125" bestFit="1" customWidth="1"/>
    <col min="10" max="10" width="27.6328125" bestFit="1" customWidth="1"/>
    <col min="11" max="11" width="14" bestFit="1" customWidth="1"/>
    <col min="12" max="12" width="13.7265625" bestFit="1" customWidth="1"/>
    <col min="13" max="13" width="13.54296875" bestFit="1" customWidth="1"/>
    <col min="14" max="14" width="11.36328125" bestFit="1" customWidth="1"/>
    <col min="15" max="15" width="15.54296875" bestFit="1" customWidth="1"/>
    <col min="16" max="16" width="7.453125" bestFit="1" customWidth="1"/>
    <col min="17" max="20" width="10" customWidth="1"/>
    <col min="21" max="21" width="13.81640625" bestFit="1" customWidth="1"/>
    <col min="23" max="23" width="21.90625" bestFit="1" customWidth="1"/>
    <col min="24" max="26" width="9.36328125" bestFit="1" customWidth="1"/>
    <col min="28" max="28" width="18.6328125" bestFit="1" customWidth="1"/>
    <col min="30" max="30" width="24.54296875" bestFit="1" customWidth="1"/>
    <col min="31" max="31" width="17.36328125" bestFit="1" customWidth="1"/>
    <col min="32" max="32" width="11.81640625" bestFit="1" customWidth="1"/>
    <col min="50" max="50" width="11.81640625" bestFit="1" customWidth="1"/>
    <col min="52" max="52" width="23.54296875" bestFit="1" customWidth="1"/>
    <col min="59" max="59" width="11.6328125" customWidth="1"/>
    <col min="62" max="66" width="13.36328125" bestFit="1" customWidth="1"/>
    <col min="67" max="71" width="13.36328125" customWidth="1"/>
    <col min="72" max="76" width="22.08984375" bestFit="1" customWidth="1"/>
    <col min="77" max="81" width="20.1796875" bestFit="1" customWidth="1"/>
    <col min="82" max="86" width="14.54296875" bestFit="1" customWidth="1"/>
    <col min="87" max="91" width="9.453125" bestFit="1" customWidth="1"/>
    <col min="92" max="96" width="22.26953125" bestFit="1" customWidth="1"/>
    <col min="97" max="97" width="18.26953125" style="5" bestFit="1" customWidth="1"/>
    <col min="98" max="101" width="18.26953125" bestFit="1" customWidth="1"/>
    <col min="102" max="102" width="18.26953125" customWidth="1"/>
    <col min="103" max="107" width="19.26953125" bestFit="1" customWidth="1"/>
    <col min="139" max="143" width="19.54296875" bestFit="1" customWidth="1"/>
    <col min="144" max="148" width="9.90625" bestFit="1" customWidth="1"/>
    <col min="152" max="152" width="10.1796875" bestFit="1" customWidth="1"/>
    <col min="190" max="194" width="11.81640625" bestFit="1" customWidth="1"/>
    <col min="197" max="198" width="8.7265625" style="8"/>
  </cols>
  <sheetData>
    <row r="1" spans="1:204" s="1" customFormat="1" x14ac:dyDescent="0.35">
      <c r="A1" s="1" t="s">
        <v>0</v>
      </c>
      <c r="B1" s="1" t="s">
        <v>465</v>
      </c>
      <c r="C1" s="1" t="s">
        <v>466</v>
      </c>
      <c r="D1" s="1" t="s">
        <v>467</v>
      </c>
      <c r="F1" s="1" t="s">
        <v>1</v>
      </c>
      <c r="G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2</v>
      </c>
      <c r="R1" s="1" t="s">
        <v>10</v>
      </c>
      <c r="S1" s="1" t="s">
        <v>2</v>
      </c>
      <c r="U1" s="1" t="s">
        <v>11</v>
      </c>
      <c r="V1" s="1" t="s">
        <v>12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  <c r="AJ1" s="1" t="s">
        <v>26</v>
      </c>
      <c r="AK1" s="1" t="s">
        <v>27</v>
      </c>
      <c r="AL1" s="1" t="s">
        <v>28</v>
      </c>
      <c r="AM1" s="1" t="s">
        <v>29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36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  <c r="BO1" s="1" t="s">
        <v>56</v>
      </c>
      <c r="BP1" s="1" t="s">
        <v>57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62</v>
      </c>
      <c r="BV1" s="1" t="s">
        <v>63</v>
      </c>
      <c r="BW1" s="1" t="s">
        <v>64</v>
      </c>
      <c r="BX1" s="1" t="s">
        <v>65</v>
      </c>
      <c r="BY1" s="1" t="s">
        <v>66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74</v>
      </c>
      <c r="CH1" s="1" t="s">
        <v>75</v>
      </c>
      <c r="CI1" s="1" t="s">
        <v>76</v>
      </c>
      <c r="CJ1" s="1" t="s">
        <v>77</v>
      </c>
      <c r="CK1" s="1" t="s">
        <v>78</v>
      </c>
      <c r="CL1" s="1" t="s">
        <v>79</v>
      </c>
      <c r="CM1" s="1" t="s">
        <v>80</v>
      </c>
      <c r="CN1" s="1" t="s">
        <v>81</v>
      </c>
      <c r="CO1" s="1" t="s">
        <v>82</v>
      </c>
      <c r="CP1" s="1" t="s">
        <v>83</v>
      </c>
      <c r="CQ1" s="1" t="s">
        <v>84</v>
      </c>
      <c r="CR1" s="1" t="s">
        <v>85</v>
      </c>
      <c r="CS1" s="2" t="s">
        <v>86</v>
      </c>
      <c r="CT1" s="1" t="s">
        <v>87</v>
      </c>
      <c r="CU1" s="1" t="s">
        <v>88</v>
      </c>
      <c r="CV1" s="1" t="s">
        <v>89</v>
      </c>
      <c r="CW1" s="1" t="s">
        <v>90</v>
      </c>
      <c r="CY1" s="1" t="s">
        <v>91</v>
      </c>
      <c r="CZ1" s="1" t="s">
        <v>92</v>
      </c>
      <c r="DA1" s="1" t="s">
        <v>93</v>
      </c>
      <c r="DB1" s="1" t="s">
        <v>94</v>
      </c>
      <c r="DC1" s="1" t="s">
        <v>95</v>
      </c>
      <c r="DE1" s="1" t="s">
        <v>96</v>
      </c>
      <c r="DF1" s="1" t="s">
        <v>97</v>
      </c>
      <c r="DG1" s="1" t="s">
        <v>98</v>
      </c>
      <c r="DH1" s="1" t="s">
        <v>99</v>
      </c>
      <c r="DI1" s="1" t="s">
        <v>100</v>
      </c>
      <c r="DJ1" s="1" t="s">
        <v>101</v>
      </c>
      <c r="DK1" s="1" t="s">
        <v>102</v>
      </c>
      <c r="DL1" s="1" t="s">
        <v>103</v>
      </c>
      <c r="DM1" s="1" t="s">
        <v>104</v>
      </c>
      <c r="DN1" s="1" t="s">
        <v>105</v>
      </c>
      <c r="DO1" s="1" t="s">
        <v>106</v>
      </c>
      <c r="DP1" s="1" t="s">
        <v>107</v>
      </c>
      <c r="DQ1" s="1" t="s">
        <v>108</v>
      </c>
      <c r="DR1" s="1" t="s">
        <v>109</v>
      </c>
      <c r="DS1" s="1" t="s">
        <v>110</v>
      </c>
      <c r="DT1" s="1" t="s">
        <v>111</v>
      </c>
      <c r="DU1" s="1" t="s">
        <v>112</v>
      </c>
      <c r="DV1" s="1" t="s">
        <v>113</v>
      </c>
      <c r="DW1" s="1" t="s">
        <v>114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T1" s="1" t="s">
        <v>136</v>
      </c>
      <c r="EU1" s="1" t="s">
        <v>137</v>
      </c>
      <c r="EV1" s="1" t="s">
        <v>138</v>
      </c>
      <c r="EW1" s="1" t="s">
        <v>139</v>
      </c>
      <c r="EX1" s="1" t="s">
        <v>140</v>
      </c>
      <c r="EY1" s="1" t="s">
        <v>141</v>
      </c>
      <c r="EZ1" s="1" t="s">
        <v>142</v>
      </c>
      <c r="FA1" s="1" t="s">
        <v>143</v>
      </c>
      <c r="FB1" s="1" t="s">
        <v>144</v>
      </c>
      <c r="FC1" s="1" t="s">
        <v>145</v>
      </c>
      <c r="FD1" s="1" t="s">
        <v>146</v>
      </c>
      <c r="FE1" s="1" t="s">
        <v>147</v>
      </c>
      <c r="FF1" s="1" t="s">
        <v>148</v>
      </c>
      <c r="FG1" s="1" t="s">
        <v>149</v>
      </c>
      <c r="FH1" s="1" t="s">
        <v>150</v>
      </c>
      <c r="FI1" s="1" t="s">
        <v>151</v>
      </c>
      <c r="FJ1" s="1" t="s">
        <v>152</v>
      </c>
      <c r="FK1" s="1" t="s">
        <v>153</v>
      </c>
      <c r="FL1" s="1" t="s">
        <v>154</v>
      </c>
      <c r="FM1" s="1" t="s">
        <v>155</v>
      </c>
      <c r="FN1" s="1" t="s">
        <v>156</v>
      </c>
      <c r="FO1" s="1" t="s">
        <v>157</v>
      </c>
      <c r="FP1" s="1" t="s">
        <v>158</v>
      </c>
      <c r="FQ1" s="1" t="s">
        <v>159</v>
      </c>
      <c r="FR1" s="1" t="s">
        <v>160</v>
      </c>
      <c r="FS1" s="1" t="s">
        <v>161</v>
      </c>
      <c r="FT1" s="1" t="s">
        <v>162</v>
      </c>
      <c r="FU1" s="1" t="s">
        <v>163</v>
      </c>
      <c r="FV1" s="1" t="s">
        <v>164</v>
      </c>
      <c r="FW1" s="1" t="s">
        <v>165</v>
      </c>
      <c r="FX1" s="1" t="s">
        <v>166</v>
      </c>
      <c r="FY1" s="1" t="s">
        <v>167</v>
      </c>
      <c r="FZ1" s="1" t="s">
        <v>168</v>
      </c>
      <c r="GA1" s="1" t="s">
        <v>169</v>
      </c>
      <c r="GB1" s="1" t="s">
        <v>170</v>
      </c>
      <c r="GC1" s="1" t="s">
        <v>171</v>
      </c>
      <c r="GD1" s="1" t="s">
        <v>172</v>
      </c>
      <c r="GE1" s="1" t="s">
        <v>173</v>
      </c>
      <c r="GF1" s="1" t="s">
        <v>174</v>
      </c>
      <c r="GG1" s="1" t="s">
        <v>175</v>
      </c>
      <c r="GH1" s="1" t="s">
        <v>176</v>
      </c>
      <c r="GI1" s="1" t="s">
        <v>177</v>
      </c>
      <c r="GJ1" s="1" t="s">
        <v>178</v>
      </c>
      <c r="GK1" s="1" t="s">
        <v>179</v>
      </c>
      <c r="GL1" s="1" t="s">
        <v>180</v>
      </c>
      <c r="GM1" s="1" t="s">
        <v>181</v>
      </c>
      <c r="GO1" s="1" t="s">
        <v>182</v>
      </c>
      <c r="GP1" s="1" t="s">
        <v>183</v>
      </c>
      <c r="GQ1" s="1" t="s">
        <v>184</v>
      </c>
      <c r="GR1" s="1" t="s">
        <v>185</v>
      </c>
      <c r="GS1" s="1" t="s">
        <v>186</v>
      </c>
      <c r="GT1" s="1" t="s">
        <v>187</v>
      </c>
      <c r="GV1" s="1" t="s">
        <v>188</v>
      </c>
    </row>
    <row r="2" spans="1:204" x14ac:dyDescent="0.35">
      <c r="A2" t="s">
        <v>189</v>
      </c>
      <c r="B2" t="str">
        <f>VLOOKUP(A2,'[1]CFB Scores for Tableau'!$A$2:$D$131, 2, FALSE)</f>
        <v>Tuscaloosa</v>
      </c>
      <c r="C2" t="str">
        <f>VLOOKUP(A2,'[1]CFB Scores for Tableau'!$A$2:$D$131, 3, FALSE)</f>
        <v>Alabama</v>
      </c>
      <c r="D2" s="9">
        <f>VLOOKUP(A2,'[1]CFB Scores for Tableau'!$A$2:$D$131, 4, FALSE)</f>
        <v>35487</v>
      </c>
      <c r="F2" s="3">
        <f t="shared" ref="F2:F65" si="0">-3.616+(W2*0.0000008602)+(AD2*0.000002248)-(AJ2*0.000000003503)+(AT2*0.00001118)-(AX2*0.0000003692)-(AZ2*0.00000007182)+(BA2*0.00000003487)-(BF2*0.00000003708)</f>
        <v>161.86426146365315</v>
      </c>
      <c r="G2">
        <f t="shared" ref="G2:G65" si="1">RANK(F2, F$2:F$131)</f>
        <v>4</v>
      </c>
      <c r="I2" s="4">
        <f t="shared" ref="I2:I65" si="2">-6.449+(0.0000008837*W2)</f>
        <v>75.651141695510006</v>
      </c>
      <c r="J2">
        <v>100</v>
      </c>
      <c r="K2" s="4">
        <f>-0.7214+(0.00000235*AD2)</f>
        <v>92.493229999999997</v>
      </c>
      <c r="L2" s="4">
        <f t="shared" ref="L2:L65" si="3">-0.0000003001+(0.000005627*Y2)+(0.001734*AC2)-(0.0005293*AF2)-(0.000003716*BA2)+(0.0009167*BC2)+(0.00001644*BH2)</f>
        <v>96.386882470834848</v>
      </c>
      <c r="M2" s="4">
        <v>100</v>
      </c>
      <c r="N2" s="4">
        <f t="shared" ref="N2:N65" si="4">-0.00000000005968+(0.000000000000002272*AJ2)+(1.493*AW2)+(2.323E-19*AX2)+(7.705E-21*AZ2)+(0.000000000000001462*BB2)+(0.000000000003546*BC2)+(0.0000000000000004823*BD2)</f>
        <v>95.55200000755427</v>
      </c>
      <c r="O2" s="4">
        <f t="shared" ref="O2:O65" si="5">I2+J2+K2+L2+M2+N2</f>
        <v>560.08325417389915</v>
      </c>
      <c r="P2" s="4">
        <f t="shared" ref="P2:P65" si="6">RANK(O2, $O$2:$O$131)</f>
        <v>1</v>
      </c>
      <c r="Q2" s="4"/>
      <c r="R2" s="4">
        <f>-7.559+(0.0000008841*W2)+(0.0000000874*X2)+(0.000005302*Y2)+(0.000002348*AD2)+(5.81*AK2)+(0.09675*AL2)+(0.01277*AP2)+(0.02379*AQ2)+(0.4886*AR2)+(1.493*AW2)+(0.1929*BF2)+(0.2922*BG2)+(0.00001646*BH2)</f>
        <v>558.98407778946057</v>
      </c>
      <c r="S2" s="4">
        <f t="shared" ref="S2:S65" si="7">RANK(R2, $R$2:$R$131)</f>
        <v>1</v>
      </c>
      <c r="T2" s="4"/>
      <c r="U2" t="s">
        <v>190</v>
      </c>
      <c r="V2" t="s">
        <v>191</v>
      </c>
      <c r="W2" s="4">
        <v>92904992.299999997</v>
      </c>
      <c r="X2" s="4">
        <v>7589716.0999999996</v>
      </c>
      <c r="Y2" s="4">
        <f>VLOOKUP(A2, '[2]Power 5'!$B$2:$F$75, 3, FALSE)</f>
        <v>1926697.8</v>
      </c>
      <c r="Z2" s="4">
        <f>VLOOKUP(A2, '[2]Power 5'!$B$2:$F$75, 4, FALSE)</f>
        <v>1351569.6</v>
      </c>
      <c r="AA2" s="3">
        <f>VLOOKUP(A2, '[2]Power 5'!$B$2:$F$75, 5, FALSE)</f>
        <v>0.70149537722002908</v>
      </c>
      <c r="AB2" s="4">
        <v>85315276.200000003</v>
      </c>
      <c r="AC2" s="3">
        <v>0.61504640066534666</v>
      </c>
      <c r="AD2" s="4">
        <f t="shared" ref="AD2:AD65" si="8">AVERAGE(BY2:CC2)</f>
        <v>39665800</v>
      </c>
      <c r="AE2" t="s">
        <v>192</v>
      </c>
      <c r="AF2" s="5">
        <f>(VLOOKUP(A2, '[3]USA Coaches'' Salaries'!$O$3:$W$132, 9, FALSE))</f>
        <v>8.4632962000000003</v>
      </c>
      <c r="AG2">
        <v>1408056</v>
      </c>
      <c r="AH2">
        <v>962795</v>
      </c>
      <c r="AI2">
        <v>912350</v>
      </c>
      <c r="AJ2">
        <f t="shared" ref="AJ2:AJ65" si="9">SUM(AG2:AI2)</f>
        <v>3283201</v>
      </c>
      <c r="AK2">
        <v>17</v>
      </c>
      <c r="AL2">
        <v>5</v>
      </c>
      <c r="AM2">
        <v>2</v>
      </c>
      <c r="AN2">
        <v>2</v>
      </c>
      <c r="AO2">
        <f t="shared" ref="AO2:AO33" si="10">SUM(FI2:FM2)</f>
        <v>125</v>
      </c>
      <c r="AP2">
        <f>(VLOOKUP(A2, '[3]College Football Reference 0918'!$A$2:$I$131, 8, FALSE))*10</f>
        <v>80</v>
      </c>
      <c r="AQ2">
        <f>(VLOOKUP(A2, '[3]College Football Reference 0918'!$A$2:$I$131, 9, FALSE))*10</f>
        <v>60</v>
      </c>
      <c r="AR2">
        <f>VLOOKUP('Dataset to Analyze - Overall'!A2, '[3]College Football Reference 0918'!$A$2:$G$131, 3, FALSE)</f>
        <v>127</v>
      </c>
      <c r="AS2">
        <f>VLOOKUP('Dataset to Analyze - Overall'!A2, '[3]College Football Reference 0918'!$A$2:$G$131, 4, FALSE)</f>
        <v>13</v>
      </c>
      <c r="AT2" s="5">
        <f>VLOOKUP('Dataset to Analyze - Overall'!A2, '[3]College Football Reference 0918'!$A$2:$G$131, 5, FALSE)</f>
        <v>0.90714285714285714</v>
      </c>
      <c r="AU2">
        <f>(VLOOKUP('Dataset to Analyze - Overall'!A2,'[3]College Football Reference 0918'!$A$2:$G$131,7,FALSE)*5)</f>
        <v>50</v>
      </c>
      <c r="AV2">
        <f>(VLOOKUP('Dataset to Analyze - Overall'!A2, '[3]College Football Reference 0918'!$A$2:$G$131, 6, FALSE))*5</f>
        <v>70</v>
      </c>
      <c r="AW2">
        <f t="shared" ref="AW2:AW65" si="11">SUM(CN2:CR2)</f>
        <v>64</v>
      </c>
      <c r="AX2" s="4">
        <f>((((SUMIF('[3]2014 Broadcasts'!$F$2:$F$561, 'Dataset to Analyze - Overall'!A2, '[3]2014 Broadcasts'!$B$2:$B$561))+(SUMIF('[3]2014 Broadcasts'!$G$2:$G$561, 'Dataset to Analyze - Overall'!A2, '[3]2014 Broadcasts'!$B$2:$B$561))+(SUMIF('[3]2014 Broadcasts'!$H$2:$H$561, 'Dataset to Analyze - Overall'!A2, '[3]2014 Broadcasts'!$B$2:$B$561))+(SUMIF('[3]2014 Broadcasts'!$I$2:$I$561, 'Dataset to Analyze - Overall'!A2, '[3]2014 Broadcasts'!$B$2:$B$561)))+((SUMIF('[3]2015 Broadcasts'!$C$2:$C$417,'Dataset to Analyze - Overall'!A2,'[3]2015 Broadcasts'!$H$2:$H$417))+(SUMIF('[3]2015 Broadcasts'!$D$2:$D$417,'Dataset to Analyze - Overall'!A2,'[3]2015 Broadcasts'!$H$2:$H$417)))+((SUMIF('[3]2016 Broadcasts'!$C$2:$C$400,'Dataset to Analyze - Overall'!A2,'[3]2016 Broadcasts'!$H$2:$H$400))+(SUMIF('[3]2016 Broadcasts'!$D$2:$D$400,'Dataset to Analyze - Overall'!A2,'[3]2016 Broadcasts'!$H$2:$H$400)))+((SUMIF('[3]2017 Broadcasts'!$C$2:$C$394,'Dataset to Analyze - Overall'!A2, '[3]2017 Broadcasts'!$I$2:$I$394))+(SUMIF('[3]2017 Broadcasts'!$D$2:$D$394,'Dataset to Analyze - Overall'!A2, '[3]2017 Broadcasts'!$I$2:$I$394)))+((SUMIF('[3]2018 Broadcasts'!$C$2:$C$351, 'Dataset to Analyze - Overall'!A2, '[3]2018 Broadcasts'!$H$2:$H$351))+(SUMIF('[3]2018 Broadcasts'!$D$2:$D$351, 'Dataset to Analyze - Overall'!A2, '[3]2018 Broadcasts'!$H$2:$H$351))))/AW2)*1000000</f>
        <v>8987000</v>
      </c>
      <c r="AY2" t="s">
        <v>193</v>
      </c>
      <c r="AZ2" s="4">
        <f>(VLOOKUP(A2, [3]Averages!$B$2:$K$128, 10, FALSE))*1000000</f>
        <v>3890000</v>
      </c>
      <c r="BA2" s="4">
        <f>AVERAGEIF([3]Attendance!$C$2:$C$1286, 'Dataset to Analyze - Overall'!A2, [3]Attendance!$G$2:$G$1286)</f>
        <v>101573.7</v>
      </c>
      <c r="BB2">
        <f>VLOOKUP(A2, [3]Stadiums!$B$2:$E$132, 3, FALSE)</f>
        <v>101821</v>
      </c>
      <c r="BC2" s="3">
        <f t="shared" ref="BC2:BC65" si="12">BA2/BB2</f>
        <v>0.9975712279392267</v>
      </c>
      <c r="BD2">
        <f>VLOOKUP(A2, '[3]College Football Reference 0918'!$A$2:$L$131, 11, FALSE)</f>
        <v>10</v>
      </c>
      <c r="BE2">
        <f>VLOOKUP(A2, '[3]College Football Reference 0918'!$A$2:$L$131, 12, FALSE)</f>
        <v>10</v>
      </c>
      <c r="BF2">
        <f>VLOOKUP(A2, '[3]College Football Reference 0918'!$A$2:$L$131, 2, FALSE)</f>
        <v>56</v>
      </c>
      <c r="BG2">
        <f>VLOOKUP(A2, '[3]Draft Picks'!$AG$2:$AT$131, 14, FALSE)</f>
        <v>83</v>
      </c>
      <c r="BH2">
        <f>(VLOOKUP(A2, [3]Averages!$B$2:$J$128, 9, FALSE))*GV2</f>
        <v>5226599.8040273786</v>
      </c>
      <c r="BJ2">
        <f>VLOOKUP(A2&amp;"2014", '[4]Revenues_All_Sports_and_Men''s_W'!$E$2:$BI$1271, 57, FALSE)</f>
        <v>97023963</v>
      </c>
      <c r="BK2">
        <f>VLOOKUP(A2&amp;"2015", '[4]Revenues_All_Sports_and_Men''s_W'!$E$2:$BI$1271, 57, FALSE)</f>
        <v>103870999</v>
      </c>
      <c r="BL2">
        <f>VLOOKUP(A2&amp;"2016", '[4]Revenues_All_Sports_and_Men''s_W'!$E$2:$BI$1271, 57, FALSE)</f>
        <v>108117057</v>
      </c>
      <c r="BM2">
        <f>VLOOKUP(A2&amp;"2017", '[4]Revenues_All_Sports_and_Men''s_W'!$E$2:$BI$1271, 57, FALSE)</f>
        <v>111102134</v>
      </c>
      <c r="BN2">
        <f>VLOOKUP(A2&amp;"2018", '[4]Revenues_All_Sports_and_Men''s_W'!$E$2:$BI$1271, 57, FALSE)</f>
        <v>94604899</v>
      </c>
      <c r="BO2" s="6">
        <f>VLOOKUP(A2&amp;"2014", '[4]Revenues_All_Sports_and_Men''s_W'!$E$2:$FO$1271, 58, FALSE)</f>
        <v>0.64416302490743627</v>
      </c>
      <c r="BP2" s="6">
        <f>VLOOKUP(A2&amp;"2015", '[4]Revenues_All_Sports_and_Men''s_W'!$E$2:$FO$1271, 58, FALSE)</f>
        <v>0.63333816629871076</v>
      </c>
      <c r="BQ2" s="6">
        <f>VLOOKUP(A2&amp;"2016", '[4]Revenues_All_Sports_and_Men''s_W'!$E$2:$FO$1271, 58, FALSE)</f>
        <v>0.62027295127896998</v>
      </c>
      <c r="BR2" s="6">
        <f>VLOOKUP(A2&amp;"2017", '[4]Revenues_All_Sports_and_Men''s_W'!$E$2:$FO$1271, 58, FALSE)</f>
        <v>0.6122336391224571</v>
      </c>
      <c r="BS2" s="6">
        <f>VLOOKUP(A2&amp;"2018", '[4]Revenues_All_Sports_and_Men''s_W'!$E$2:$FO$1271, 58, FALSE)</f>
        <v>0.56713213594599532</v>
      </c>
      <c r="BT2">
        <f>VLOOKUP(A2&amp;"2014", '[5]Recruiting_Expenses_Men''s_Women'!$F$2:$O$1271, 9, FALSE)</f>
        <v>1683337</v>
      </c>
      <c r="BU2">
        <f>VLOOKUP(A2&amp;"2015", '[5]Recruiting_Expenses_Men''s_Women'!$F$2:$O$1271, 9, FALSE)</f>
        <v>2227636</v>
      </c>
      <c r="BV2">
        <f>VLOOKUP(A2&amp;"2016", '[5]Recruiting_Expenses_Men''s_Women'!$F$2:$O$1271, 9, FALSE)</f>
        <v>2105001</v>
      </c>
      <c r="BW2">
        <f>VLOOKUP(A2&amp;"2017", '[5]Recruiting_Expenses_Men''s_Women'!$F$2:$O$1271, 9, FALSE)</f>
        <v>2841846</v>
      </c>
      <c r="BX2">
        <f>VLOOKUP(A2&amp;"2018", '[5]Recruiting_Expenses_Men''s_Women'!$F$2:$O$1271, 9, FALSE)</f>
        <v>3349654</v>
      </c>
      <c r="BY2" s="4">
        <v>31177000</v>
      </c>
      <c r="BZ2" s="4">
        <v>39107000</v>
      </c>
      <c r="CA2" s="4">
        <v>39852000</v>
      </c>
      <c r="CB2" s="4">
        <v>42893000</v>
      </c>
      <c r="CC2" s="4">
        <v>45300000</v>
      </c>
      <c r="CD2">
        <v>15</v>
      </c>
      <c r="CE2">
        <v>16</v>
      </c>
      <c r="CF2">
        <v>16</v>
      </c>
      <c r="CG2">
        <v>17</v>
      </c>
      <c r="CH2">
        <v>17</v>
      </c>
      <c r="CI2">
        <f>VLOOKUP(A2, '[3]2014'!$B$18:$D$145, 3, FALSE)</f>
        <v>12</v>
      </c>
      <c r="CJ2">
        <f>VLOOKUP(A2, '[3]2015'!$B$18:$D$145, 3, FALSE)</f>
        <v>14</v>
      </c>
      <c r="CK2">
        <f>VLOOKUP(A2, '[3]2016'!$B$18:$D$145, 3, FALSE)</f>
        <v>14</v>
      </c>
      <c r="CL2">
        <f>VLOOKUP(A2, '[3]2017'!$B$18:$D$147, 3, FALSE)</f>
        <v>13</v>
      </c>
      <c r="CM2">
        <f>VLOOKUP(A2, '[3]2018'!$B$18:$D$147, 3, FALSE)</f>
        <v>14</v>
      </c>
      <c r="CN2">
        <f>COUNTIF('[3]2014 Broadcasts'!$F$2:$F$561, 'Dataset to Analyze - Overall'!A2)+COUNTIF('[3]2014 Broadcasts'!$G$2:$G$561, 'Dataset to Analyze - Overall'!A2)+COUNTIF('[3]2014 Broadcasts'!$H$2:$H$561, 'Dataset to Analyze - Overall'!A2)+COUNTIF('[3]2014 Broadcasts'!$I$2:$I$561, 'Dataset to Analyze - Overall'!A2)</f>
        <v>12</v>
      </c>
      <c r="CO2">
        <f>COUNTIF('[3]2015 Broadcasts'!$C$2:$C$417, A2)+COUNTIF('[3]2015 Broadcasts'!$D$2:$D$417, A2)</f>
        <v>12</v>
      </c>
      <c r="CP2">
        <f>COUNTIF('[3]2016 Broadcasts'!$C$2:$C$400, 'Dataset to Analyze - Overall'!A2)+COUNTIF('[3]2016 Broadcasts'!$D$2:$D$400, 'Dataset to Analyze - Overall'!A2)</f>
        <v>14</v>
      </c>
      <c r="CQ2">
        <f>COUNTIF('[3]2017 Broadcasts'!$C$2:$C$394, 'Dataset to Analyze - Overall'!A2)+COUNTIF('[3]2017 Broadcasts'!$D$2:$D$394, 'Dataset to Analyze - Overall'!A2)</f>
        <v>13</v>
      </c>
      <c r="CR2">
        <f>COUNTIF('[3]2018 Broadcasts'!$C$2:$C$351, 'Dataset to Analyze - Overall'!A2)+COUNTIF('[3]2018 Broadcasts'!$D$2:$D$351, 'Dataset to Analyze - Overall'!A2)</f>
        <v>13</v>
      </c>
      <c r="CS2" s="4">
        <f>(((SUMIF('[3]2014 Broadcasts'!$F$2:$F$561, 'Dataset to Analyze - Overall'!A2, '[3]2014 Broadcasts'!$B$2:$B$561))+(SUMIF('[3]2014 Broadcasts'!$G$2:$G$561, 'Dataset to Analyze - Overall'!A2, '[3]2014 Broadcasts'!$B$2:$B$561))+(SUMIF('[3]2014 Broadcasts'!$H$2:$H$561, 'Dataset to Analyze - Overall'!A2, '[3]2014 Broadcasts'!$B$2:$B$561))+(SUMIF('[3]2014 Broadcasts'!$I$2:$I$561, 'Dataset to Analyze - Overall'!A2, '[3]2014 Broadcasts'!$B$2:$B$561)))/'Dataset to Analyze - Overall'!CN2)*1000000</f>
        <v>8628000</v>
      </c>
      <c r="CT2" s="4">
        <f>(((SUMIF('[3]2015 Broadcasts'!$C$2:$C$417,'Dataset to Analyze - Overall'!A2,'[3]2015 Broadcasts'!$H$2:$H$417))+(SUMIF('[3]2015 Broadcasts'!$D$2:$D$417,'Dataset to Analyze - Overall'!A2,'[3]2015 Broadcasts'!$H$2:$H$417)))/CO2)*1000000</f>
        <v>10286416.666666666</v>
      </c>
      <c r="CU2" s="4">
        <f>(((SUMIF('[3]2016 Broadcasts'!$C$2:$C$400,'Dataset to Analyze - Overall'!A2,'[3]2016 Broadcasts'!$H$2:$H$400))+(SUMIF('[3]2016 Broadcasts'!$D$2:$D$400,'Dataset to Analyze - Overall'!A2,'[3]2016 Broadcasts'!$H$2:$H$400)))/'Dataset to Analyze - Overall'!CP2)*1000000</f>
        <v>8662500</v>
      </c>
      <c r="CV2" s="4">
        <f>(((SUMIF('[3]2017 Broadcasts'!$C$2:$C$394,'Dataset to Analyze - Overall'!A2, '[3]2017 Broadcasts'!$I$2:$I$394))+(SUMIF('[3]2017 Broadcasts'!$D$2:$D$394,'Dataset to Analyze - Overall'!A2, '[3]2017 Broadcasts'!$I$2:$I$394)))/'Dataset to Analyze - Overall'!CQ2)*1000000</f>
        <v>8650615.384615384</v>
      </c>
      <c r="CW2" s="4">
        <f>(((SUMIF('[3]2018 Broadcasts'!$C$2:$C$351, 'Dataset to Analyze - Overall'!A2, '[3]2018 Broadcasts'!$H$2:$H$351))+(SUMIF('[3]2018 Broadcasts'!$D$2:$D$351, 'Dataset to Analyze - Overall'!A2, '[3]2018 Broadcasts'!$H$2:$H$351)))/'Dataset to Analyze - Overall'!CR2)*1000000</f>
        <v>8804769.2307692301</v>
      </c>
      <c r="CX2" s="5"/>
      <c r="CY2">
        <f>VLOOKUP(A2&amp;"2014", [3]Attendance!$D$2:$G$1286, 4, FALSE)</f>
        <v>101534</v>
      </c>
      <c r="CZ2">
        <f>VLOOKUP(A2&amp;"2015", [3]Attendance!$D$2:$G$1286, 4, FALSE)</f>
        <v>101112</v>
      </c>
      <c r="DA2">
        <f>VLOOKUP(A2&amp;"2016", [3]Attendance!$D$2:$G$1286, 4, FALSE)</f>
        <v>101821</v>
      </c>
      <c r="DB2">
        <f>VLOOKUP(A2&amp;"2017", [3]Attendance!$D$2:$G$1286, 4, FALSE)</f>
        <v>101722</v>
      </c>
      <c r="DC2">
        <f>VLOOKUP(A2&amp;"2018", [3]Attendance!$D$2:$G$1286, 4, FALSE)</f>
        <v>101562</v>
      </c>
      <c r="DE2">
        <f t="shared" ref="DE2:DI33" si="13">-0.0000000002611+(0.0000006404*BJ2)</f>
        <v>62.134145904938904</v>
      </c>
      <c r="DF2">
        <f t="shared" si="13"/>
        <v>66.518987759338913</v>
      </c>
      <c r="DG2">
        <f t="shared" si="13"/>
        <v>69.238163302538908</v>
      </c>
      <c r="DH2">
        <f t="shared" si="13"/>
        <v>71.14980661333891</v>
      </c>
      <c r="DI2">
        <f t="shared" si="13"/>
        <v>60.584977319338904</v>
      </c>
      <c r="DJ2">
        <f>-0.7214+(0.00000235*BY2)</f>
        <v>72.544550000000001</v>
      </c>
      <c r="DK2">
        <f t="shared" ref="DK2:DN2" si="14">-0.7214+(0.00000235*BZ2)</f>
        <v>91.180049999999994</v>
      </c>
      <c r="DL2">
        <f t="shared" si="14"/>
        <v>92.930799999999991</v>
      </c>
      <c r="DM2">
        <f t="shared" si="14"/>
        <v>100.07714999999999</v>
      </c>
      <c r="DN2">
        <f t="shared" si="14"/>
        <v>105.7336</v>
      </c>
      <c r="DP2">
        <v>100</v>
      </c>
      <c r="DR2">
        <v>100</v>
      </c>
      <c r="DT2">
        <f t="shared" ref="DT2:DX33" si="15">-5.729+(0.0000398*BT2)-(0.0002104*BO2)+(0.0003145*$AF2)+(0.0002218*CY2)+(0.000001296*$BB2)</f>
        <v>83.922539990754444</v>
      </c>
      <c r="DU2">
        <f t="shared" si="15"/>
        <v>105.49204286830471</v>
      </c>
      <c r="DV2">
        <f t="shared" si="15"/>
        <v>100.76842881722594</v>
      </c>
      <c r="DW2">
        <f t="shared" si="15"/>
        <v>130.07290330869722</v>
      </c>
      <c r="DX2">
        <f t="shared" si="15"/>
        <v>150.24818319805348</v>
      </c>
      <c r="DY2">
        <f t="shared" ref="DY2:DY33" si="16">23.432+(0.08553*CI2)+(1.2384*FD2)+FI2+FN2+FS2+GC2+ET2+EY2</f>
        <v>86.888759999999991</v>
      </c>
      <c r="DZ2">
        <f t="shared" ref="DZ2:DZ33" si="17">23.432+(0.08553*CJ2)+(1.2384*FE2)+FJ2+FO2+FT2+GD2+EU2+EZ2</f>
        <v>84.629419999999996</v>
      </c>
      <c r="EA2">
        <f t="shared" ref="EA2:EA33" si="18">23.432+(0.08553*CK2)+(1.2384*FF2)+FK2+FP2+FU2+GE2+EV2+FA2</f>
        <v>97.013419999999996</v>
      </c>
      <c r="EB2">
        <f t="shared" ref="EB2:EB33" si="19">23.432+(0.08553*CL2)+(1.2384*FG2)+FL2+FQ2+FV2+GF2+EW2+FB2</f>
        <v>86.927889999999991</v>
      </c>
      <c r="EC2">
        <f t="shared" ref="EC2:EC33" si="20">23.432+(0.08553*CM2)+(1.2384*FH2)+FM2+FR2+FW2+GG2+EX2+FC2</f>
        <v>84.629419999999996</v>
      </c>
      <c r="ED2">
        <f t="shared" ref="ED2:ED33" si="21">-0.00000000005968+(0.000000000000002272*GH2)+(1.493*CN2)+(2.323E-19*CS2)+(7.705E-21*$AZ2)-(0.000000000000001462*$BB2)+(0.000000000003546*(CY2/$BB2))+(0.0000000000000004823*FX2)</f>
        <v>17.916000004659722</v>
      </c>
      <c r="EE2">
        <f t="shared" ref="EE2:EE33" si="22">-0.00000000005968+(0.000000000000002272*GI2)+(1.493*CO2)+(2.323E-19*CT2)+(7.705E-21*$AZ2)-(0.000000000000001462*$BB2)+(0.000000000003546*(CZ2/$BB2))+(0.0000000000000004823*FY2)</f>
        <v>17.916000005094556</v>
      </c>
      <c r="EF2">
        <f t="shared" ref="EF2:EF33" si="23">-0.00000000005968+(0.000000000000002272*GJ2)+(1.493*CP2)+(2.323E-19*CU2)+(7.705E-21*$AZ2)-(0.000000000000001462*$BB2)+(0.000000000003546*(DA2/$BB2))+(0.0000000000000004823*FZ2)</f>
        <v>20.90200000556748</v>
      </c>
      <c r="EG2">
        <f t="shared" ref="EG2:EG33" si="24">-0.00000000005968+(0.000000000000002272*GK2)+(1.493*CQ2)+(2.323E-19*CV2)+(7.705E-21*$AZ2)-(0.000000000000001462*$BB2)+(0.000000000003546*(DB2/$BB2))+(0.0000000000000004823*GA2)</f>
        <v>19.409000006083044</v>
      </c>
      <c r="EH2">
        <f t="shared" ref="EH2:EH33" si="25">-0.00000000005968+(0.000000000000002272*GL2)+(1.493*CR2)+(2.323E-19*CW2)+(7.705E-21*$AZ2)-(0.000000000000001462*$BB2)+(0.000000000003546*(DC2/$BB2))+(0.0000000000000004823*GB2)</f>
        <v>19.409000006644703</v>
      </c>
      <c r="EI2" s="4">
        <f t="shared" ref="EI2:EM33" si="26">DE2+DJ2+DO2+DT2+DY2+ED2</f>
        <v>323.4059959003531</v>
      </c>
      <c r="EJ2" s="4">
        <f t="shared" si="26"/>
        <v>465.73650063273811</v>
      </c>
      <c r="EK2" s="4">
        <f t="shared" si="26"/>
        <v>380.85281212533226</v>
      </c>
      <c r="EL2" s="4">
        <f t="shared" si="26"/>
        <v>507.63674992811912</v>
      </c>
      <c r="EM2" s="4">
        <f t="shared" si="26"/>
        <v>420.60518052403705</v>
      </c>
      <c r="EN2" s="4">
        <f t="shared" ref="EN2:ER33" si="27">RANK(EI2, EI$2:EI$131)</f>
        <v>2</v>
      </c>
      <c r="EO2" s="4">
        <f t="shared" si="27"/>
        <v>1</v>
      </c>
      <c r="EP2" s="4">
        <f t="shared" si="27"/>
        <v>2</v>
      </c>
      <c r="EQ2" s="4">
        <f t="shared" si="27"/>
        <v>1</v>
      </c>
      <c r="ER2" s="4" t="e">
        <f t="shared" si="27"/>
        <v>#DIV/0!</v>
      </c>
      <c r="ET2" s="4">
        <v>0</v>
      </c>
      <c r="EU2">
        <v>5</v>
      </c>
      <c r="EV2">
        <v>5</v>
      </c>
      <c r="EW2">
        <v>5</v>
      </c>
      <c r="EX2">
        <v>5</v>
      </c>
      <c r="EY2">
        <v>5</v>
      </c>
      <c r="EZ2">
        <v>5</v>
      </c>
      <c r="FA2">
        <v>5</v>
      </c>
      <c r="FB2">
        <v>5</v>
      </c>
      <c r="FC2">
        <v>5</v>
      </c>
      <c r="FD2">
        <f>VLOOKUP(A2, '[3]College Football Reference 0918'!$A$2:$R$131, 9, FALSE)</f>
        <v>6</v>
      </c>
      <c r="FE2">
        <f>VLOOKUP(A2, '[3]College Football Reference 0918'!$A$2:$R$131, 10, FALSE)</f>
        <v>0</v>
      </c>
      <c r="FF2">
        <f>VLOOKUP(A2, '[3]College Football Reference 0918'!$A$2:$R$131, 11, FALSE)</f>
        <v>10</v>
      </c>
      <c r="FG2">
        <f>VLOOKUP(A2, '[3]College Football Reference 0918'!$A$2:$R$131, 12, FALSE)</f>
        <v>10</v>
      </c>
      <c r="FH2">
        <f>VLOOKUP(A2, '[3]College Football Reference 0918'!$A$2:$R$131, 13, FALSE)</f>
        <v>0</v>
      </c>
      <c r="FI2">
        <v>25</v>
      </c>
      <c r="FJ2">
        <v>25</v>
      </c>
      <c r="FK2">
        <v>25</v>
      </c>
      <c r="FL2">
        <v>25</v>
      </c>
      <c r="FM2">
        <v>25</v>
      </c>
      <c r="FN2">
        <v>10</v>
      </c>
      <c r="FO2">
        <v>10</v>
      </c>
      <c r="FP2">
        <v>10</v>
      </c>
      <c r="FQ2">
        <v>10</v>
      </c>
      <c r="FR2">
        <v>10</v>
      </c>
      <c r="FS2">
        <v>10</v>
      </c>
      <c r="FT2">
        <v>10</v>
      </c>
      <c r="FU2">
        <v>10</v>
      </c>
      <c r="FW2">
        <v>10</v>
      </c>
      <c r="FX2">
        <f>IF((VLOOKUP(A2, '[3]2014'!$B$18:$Q$145, 13, FALSE))&gt;0, 5, 0)</f>
        <v>5</v>
      </c>
      <c r="FY2">
        <f>IF((VLOOKUP(A2, '[3]2015'!$B$18:$P$145, 13, FALSE))&gt;0, 5, 0)</f>
        <v>5</v>
      </c>
      <c r="FZ2">
        <f>IF((VLOOKUP(A2, '[3]2016'!$B$18:$Q$145, 13, FALSE))&gt;0, 5, 0)</f>
        <v>5</v>
      </c>
      <c r="GA2">
        <f>IF((VLOOKUP(A2, '[3]2017'!$B$18:$Q$147, 13, FALSE))&gt;0, 5, 0)</f>
        <v>5</v>
      </c>
      <c r="GB2">
        <f>IF((VLOOKUP(A2, '[3]2018'!$B$18:$Q$147, 13, FALSE))&gt;0, 5, 0)</f>
        <v>5</v>
      </c>
      <c r="GC2">
        <f>IF((VLOOKUP(A2, '[3]2014'!$B$18:$Q$145, 15, FALSE))&gt;0, 5, 0)</f>
        <v>5</v>
      </c>
      <c r="GD2">
        <f>IF((VLOOKUP(A2, '[3]2015'!$B$18:$P$145, 15, FALSE))&gt;0, 5, 0)</f>
        <v>5</v>
      </c>
      <c r="GE2">
        <f>IF((VLOOKUP(A2, '[3]2016'!$B$18:$Q$145, 15, FALSE))&gt;0, 5, 0)</f>
        <v>5</v>
      </c>
      <c r="GF2">
        <f>IF((VLOOKUP(A2, '[3]2017'!$B$18:$Q$147, 15, FALSE))&gt;0, 5, 0)</f>
        <v>5</v>
      </c>
      <c r="GG2">
        <f>IF((VLOOKUP(A2, '[3]2018'!$B$18:$Q$147, 15, FALSE))&gt;0, 5, 0)</f>
        <v>5</v>
      </c>
      <c r="GH2" s="7">
        <f t="shared" ref="GH2:GL17" si="28">GI2-(GI2*$GU$2)</f>
        <v>2140270.2176104425</v>
      </c>
      <c r="GI2" s="7">
        <f t="shared" si="28"/>
        <v>2331494.4224520838</v>
      </c>
      <c r="GJ2" s="7">
        <f t="shared" si="28"/>
        <v>2539803.7113249106</v>
      </c>
      <c r="GK2" s="7">
        <f t="shared" si="28"/>
        <v>2766724.5651291539</v>
      </c>
      <c r="GL2" s="7">
        <f t="shared" si="28"/>
        <v>3013919.8494579452</v>
      </c>
      <c r="GM2">
        <v>3283201</v>
      </c>
      <c r="GO2" s="8">
        <f t="shared" ref="GO2:GO65" si="29">GP2-GT2</f>
        <v>2.2365517241379314</v>
      </c>
      <c r="GP2" s="8">
        <f t="shared" ref="GP2:GP65" si="30">GQ2-GT2</f>
        <v>2.3682758620689657</v>
      </c>
      <c r="GQ2">
        <f>VLOOKUP(A2, '[3]Sept. 2017 Social'!$D$2:$F$151, 3, FALSE)</f>
        <v>2.5</v>
      </c>
      <c r="GR2">
        <f>VLOOKUP(A2, '[3]Sept. 2018 Social'!$D$2:$F$151, 3, FALSE)</f>
        <v>2.9</v>
      </c>
      <c r="GS2">
        <f>VLOOKUP(A2, '[3]Sept. 2019 Social'!$D$2:$F$301, 3, FALSE)</f>
        <v>3.2</v>
      </c>
      <c r="GT2">
        <f t="shared" ref="GT2:GT15" si="31">AVERAGE(((GR2-GQ2)/GQ2), ((GS2-GR2)/GR2))</f>
        <v>0.13172413793103452</v>
      </c>
      <c r="GU2">
        <f>AVERAGE(GT2:GT131)</f>
        <v>8.2017869311703726E-2</v>
      </c>
      <c r="GV2">
        <v>0.70047821370776497</v>
      </c>
    </row>
    <row r="3" spans="1:204" x14ac:dyDescent="0.35">
      <c r="A3" t="s">
        <v>194</v>
      </c>
      <c r="B3" t="str">
        <f>VLOOKUP(A3,'[1]CFB Scores for Tableau'!$A$2:$D$131, 2, FALSE)</f>
        <v>Ann Arbor</v>
      </c>
      <c r="C3" t="str">
        <f>VLOOKUP(A3,'[1]CFB Scores for Tableau'!$A$2:$D$131, 3, FALSE)</f>
        <v>Michigan</v>
      </c>
      <c r="D3" s="9">
        <f>VLOOKUP(A3,'[1]CFB Scores for Tableau'!$A$2:$D$131, 4, FALSE)</f>
        <v>48109</v>
      </c>
      <c r="F3" s="3">
        <f t="shared" si="0"/>
        <v>170.15701002326074</v>
      </c>
      <c r="G3">
        <f t="shared" si="1"/>
        <v>2</v>
      </c>
      <c r="I3" s="4">
        <f t="shared" si="2"/>
        <v>75.738135951350003</v>
      </c>
      <c r="J3">
        <v>65</v>
      </c>
      <c r="K3" s="4">
        <f t="shared" ref="K3:K65" si="32">-0.7214+(0.00000235*AD3)</f>
        <v>100.01134999999999</v>
      </c>
      <c r="L3" s="4">
        <f t="shared" si="3"/>
        <v>74.47319105692722</v>
      </c>
      <c r="M3" s="4">
        <f t="shared" ref="M3:M66" si="33">-0.00548+(0.01305*AO3)+(0.004401*AP3)+(0.026451*AQ3)+(0.497636*AR3)+(0.003127*AU3)+(0.210806*BF3)+(0.301132*BG3)</f>
        <v>54.093882000000008</v>
      </c>
      <c r="N3" s="4">
        <f t="shared" si="4"/>
        <v>74.65000000629216</v>
      </c>
      <c r="O3" s="4">
        <f t="shared" si="5"/>
        <v>443.96655901456933</v>
      </c>
      <c r="P3" s="4">
        <f t="shared" si="6"/>
        <v>3</v>
      </c>
      <c r="Q3" s="4"/>
      <c r="R3" s="4">
        <f t="shared" ref="R3:R66" si="34">-7.559+(0.0000008841*W3)+(0.0000000874*X3)+(0.000005302*Y3)+(0.000002348*AD3)+(5.81*AK3)+(0.09675*AL3)+(0.01277*AP3)+(0.02379*AQ3)+(0.4886*AR3)+(1.493*AW3)+(0.1929*BF3)+(0.2922*BG3)+(0.00001646*BH3)</f>
        <v>441.76493663199886</v>
      </c>
      <c r="S3" s="4">
        <f t="shared" si="7"/>
        <v>3</v>
      </c>
      <c r="T3" s="4"/>
      <c r="U3" t="s">
        <v>195</v>
      </c>
      <c r="V3" t="s">
        <v>191</v>
      </c>
      <c r="W3" s="4">
        <v>93003435.5</v>
      </c>
      <c r="X3" s="4">
        <v>5616484.0999999996</v>
      </c>
      <c r="Y3" s="4">
        <f>VLOOKUP(A3, '[2]Power 5'!$B$2:$F$75, 3, FALSE)</f>
        <v>1609657.3</v>
      </c>
      <c r="Z3" s="4">
        <f>VLOOKUP(A3, '[2]Power 5'!$B$2:$F$75, 4, FALSE)</f>
        <v>836289.6</v>
      </c>
      <c r="AA3" s="3">
        <f>VLOOKUP(A3, '[2]Power 5'!$B$2:$F$75, 5, FALSE)</f>
        <v>0.51954512305196887</v>
      </c>
      <c r="AB3" s="4">
        <v>87386951.400000006</v>
      </c>
      <c r="AC3" s="3">
        <v>0.66122223568450977</v>
      </c>
      <c r="AD3" s="4">
        <f t="shared" si="8"/>
        <v>42865000</v>
      </c>
      <c r="AE3" t="s">
        <v>196</v>
      </c>
      <c r="AF3" s="5">
        <f>(VLOOKUP(A3, '[3]USA Coaches'' Salaries'!$O$3:$W$132, 9, FALSE))</f>
        <v>7.6031999999999993</v>
      </c>
      <c r="AG3">
        <v>1518727</v>
      </c>
      <c r="AH3">
        <v>873680</v>
      </c>
      <c r="AI3">
        <v>331896</v>
      </c>
      <c r="AJ3">
        <f t="shared" si="9"/>
        <v>2724303</v>
      </c>
      <c r="AK3">
        <v>11</v>
      </c>
      <c r="AL3">
        <v>0</v>
      </c>
      <c r="AM3">
        <v>3</v>
      </c>
      <c r="AN3">
        <v>0</v>
      </c>
      <c r="AO3">
        <f t="shared" si="10"/>
        <v>0</v>
      </c>
      <c r="AP3">
        <f>(VLOOKUP(A3, '[3]College Football Reference 0918'!$A$2:$I$131, 8, FALSE))*10</f>
        <v>20</v>
      </c>
      <c r="AQ3">
        <f>(VLOOKUP(A3, '[3]College Football Reference 0918'!$A$2:$I$131, 9, FALSE))*10</f>
        <v>0</v>
      </c>
      <c r="AR3">
        <f>VLOOKUP('Dataset to Analyze - Overall'!A3, '[3]College Football Reference 0918'!$A$2:$G$131, 3, FALSE)</f>
        <v>81</v>
      </c>
      <c r="AS3">
        <f>VLOOKUP('Dataset to Analyze - Overall'!A3, '[3]College Football Reference 0918'!$A$2:$G$131, 4, FALSE)</f>
        <v>47</v>
      </c>
      <c r="AT3" s="5">
        <f>VLOOKUP('Dataset to Analyze - Overall'!A3, '[3]College Football Reference 0918'!$A$2:$G$131, 5, FALSE)</f>
        <v>0.6328125</v>
      </c>
      <c r="AU3">
        <f>(VLOOKUP('Dataset to Analyze - Overall'!A3,'[3]College Football Reference 0918'!$A$2:$G$131,7,FALSE)*5)</f>
        <v>10</v>
      </c>
      <c r="AV3">
        <f>(VLOOKUP('Dataset to Analyze - Overall'!A3, '[3]College Football Reference 0918'!$A$2:$G$131, 6, FALSE))*5</f>
        <v>40</v>
      </c>
      <c r="AW3">
        <f t="shared" si="11"/>
        <v>50</v>
      </c>
      <c r="AX3" s="4">
        <f>((((SUMIF('[3]2014 Broadcasts'!$F$2:$F$561, 'Dataset to Analyze - Overall'!A3, '[3]2014 Broadcasts'!$B$2:$B$561))+(SUMIF('[3]2014 Broadcasts'!$G$2:$G$561, 'Dataset to Analyze - Overall'!A3, '[3]2014 Broadcasts'!$B$2:$B$561))+(SUMIF('[3]2014 Broadcasts'!$H$2:$H$561, 'Dataset to Analyze - Overall'!A3, '[3]2014 Broadcasts'!$B$2:$B$561))+(SUMIF('[3]2014 Broadcasts'!$I$2:$I$561, 'Dataset to Analyze - Overall'!A3, '[3]2014 Broadcasts'!$B$2:$B$561)))+((SUMIF('[3]2015 Broadcasts'!$C$2:$C$417,'Dataset to Analyze - Overall'!A3,'[3]2015 Broadcasts'!$H$2:$H$417))+(SUMIF('[3]2015 Broadcasts'!$D$2:$D$417,'Dataset to Analyze - Overall'!A3,'[3]2015 Broadcasts'!$H$2:$H$417)))+((SUMIF('[3]2016 Broadcasts'!$C$2:$C$400,'Dataset to Analyze - Overall'!A3,'[3]2016 Broadcasts'!$H$2:$H$400))+(SUMIF('[3]2016 Broadcasts'!$D$2:$D$400,'Dataset to Analyze - Overall'!A3,'[3]2016 Broadcasts'!$H$2:$H$400)))+((SUMIF('[3]2017 Broadcasts'!$C$2:$C$394,'Dataset to Analyze - Overall'!A3, '[3]2017 Broadcasts'!$I$2:$I$394))+(SUMIF('[3]2017 Broadcasts'!$D$2:$D$394,'Dataset to Analyze - Overall'!A3, '[3]2017 Broadcasts'!$I$2:$I$394)))+((SUMIF('[3]2018 Broadcasts'!$C$2:$C$351, 'Dataset to Analyze - Overall'!A3, '[3]2018 Broadcasts'!$H$2:$H$351))+(SUMIF('[3]2018 Broadcasts'!$D$2:$D$351, 'Dataset to Analyze - Overall'!A3, '[3]2018 Broadcasts'!$H$2:$H$351))))/AW3)*1000000</f>
        <v>5083100</v>
      </c>
      <c r="AY3" t="s">
        <v>193</v>
      </c>
      <c r="AZ3" s="4">
        <f>(VLOOKUP(A3, [3]Averages!$B$2:$K$128, 10, FALSE))*1000000</f>
        <v>9840000</v>
      </c>
      <c r="BA3" s="4">
        <f>AVERAGEIF([3]Attendance!$C$2:$C$1286, 'Dataset to Analyze - Overall'!A3, [3]Attendance!$G$2:$G$1286)</f>
        <v>110717.8</v>
      </c>
      <c r="BB3">
        <f>VLOOKUP(A3, [3]Stadiums!$B$2:$E$132, 3, FALSE)</f>
        <v>107601</v>
      </c>
      <c r="BC3" s="3">
        <f t="shared" si="12"/>
        <v>1.0289662735476437</v>
      </c>
      <c r="BD3">
        <f>VLOOKUP(A3, '[3]College Football Reference 0918'!$A$2:$L$131, 11, FALSE)</f>
        <v>5</v>
      </c>
      <c r="BE3">
        <f>VLOOKUP(A3, '[3]College Football Reference 0918'!$A$2:$L$131, 12, FALSE)</f>
        <v>5</v>
      </c>
      <c r="BF3">
        <f>VLOOKUP(A3, '[3]College Football Reference 0918'!$A$2:$L$131, 2, FALSE)</f>
        <v>12</v>
      </c>
      <c r="BG3">
        <f>VLOOKUP(A3, '[3]Draft Picks'!$AG$2:$AT$131, 14, FALSE)</f>
        <v>37</v>
      </c>
      <c r="BH3">
        <f>(VLOOKUP(A3, [3]Averages!$B$2:$J$128, 9, FALSE))*GV3</f>
        <v>4004197.788062505</v>
      </c>
      <c r="BJ3">
        <f>VLOOKUP(A3&amp;"2014", '[4]Revenues_All_Sports_and_Men''s_W'!$E$2:$BI$1271, 57, FALSE)</f>
        <v>88251525</v>
      </c>
      <c r="BK3">
        <f>VLOOKUP(A3&amp;"2015", '[4]Revenues_All_Sports_and_Men''s_W'!$E$2:$BI$1271, 57, FALSE)</f>
        <v>97149706</v>
      </c>
      <c r="BL3">
        <f>VLOOKUP(A3&amp;"2016", '[4]Revenues_All_Sports_and_Men''s_W'!$E$2:$BI$1271, 57, FALSE)</f>
        <v>105876108</v>
      </c>
      <c r="BM3">
        <f>VLOOKUP(A3&amp;"2017", '[4]Revenues_All_Sports_and_Men''s_W'!$E$2:$BI$1271, 57, FALSE)</f>
        <v>124928493</v>
      </c>
      <c r="BN3">
        <f>VLOOKUP(A3&amp;"2018", '[4]Revenues_All_Sports_and_Men''s_W'!$E$2:$BI$1271, 57, FALSE)</f>
        <v>122270243</v>
      </c>
      <c r="BO3" s="6">
        <f>VLOOKUP(A3&amp;"2014", '[4]Revenues_All_Sports_and_Men''s_W'!$E$2:$FO$1271, 58, FALSE)</f>
        <v>0.66687453397515906</v>
      </c>
      <c r="BP3" s="6">
        <f>VLOOKUP(A3&amp;"2015", '[4]Revenues_All_Sports_and_Men''s_W'!$E$2:$FO$1271, 58, FALSE)</f>
        <v>0.66440965033761656</v>
      </c>
      <c r="BQ3" s="6">
        <f>VLOOKUP(A3&amp;"2016", '[4]Revenues_All_Sports_and_Men''s_W'!$E$2:$FO$1271, 58, FALSE)</f>
        <v>0.64972584372361675</v>
      </c>
      <c r="BR3" s="6">
        <f>VLOOKUP(A3&amp;"2017", '[4]Revenues_All_Sports_and_Men''s_W'!$E$2:$FO$1271, 58, FALSE)</f>
        <v>0.7200247067185207</v>
      </c>
      <c r="BS3" s="6">
        <f>VLOOKUP(A3&amp;"2018", '[4]Revenues_All_Sports_and_Men''s_W'!$E$2:$FO$1271, 58, FALSE)</f>
        <v>0.69866062561560527</v>
      </c>
      <c r="BT3">
        <f>VLOOKUP(A3&amp;"2014", '[5]Recruiting_Expenses_Men''s_Women'!$F$2:$O$1271, 9, FALSE)</f>
        <v>1554421</v>
      </c>
      <c r="BU3">
        <f>VLOOKUP(A3&amp;"2015", '[5]Recruiting_Expenses_Men''s_Women'!$F$2:$O$1271, 9, FALSE)</f>
        <v>1807653</v>
      </c>
      <c r="BV3">
        <f>VLOOKUP(A3&amp;"2016", '[5]Recruiting_Expenses_Men''s_Women'!$F$2:$O$1271, 9, FALSE)</f>
        <v>2365266</v>
      </c>
      <c r="BW3">
        <f>VLOOKUP(A3&amp;"2017", '[5]Recruiting_Expenses_Men''s_Women'!$F$2:$O$1271, 9, FALSE)</f>
        <v>2250041</v>
      </c>
      <c r="BX3">
        <f>VLOOKUP(A3&amp;"2018", '[5]Recruiting_Expenses_Men''s_Women'!$F$2:$O$1271, 9, FALSE)</f>
        <v>2363227</v>
      </c>
      <c r="BY3" s="4">
        <v>32433999.999999996</v>
      </c>
      <c r="BZ3" s="4">
        <v>34832000</v>
      </c>
      <c r="CA3" s="4">
        <v>37175000</v>
      </c>
      <c r="CB3" s="4">
        <v>54284000</v>
      </c>
      <c r="CC3" s="4">
        <v>55600000</v>
      </c>
      <c r="CD3">
        <v>11</v>
      </c>
      <c r="CE3">
        <v>11</v>
      </c>
      <c r="CF3">
        <v>11</v>
      </c>
      <c r="CG3">
        <v>11</v>
      </c>
      <c r="CH3">
        <v>11</v>
      </c>
      <c r="CI3">
        <f>VLOOKUP(A3, '[3]2014'!$B$18:$D$145, 3, FALSE)</f>
        <v>5</v>
      </c>
      <c r="CJ3">
        <f>VLOOKUP(A3, '[3]2015'!$B$18:$D$145, 3, FALSE)</f>
        <v>10</v>
      </c>
      <c r="CK3">
        <f>VLOOKUP(A3, '[3]2016'!$B$18:$D$145, 3, FALSE)</f>
        <v>10</v>
      </c>
      <c r="CL3">
        <f>VLOOKUP(A3, '[3]2017'!$B$18:$D$147, 3, FALSE)</f>
        <v>8</v>
      </c>
      <c r="CM3">
        <f>VLOOKUP(A3, '[3]2018'!$B$18:$D$147, 3, FALSE)</f>
        <v>10</v>
      </c>
      <c r="CN3">
        <f>COUNTIF('[3]2014 Broadcasts'!$F$2:$F$561, 'Dataset to Analyze - Overall'!A3)+COUNTIF('[3]2014 Broadcasts'!$G$2:$G$561, 'Dataset to Analyze - Overall'!A3)+COUNTIF('[3]2014 Broadcasts'!$H$2:$H$561, 'Dataset to Analyze - Overall'!A3)+COUNTIF('[3]2014 Broadcasts'!$I$2:$I$561, 'Dataset to Analyze - Overall'!A3)</f>
        <v>8</v>
      </c>
      <c r="CO3">
        <f>COUNTIF('[3]2015 Broadcasts'!$C$2:$C$417, A3)+COUNTIF('[3]2015 Broadcasts'!$D$2:$D$417, A3)</f>
        <v>10</v>
      </c>
      <c r="CP3">
        <f>COUNTIF('[3]2016 Broadcasts'!$C$2:$C$400, 'Dataset to Analyze - Overall'!A3)+COUNTIF('[3]2016 Broadcasts'!$D$2:$D$400, 'Dataset to Analyze - Overall'!A3)</f>
        <v>11</v>
      </c>
      <c r="CQ3">
        <f>COUNTIF('[3]2017 Broadcasts'!$C$2:$C$394, 'Dataset to Analyze - Overall'!A3)+COUNTIF('[3]2017 Broadcasts'!$D$2:$D$394, 'Dataset to Analyze - Overall'!A3)</f>
        <v>10</v>
      </c>
      <c r="CR3">
        <f>COUNTIF('[3]2018 Broadcasts'!$C$2:$C$351, 'Dataset to Analyze - Overall'!A3)+COUNTIF('[3]2018 Broadcasts'!$D$2:$D$351, 'Dataset to Analyze - Overall'!A3)</f>
        <v>11</v>
      </c>
      <c r="CS3" s="4">
        <f>(((SUMIF('[3]2014 Broadcasts'!$F$2:$F$561, 'Dataset to Analyze - Overall'!A3, '[3]2014 Broadcasts'!$B$2:$B$561))+(SUMIF('[3]2014 Broadcasts'!$G$2:$G$561, 'Dataset to Analyze - Overall'!A3, '[3]2014 Broadcasts'!$B$2:$B$561))+(SUMIF('[3]2014 Broadcasts'!$H$2:$H$561, 'Dataset to Analyze - Overall'!A3, '[3]2014 Broadcasts'!$B$2:$B$561))+(SUMIF('[3]2014 Broadcasts'!$I$2:$I$561, 'Dataset to Analyze - Overall'!A3, '[3]2014 Broadcasts'!$B$2:$B$561)))/'Dataset to Analyze - Overall'!CN3)*1000000</f>
        <v>3339125</v>
      </c>
      <c r="CT3" s="4">
        <f>(((SUMIF('[3]2015 Broadcasts'!$C$2:$C$417,'Dataset to Analyze - Overall'!A3,'[3]2015 Broadcasts'!$H$2:$H$417))+(SUMIF('[3]2015 Broadcasts'!$D$2:$D$417,'Dataset to Analyze - Overall'!A3,'[3]2015 Broadcasts'!$H$2:$H$417)))/CO3)*1000000</f>
        <v>5312200</v>
      </c>
      <c r="CU3" s="4">
        <f>(((SUMIF('[3]2016 Broadcasts'!$C$2:$C$400,'Dataset to Analyze - Overall'!A3,'[3]2016 Broadcasts'!$H$2:$H$400))+(SUMIF('[3]2016 Broadcasts'!$D$2:$D$400,'Dataset to Analyze - Overall'!A3,'[3]2016 Broadcasts'!$H$2:$H$400)))/'Dataset to Analyze - Overall'!CP3)*1000000</f>
        <v>5761363.6363636367</v>
      </c>
      <c r="CV3" s="4">
        <f>(((SUMIF('[3]2017 Broadcasts'!$C$2:$C$394,'Dataset to Analyze - Overall'!A3, '[3]2017 Broadcasts'!$I$2:$I$394))+(SUMIF('[3]2017 Broadcasts'!$D$2:$D$394,'Dataset to Analyze - Overall'!A3, '[3]2017 Broadcasts'!$I$2:$I$394)))/'Dataset to Analyze - Overall'!CQ3)*1000000</f>
        <v>5599900</v>
      </c>
      <c r="CW3" s="4">
        <f>(((SUMIF('[3]2018 Broadcasts'!$C$2:$C$351, 'Dataset to Analyze - Overall'!A3, '[3]2018 Broadcasts'!$H$2:$H$351))+(SUMIF('[3]2018 Broadcasts'!$D$2:$D$351, 'Dataset to Analyze - Overall'!A3, '[3]2018 Broadcasts'!$H$2:$H$351)))/'Dataset to Analyze - Overall'!CR3)*1000000</f>
        <v>4995090.9090909082</v>
      </c>
      <c r="CX3" s="5"/>
      <c r="CY3">
        <f>VLOOKUP(A3&amp;"2014", [3]Attendance!$D$2:$G$1286, 4, FALSE)</f>
        <v>104909</v>
      </c>
      <c r="CZ3">
        <f>VLOOKUP(A3&amp;"2015", [3]Attendance!$D$2:$G$1286, 4, FALSE)</f>
        <v>110168</v>
      </c>
      <c r="DA3">
        <f>VLOOKUP(A3&amp;"2016", [3]Attendance!$D$2:$G$1286, 4, FALSE)</f>
        <v>110468</v>
      </c>
      <c r="DB3">
        <f>VLOOKUP(A3&amp;"2017", [3]Attendance!$D$2:$G$1286, 4, FALSE)</f>
        <v>111589</v>
      </c>
      <c r="DC3">
        <f>VLOOKUP(A3&amp;"2018", [3]Attendance!$D$2:$G$1286, 4, FALSE)</f>
        <v>110737</v>
      </c>
      <c r="DE3">
        <f t="shared" si="13"/>
        <v>56.516276609738902</v>
      </c>
      <c r="DF3">
        <f t="shared" si="13"/>
        <v>62.214671722138903</v>
      </c>
      <c r="DG3">
        <f t="shared" si="13"/>
        <v>67.803059562938913</v>
      </c>
      <c r="DH3">
        <f t="shared" si="13"/>
        <v>80.004206916938912</v>
      </c>
      <c r="DI3">
        <f t="shared" si="13"/>
        <v>78.301863616938903</v>
      </c>
      <c r="DJ3">
        <f t="shared" ref="DJ3:DJ66" si="35">-0.7214+(0.00000235*BY3)</f>
        <v>75.498499999999993</v>
      </c>
      <c r="DK3">
        <f t="shared" ref="DK3:DK66" si="36">-0.7214+(0.00000235*BZ3)</f>
        <v>81.133799999999994</v>
      </c>
      <c r="DL3">
        <f t="shared" ref="DL3:DL66" si="37">-0.7214+(0.00000235*CA3)</f>
        <v>86.639849999999996</v>
      </c>
      <c r="DM3">
        <f t="shared" ref="DM3:DM66" si="38">-0.7214+(0.00000235*CB3)</f>
        <v>126.84599999999999</v>
      </c>
      <c r="DN3">
        <f t="shared" ref="DN3:DN66" si="39">-0.7214+(0.00000235*CC3)</f>
        <v>129.93860000000001</v>
      </c>
      <c r="DT3">
        <f t="shared" si="15"/>
        <v>79.547473791998044</v>
      </c>
      <c r="DU3">
        <f t="shared" si="15"/>
        <v>90.792554110609572</v>
      </c>
      <c r="DV3">
        <f t="shared" si="15"/>
        <v>113.05209460008248</v>
      </c>
      <c r="DW3">
        <f t="shared" si="15"/>
        <v>108.71476260920171</v>
      </c>
      <c r="DX3">
        <f t="shared" si="15"/>
        <v>113.03059630420438</v>
      </c>
      <c r="DY3">
        <f t="shared" si="16"/>
        <v>23.859649999999998</v>
      </c>
      <c r="DZ3">
        <f t="shared" si="17"/>
        <v>39.287300000000002</v>
      </c>
      <c r="EA3">
        <f t="shared" si="18"/>
        <v>50.479299999999995</v>
      </c>
      <c r="EB3">
        <f t="shared" si="19"/>
        <v>35.308239999999998</v>
      </c>
      <c r="EC3">
        <f t="shared" si="20"/>
        <v>44.287300000000002</v>
      </c>
      <c r="ED3">
        <f t="shared" si="21"/>
        <v>11.944000003822238</v>
      </c>
      <c r="EE3">
        <f t="shared" si="22"/>
        <v>14.930000004183373</v>
      </c>
      <c r="EF3">
        <f t="shared" si="23"/>
        <v>16.423000004576203</v>
      </c>
      <c r="EG3">
        <f t="shared" si="24"/>
        <v>14.930000005004</v>
      </c>
      <c r="EH3">
        <f t="shared" si="25"/>
        <v>16.423000005469852</v>
      </c>
      <c r="EI3" s="4">
        <f t="shared" si="26"/>
        <v>247.36590040555916</v>
      </c>
      <c r="EJ3" s="4">
        <f t="shared" si="26"/>
        <v>288.3583258369319</v>
      </c>
      <c r="EK3" s="4">
        <f t="shared" si="26"/>
        <v>334.3973041675975</v>
      </c>
      <c r="EL3" s="4">
        <f t="shared" si="26"/>
        <v>365.8032095311446</v>
      </c>
      <c r="EM3" s="4">
        <f t="shared" si="26"/>
        <v>381.98135992661321</v>
      </c>
      <c r="EN3" s="4">
        <f t="shared" si="27"/>
        <v>8</v>
      </c>
      <c r="EO3" s="4">
        <f t="shared" si="27"/>
        <v>5</v>
      </c>
      <c r="EP3" s="4">
        <f t="shared" si="27"/>
        <v>4</v>
      </c>
      <c r="EQ3" s="4">
        <f t="shared" si="27"/>
        <v>4</v>
      </c>
      <c r="ER3" s="4" t="e">
        <f t="shared" ref="ER3:ER66" si="40">RANK(EM3, EM$2:EM$131)</f>
        <v>#DIV/0!</v>
      </c>
      <c r="ET3" s="4">
        <v>0</v>
      </c>
      <c r="EU3">
        <v>5</v>
      </c>
      <c r="EV3">
        <v>0</v>
      </c>
      <c r="EW3">
        <v>0</v>
      </c>
      <c r="EX3">
        <v>0</v>
      </c>
      <c r="EY3">
        <v>0</v>
      </c>
      <c r="EZ3">
        <v>5</v>
      </c>
      <c r="FA3">
        <v>5</v>
      </c>
      <c r="FB3">
        <v>5</v>
      </c>
      <c r="FC3">
        <v>5</v>
      </c>
      <c r="FD3">
        <f>VLOOKUP(A3, '[3]College Football Reference 0918'!$A$2:$R$131, 9, FALSE)</f>
        <v>0</v>
      </c>
      <c r="FE3">
        <f>VLOOKUP(A3, '[3]College Football Reference 0918'!$A$2:$R$131, 10, FALSE)</f>
        <v>0</v>
      </c>
      <c r="FF3">
        <f>VLOOKUP(A3, '[3]College Football Reference 0918'!$A$2:$R$131, 11, FALSE)</f>
        <v>5</v>
      </c>
      <c r="FG3">
        <f>VLOOKUP(A3, '[3]College Football Reference 0918'!$A$2:$R$131, 12, FALSE)</f>
        <v>5</v>
      </c>
      <c r="FH3">
        <f>VLOOKUP(A3, '[3]College Football Reference 0918'!$A$2:$R$131, 13, FALSE)</f>
        <v>0</v>
      </c>
      <c r="FP3">
        <v>10</v>
      </c>
      <c r="FR3">
        <v>10</v>
      </c>
      <c r="FX3">
        <f>IF((VLOOKUP(A3, '[3]2014'!$B$18:$Q$145, 13, FALSE))&gt;0, 5, 0)</f>
        <v>0</v>
      </c>
      <c r="FY3">
        <f>IF((VLOOKUP(A3, '[3]2015'!$B$18:$P$145, 13, FALSE))&gt;0, 5, 0)</f>
        <v>0</v>
      </c>
      <c r="FZ3">
        <f>IF((VLOOKUP(A3, '[3]2016'!$B$18:$Q$145, 13, FALSE))&gt;0, 5, 0)</f>
        <v>5</v>
      </c>
      <c r="GA3">
        <f>IF((VLOOKUP(A3, '[3]2017'!$B$18:$Q$147, 13, FALSE))&gt;0, 5, 0)</f>
        <v>5</v>
      </c>
      <c r="GB3">
        <f>IF((VLOOKUP(A3, '[3]2018'!$B$18:$Q$147, 13, FALSE))&gt;0, 5, 0)</f>
        <v>5</v>
      </c>
      <c r="GC3">
        <f>IF((VLOOKUP(A3, '[3]2014'!$B$18:$Q$145, 15, FALSE))&gt;0, 5, 0)</f>
        <v>0</v>
      </c>
      <c r="GD3">
        <f>IF((VLOOKUP(A3, '[3]2015'!$B$18:$P$145, 15, FALSE))&gt;0, 5, 0)</f>
        <v>5</v>
      </c>
      <c r="GE3">
        <f>IF((VLOOKUP(A3, '[3]2016'!$B$18:$Q$145, 15, FALSE))&gt;0, 5, 0)</f>
        <v>5</v>
      </c>
      <c r="GF3">
        <f>IF((VLOOKUP(A3, '[3]2017'!$B$18:$Q$147, 15, FALSE))&gt;0, 5, 0)</f>
        <v>0</v>
      </c>
      <c r="GG3">
        <f>IF((VLOOKUP(A3, '[3]2018'!$B$18:$Q$147, 15, FALSE))&gt;0, 5, 0)</f>
        <v>5</v>
      </c>
      <c r="GH3" s="7">
        <f t="shared" si="28"/>
        <v>1775932.8699786528</v>
      </c>
      <c r="GI3" s="7">
        <f t="shared" si="28"/>
        <v>1934605.0545091452</v>
      </c>
      <c r="GJ3" s="7">
        <f t="shared" si="28"/>
        <v>2107453.9360135393</v>
      </c>
      <c r="GK3" s="7">
        <f t="shared" si="28"/>
        <v>2295746.1431557341</v>
      </c>
      <c r="GL3" s="7">
        <f t="shared" si="28"/>
        <v>2500861.4725805176</v>
      </c>
      <c r="GM3">
        <v>2724303</v>
      </c>
      <c r="GO3" s="8">
        <f t="shared" si="29"/>
        <v>2.5245014245014246</v>
      </c>
      <c r="GP3" s="8">
        <f t="shared" si="30"/>
        <v>2.5622507122507123</v>
      </c>
      <c r="GQ3">
        <f>VLOOKUP(A3, '[3]Sept. 2017 Social'!$D$2:$F$151, 3, FALSE)</f>
        <v>2.6</v>
      </c>
      <c r="GR3">
        <f>VLOOKUP(A3, '[3]Sept. 2018 Social'!$D$2:$F$151, 3, FALSE)</f>
        <v>2.7</v>
      </c>
      <c r="GS3">
        <f>VLOOKUP(A3, '[3]Sept. 2019 Social'!$D$2:$F$301, 3, FALSE)</f>
        <v>2.8</v>
      </c>
      <c r="GT3">
        <f t="shared" si="31"/>
        <v>3.7749287749287694E-2</v>
      </c>
      <c r="GV3">
        <v>0.63109633940476739</v>
      </c>
    </row>
    <row r="4" spans="1:204" x14ac:dyDescent="0.35">
      <c r="A4" t="s">
        <v>197</v>
      </c>
      <c r="B4" t="str">
        <f>VLOOKUP(A4,'[1]CFB Scores for Tableau'!$A$2:$D$131, 2, FALSE)</f>
        <v>Columbus</v>
      </c>
      <c r="C4" t="str">
        <f>VLOOKUP(A4,'[1]CFB Scores for Tableau'!$A$2:$D$131, 3, FALSE)</f>
        <v>Ohio</v>
      </c>
      <c r="D4" s="9">
        <f>VLOOKUP(A4,'[1]CFB Scores for Tableau'!$A$2:$D$131, 4, FALSE)</f>
        <v>43210</v>
      </c>
      <c r="F4" s="3">
        <f t="shared" si="0"/>
        <v>157.8115815705618</v>
      </c>
      <c r="G4">
        <f t="shared" si="1"/>
        <v>5</v>
      </c>
      <c r="I4" s="4">
        <f t="shared" si="2"/>
        <v>63.844402451709996</v>
      </c>
      <c r="J4">
        <v>47</v>
      </c>
      <c r="K4" s="4">
        <f t="shared" si="32"/>
        <v>99.762720000000002</v>
      </c>
      <c r="L4" s="4">
        <f t="shared" si="3"/>
        <v>73.367515914766145</v>
      </c>
      <c r="M4" s="4">
        <f t="shared" si="33"/>
        <v>85.286017000000015</v>
      </c>
      <c r="N4" s="4">
        <f t="shared" si="4"/>
        <v>89.580000007950773</v>
      </c>
      <c r="O4" s="4">
        <f t="shared" si="5"/>
        <v>458.84065537442694</v>
      </c>
      <c r="P4" s="4">
        <f t="shared" si="6"/>
        <v>2</v>
      </c>
      <c r="Q4" s="4"/>
      <c r="R4" s="4">
        <f t="shared" si="34"/>
        <v>456.45979688800946</v>
      </c>
      <c r="S4" s="4">
        <f t="shared" si="7"/>
        <v>2</v>
      </c>
      <c r="T4" s="4"/>
      <c r="U4" t="s">
        <v>195</v>
      </c>
      <c r="V4" t="s">
        <v>191</v>
      </c>
      <c r="W4" s="4">
        <v>79544418.299999997</v>
      </c>
      <c r="X4" s="4">
        <v>9334713.5999999996</v>
      </c>
      <c r="Y4" s="4">
        <f>VLOOKUP(A4, '[2]Power 5'!$B$2:$F$75, 3, FALSE)</f>
        <v>1236305</v>
      </c>
      <c r="Z4" s="4">
        <f>VLOOKUP(A4, '[2]Power 5'!$B$2:$F$75, 4, FALSE)</f>
        <v>583081.19999999995</v>
      </c>
      <c r="AA4" s="3">
        <f>VLOOKUP(A4, '[2]Power 5'!$B$2:$F$75, 5, FALSE)</f>
        <v>0.47163216196650498</v>
      </c>
      <c r="AB4" s="4">
        <v>70209704.700000003</v>
      </c>
      <c r="AC4" s="3">
        <v>0.49912825729195465</v>
      </c>
      <c r="AD4" s="4">
        <f t="shared" si="8"/>
        <v>42759200</v>
      </c>
      <c r="AE4" t="s">
        <v>198</v>
      </c>
      <c r="AF4" s="5">
        <f>(VLOOKUP(A4, '[3]USA Coaches'' Salaries'!$O$3:$W$132, 9, FALSE))</f>
        <v>5.9509600000000002</v>
      </c>
      <c r="AG4">
        <v>2083087</v>
      </c>
      <c r="AH4">
        <v>569108</v>
      </c>
      <c r="AI4">
        <v>803667</v>
      </c>
      <c r="AJ4">
        <f t="shared" si="9"/>
        <v>3455862</v>
      </c>
      <c r="AK4">
        <v>8</v>
      </c>
      <c r="AL4">
        <v>1</v>
      </c>
      <c r="AM4">
        <v>7</v>
      </c>
      <c r="AN4">
        <v>0</v>
      </c>
      <c r="AO4">
        <f t="shared" si="10"/>
        <v>50</v>
      </c>
      <c r="AP4">
        <f>(VLOOKUP(A4, '[3]College Football Reference 0918'!$A$2:$I$131, 8, FALSE))*10</f>
        <v>80</v>
      </c>
      <c r="AQ4">
        <f>(VLOOKUP(A4, '[3]College Football Reference 0918'!$A$2:$I$131, 9, FALSE))*10</f>
        <v>50</v>
      </c>
      <c r="AR4">
        <f>VLOOKUP('Dataset to Analyze - Overall'!A4, '[3]College Football Reference 0918'!$A$2:$G$131, 3, FALSE)</f>
        <v>115</v>
      </c>
      <c r="AS4">
        <f>VLOOKUP('Dataset to Analyze - Overall'!A4, '[3]College Football Reference 0918'!$A$2:$G$131, 4, FALSE)</f>
        <v>19</v>
      </c>
      <c r="AT4" s="5">
        <f>VLOOKUP('Dataset to Analyze - Overall'!A4, '[3]College Football Reference 0918'!$A$2:$G$131, 5, FALSE)</f>
        <v>0.85820895522388063</v>
      </c>
      <c r="AU4">
        <f>(VLOOKUP('Dataset to Analyze - Overall'!A4,'[3]College Football Reference 0918'!$A$2:$G$131,7,FALSE)*5)</f>
        <v>35</v>
      </c>
      <c r="AV4">
        <f>(VLOOKUP('Dataset to Analyze - Overall'!A4, '[3]College Football Reference 0918'!$A$2:$G$131, 6, FALSE))*5</f>
        <v>50</v>
      </c>
      <c r="AW4">
        <f t="shared" si="11"/>
        <v>60</v>
      </c>
      <c r="AX4" s="4">
        <f>((((SUMIF('[3]2014 Broadcasts'!$F$2:$F$561, 'Dataset to Analyze - Overall'!A4, '[3]2014 Broadcasts'!$B$2:$B$561))+(SUMIF('[3]2014 Broadcasts'!$G$2:$G$561, 'Dataset to Analyze - Overall'!A4, '[3]2014 Broadcasts'!$B$2:$B$561))+(SUMIF('[3]2014 Broadcasts'!$H$2:$H$561, 'Dataset to Analyze - Overall'!A4, '[3]2014 Broadcasts'!$B$2:$B$561))+(SUMIF('[3]2014 Broadcasts'!$I$2:$I$561, 'Dataset to Analyze - Overall'!A4, '[3]2014 Broadcasts'!$B$2:$B$561)))+((SUMIF('[3]2015 Broadcasts'!$C$2:$C$417,'Dataset to Analyze - Overall'!A4,'[3]2015 Broadcasts'!$H$2:$H$417))+(SUMIF('[3]2015 Broadcasts'!$D$2:$D$417,'Dataset to Analyze - Overall'!A4,'[3]2015 Broadcasts'!$H$2:$H$417)))+((SUMIF('[3]2016 Broadcasts'!$C$2:$C$400,'Dataset to Analyze - Overall'!A4,'[3]2016 Broadcasts'!$H$2:$H$400))+(SUMIF('[3]2016 Broadcasts'!$D$2:$D$400,'Dataset to Analyze - Overall'!A4,'[3]2016 Broadcasts'!$H$2:$H$400)))+((SUMIF('[3]2017 Broadcasts'!$C$2:$C$394,'Dataset to Analyze - Overall'!A4, '[3]2017 Broadcasts'!$I$2:$I$394))+(SUMIF('[3]2017 Broadcasts'!$D$2:$D$394,'Dataset to Analyze - Overall'!A4, '[3]2017 Broadcasts'!$I$2:$I$394)))+((SUMIF('[3]2018 Broadcasts'!$C$2:$C$351, 'Dataset to Analyze - Overall'!A4, '[3]2018 Broadcasts'!$H$2:$H$351))+(SUMIF('[3]2018 Broadcasts'!$D$2:$D$351, 'Dataset to Analyze - Overall'!A4, '[3]2018 Broadcasts'!$H$2:$H$351))))/AW4)*1000000</f>
        <v>7199116.666666667</v>
      </c>
      <c r="AY4" t="s">
        <v>193</v>
      </c>
      <c r="AZ4" s="4">
        <f>(VLOOKUP(A4, [3]Averages!$B$2:$K$128, 10, FALSE))*1000000</f>
        <v>6305681</v>
      </c>
      <c r="BA4" s="4">
        <f>AVERAGEIF([3]Attendance!$C$2:$C$1286, 'Dataset to Analyze - Overall'!A4, [3]Attendance!$G$2:$G$1286)</f>
        <v>105441.5</v>
      </c>
      <c r="BB4">
        <f>VLOOKUP(A4, [3]Stadiums!$B$2:$E$132, 3, FALSE)</f>
        <v>104944</v>
      </c>
      <c r="BC4" s="3">
        <f t="shared" si="12"/>
        <v>1.0047406235706662</v>
      </c>
      <c r="BD4">
        <f>VLOOKUP(A4, '[3]College Football Reference 0918'!$A$2:$L$131, 11, FALSE)</f>
        <v>10</v>
      </c>
      <c r="BE4">
        <f>VLOOKUP(A4, '[3]College Football Reference 0918'!$A$2:$L$131, 12, FALSE)</f>
        <v>9</v>
      </c>
      <c r="BF4">
        <f>VLOOKUP(A4, '[3]College Football Reference 0918'!$A$2:$L$131, 2, FALSE)</f>
        <v>33</v>
      </c>
      <c r="BG4">
        <f>VLOOKUP(A4, '[3]Draft Picks'!$AG$2:$AT$131, 14, FALSE)</f>
        <v>62</v>
      </c>
      <c r="BH4">
        <f>(VLOOKUP(A4, [3]Averages!$B$2:$J$128, 9, FALSE))*GV4</f>
        <v>4063504.3736536726</v>
      </c>
      <c r="BJ4">
        <f>VLOOKUP(A4&amp;"2014", '[4]Revenues_All_Sports_and_Men''s_W'!$E$2:$BI$1271, 57, FALSE)</f>
        <v>83547428</v>
      </c>
      <c r="BK4">
        <f>VLOOKUP(A4&amp;"2015", '[4]Revenues_All_Sports_and_Men''s_W'!$E$2:$BI$1271, 57, FALSE)</f>
        <v>86646061</v>
      </c>
      <c r="BL4">
        <f>VLOOKUP(A4&amp;"2016", '[4]Revenues_All_Sports_and_Men''s_W'!$E$2:$BI$1271, 57, FALSE)</f>
        <v>89893135</v>
      </c>
      <c r="BM4">
        <f>VLOOKUP(A4&amp;"2017", '[4]Revenues_All_Sports_and_Men''s_W'!$E$2:$BI$1271, 57, FALSE)</f>
        <v>110661057</v>
      </c>
      <c r="BN4">
        <f>VLOOKUP(A4&amp;"2018", '[4]Revenues_All_Sports_and_Men''s_W'!$E$2:$BI$1271, 57, FALSE)</f>
        <v>115091304</v>
      </c>
      <c r="BO4" s="6">
        <f>VLOOKUP(A4&amp;"2014", '[4]Revenues_All_Sports_and_Men''s_W'!$E$2:$FO$1271, 58, FALSE)</f>
        <v>0.48885836997665372</v>
      </c>
      <c r="BP4" s="6">
        <f>VLOOKUP(A4&amp;"2015", '[4]Revenues_All_Sports_and_Men''s_W'!$E$2:$FO$1271, 58, FALSE)</f>
        <v>0.50996815293915654</v>
      </c>
      <c r="BQ4" s="6">
        <f>VLOOKUP(A4&amp;"2016", '[4]Revenues_All_Sports_and_Men''s_W'!$E$2:$FO$1271, 58, FALSE)</f>
        <v>0.51108800849742164</v>
      </c>
      <c r="BR4" s="6">
        <f>VLOOKUP(A4&amp;"2017", '[4]Revenues_All_Sports_and_Men''s_W'!$E$2:$FO$1271, 58, FALSE)</f>
        <v>0.54375106494417447</v>
      </c>
      <c r="BS4" s="6">
        <f>VLOOKUP(A4&amp;"2018", '[4]Revenues_All_Sports_and_Men''s_W'!$E$2:$FO$1271, 58, FALSE)</f>
        <v>0.55040572270848043</v>
      </c>
      <c r="BT4">
        <f>VLOOKUP(A4&amp;"2014", '[5]Recruiting_Expenses_Men''s_Women'!$F$2:$O$1271, 9, FALSE)</f>
        <v>1214871</v>
      </c>
      <c r="BU4">
        <f>VLOOKUP(A4&amp;"2015", '[5]Recruiting_Expenses_Men''s_Women'!$F$2:$O$1271, 9, FALSE)</f>
        <v>1200471</v>
      </c>
      <c r="BV4">
        <f>VLOOKUP(A4&amp;"2016", '[5]Recruiting_Expenses_Men''s_Women'!$F$2:$O$1271, 9, FALSE)</f>
        <v>1445095</v>
      </c>
      <c r="BW4">
        <f>VLOOKUP(A4&amp;"2017", '[5]Recruiting_Expenses_Men''s_Women'!$F$2:$O$1271, 9, FALSE)</f>
        <v>1868649</v>
      </c>
      <c r="BX4">
        <f>VLOOKUP(A4&amp;"2018", '[5]Recruiting_Expenses_Men''s_Women'!$F$2:$O$1271, 9, FALSE)</f>
        <v>1971683</v>
      </c>
      <c r="BY4" s="4">
        <v>32450000.000000004</v>
      </c>
      <c r="BZ4" s="4">
        <v>34754000</v>
      </c>
      <c r="CA4" s="4">
        <v>37008000</v>
      </c>
      <c r="CB4" s="4">
        <v>53984000</v>
      </c>
      <c r="CC4" s="4">
        <v>55600000</v>
      </c>
      <c r="CD4">
        <v>8</v>
      </c>
      <c r="CE4">
        <v>8</v>
      </c>
      <c r="CF4">
        <v>8</v>
      </c>
      <c r="CG4">
        <v>8</v>
      </c>
      <c r="CH4">
        <v>8</v>
      </c>
      <c r="CI4">
        <f>VLOOKUP(A4, '[3]2014'!$B$18:$D$145, 3, FALSE)</f>
        <v>14</v>
      </c>
      <c r="CJ4">
        <f>VLOOKUP(A4, '[3]2015'!$B$18:$D$145, 3, FALSE)</f>
        <v>12</v>
      </c>
      <c r="CK4">
        <f>VLOOKUP(A4, '[3]2016'!$B$18:$D$145, 3, FALSE)</f>
        <v>11</v>
      </c>
      <c r="CL4">
        <f>VLOOKUP(A4, '[3]2017'!$B$18:$D$147, 3, FALSE)</f>
        <v>12</v>
      </c>
      <c r="CM4">
        <f>VLOOKUP(A4, '[3]2018'!$B$18:$D$147, 3, FALSE)</f>
        <v>13</v>
      </c>
      <c r="CN4">
        <f>COUNTIF('[3]2014 Broadcasts'!$F$2:$F$561, 'Dataset to Analyze - Overall'!A4)+COUNTIF('[3]2014 Broadcasts'!$G$2:$G$561, 'Dataset to Analyze - Overall'!A4)+COUNTIF('[3]2014 Broadcasts'!$H$2:$H$561, 'Dataset to Analyze - Overall'!A4)+COUNTIF('[3]2014 Broadcasts'!$I$2:$I$561, 'Dataset to Analyze - Overall'!A4)</f>
        <v>12</v>
      </c>
      <c r="CO4">
        <f>COUNTIF('[3]2015 Broadcasts'!$C$2:$C$417, A4)+COUNTIF('[3]2015 Broadcasts'!$D$2:$D$417, A4)</f>
        <v>13</v>
      </c>
      <c r="CP4">
        <f>COUNTIF('[3]2016 Broadcasts'!$C$2:$C$400, 'Dataset to Analyze - Overall'!A4)+COUNTIF('[3]2016 Broadcasts'!$D$2:$D$400, 'Dataset to Analyze - Overall'!A4)</f>
        <v>11</v>
      </c>
      <c r="CQ4">
        <f>COUNTIF('[3]2017 Broadcasts'!$C$2:$C$394, 'Dataset to Analyze - Overall'!A4)+COUNTIF('[3]2017 Broadcasts'!$D$2:$D$394, 'Dataset to Analyze - Overall'!A4)</f>
        <v>12</v>
      </c>
      <c r="CR4">
        <f>COUNTIF('[3]2018 Broadcasts'!$C$2:$C$351, 'Dataset to Analyze - Overall'!A4)+COUNTIF('[3]2018 Broadcasts'!$D$2:$D$351, 'Dataset to Analyze - Overall'!A4)</f>
        <v>12</v>
      </c>
      <c r="CS4" s="4">
        <f>(((SUMIF('[3]2014 Broadcasts'!$F$2:$F$561, 'Dataset to Analyze - Overall'!A4, '[3]2014 Broadcasts'!$B$2:$B$561))+(SUMIF('[3]2014 Broadcasts'!$G$2:$G$561, 'Dataset to Analyze - Overall'!A4, '[3]2014 Broadcasts'!$B$2:$B$561))+(SUMIF('[3]2014 Broadcasts'!$H$2:$H$561, 'Dataset to Analyze - Overall'!A4, '[3]2014 Broadcasts'!$B$2:$B$561))+(SUMIF('[3]2014 Broadcasts'!$I$2:$I$561, 'Dataset to Analyze - Overall'!A4, '[3]2014 Broadcasts'!$B$2:$B$561)))/'Dataset to Analyze - Overall'!CN4)*1000000</f>
        <v>9104833.333333334</v>
      </c>
      <c r="CT4" s="4">
        <f>(((SUMIF('[3]2015 Broadcasts'!$C$2:$C$417,'Dataset to Analyze - Overall'!A4,'[3]2015 Broadcasts'!$H$2:$H$417))+(SUMIF('[3]2015 Broadcasts'!$D$2:$D$417,'Dataset to Analyze - Overall'!A4,'[3]2015 Broadcasts'!$H$2:$H$417)))/CO4)*1000000</f>
        <v>6151846.1538461531</v>
      </c>
      <c r="CU4" s="4">
        <f>(((SUMIF('[3]2016 Broadcasts'!$C$2:$C$400,'Dataset to Analyze - Overall'!A4,'[3]2016 Broadcasts'!$H$2:$H$400))+(SUMIF('[3]2016 Broadcasts'!$D$2:$D$400,'Dataset to Analyze - Overall'!A4,'[3]2016 Broadcasts'!$H$2:$H$400)))/'Dataset to Analyze - Overall'!CP4)*1000000</f>
        <v>7392545.454545456</v>
      </c>
      <c r="CV4" s="4">
        <f>(((SUMIF('[3]2017 Broadcasts'!$C$2:$C$394,'Dataset to Analyze - Overall'!A4, '[3]2017 Broadcasts'!$I$2:$I$394))+(SUMIF('[3]2017 Broadcasts'!$D$2:$D$394,'Dataset to Analyze - Overall'!A4, '[3]2017 Broadcasts'!$I$2:$I$394)))/'Dataset to Analyze - Overall'!CQ4)*1000000</f>
        <v>6202249.9999999991</v>
      </c>
      <c r="CW4" s="4">
        <f>(((SUMIF('[3]2018 Broadcasts'!$C$2:$C$351, 'Dataset to Analyze - Overall'!A4, '[3]2018 Broadcasts'!$H$2:$H$351))+(SUMIF('[3]2018 Broadcasts'!$D$2:$D$351, 'Dataset to Analyze - Overall'!A4, '[3]2018 Broadcasts'!$H$2:$H$351)))/'Dataset to Analyze - Overall'!CR4)*1000000</f>
        <v>7247500</v>
      </c>
      <c r="CX4" s="5"/>
      <c r="CY4">
        <f>VLOOKUP(A4&amp;"2014", [3]Attendance!$D$2:$G$1286, 4, FALSE)</f>
        <v>106296</v>
      </c>
      <c r="CZ4">
        <f>VLOOKUP(A4&amp;"2015", [3]Attendance!$D$2:$G$1286, 4, FALSE)</f>
        <v>107244</v>
      </c>
      <c r="DA4">
        <f>VLOOKUP(A4&amp;"2016", [3]Attendance!$D$2:$G$1286, 4, FALSE)</f>
        <v>107278</v>
      </c>
      <c r="DB4">
        <f>VLOOKUP(A4&amp;"2017", [3]Attendance!$D$2:$G$1286, 4, FALSE)</f>
        <v>107495</v>
      </c>
      <c r="DC4">
        <f>VLOOKUP(A4&amp;"2018", [3]Attendance!$D$2:$G$1286, 4, FALSE)</f>
        <v>101947</v>
      </c>
      <c r="DE4">
        <f t="shared" si="13"/>
        <v>53.503772890938897</v>
      </c>
      <c r="DF4">
        <f t="shared" si="13"/>
        <v>55.488137464138902</v>
      </c>
      <c r="DG4">
        <f t="shared" si="13"/>
        <v>57.567563653738901</v>
      </c>
      <c r="DH4">
        <f t="shared" si="13"/>
        <v>70.867340902538913</v>
      </c>
      <c r="DI4">
        <f t="shared" si="13"/>
        <v>73.704471081338909</v>
      </c>
      <c r="DJ4">
        <f t="shared" si="35"/>
        <v>75.536100000000005</v>
      </c>
      <c r="DK4">
        <f t="shared" si="36"/>
        <v>80.950499999999991</v>
      </c>
      <c r="DL4">
        <f t="shared" si="37"/>
        <v>86.247399999999999</v>
      </c>
      <c r="DM4">
        <f t="shared" si="38"/>
        <v>126.14099999999999</v>
      </c>
      <c r="DN4">
        <f t="shared" si="39"/>
        <v>129.93860000000001</v>
      </c>
      <c r="DO4">
        <v>100</v>
      </c>
      <c r="DT4">
        <f t="shared" si="15"/>
        <v>66.337094745118961</v>
      </c>
      <c r="DU4">
        <f t="shared" si="15"/>
        <v>65.974236703620619</v>
      </c>
      <c r="DV4">
        <f t="shared" si="15"/>
        <v>75.717812868003008</v>
      </c>
      <c r="DW4">
        <f t="shared" si="15"/>
        <v>92.62338579569591</v>
      </c>
      <c r="DX4">
        <f t="shared" si="15"/>
        <v>95.493591195555936</v>
      </c>
      <c r="DY4">
        <f t="shared" si="16"/>
        <v>90.821420000000003</v>
      </c>
      <c r="DZ4">
        <f t="shared" si="17"/>
        <v>49.458359999999999</v>
      </c>
      <c r="EA4">
        <f t="shared" si="18"/>
        <v>81.756829999999994</v>
      </c>
      <c r="EB4">
        <f t="shared" si="19"/>
        <v>70.603960000000001</v>
      </c>
      <c r="EC4">
        <f t="shared" si="20"/>
        <v>59.543889999999998</v>
      </c>
      <c r="ED4">
        <f t="shared" si="21"/>
        <v>17.916000004911073</v>
      </c>
      <c r="EE4">
        <f t="shared" si="22"/>
        <v>19.40900000536773</v>
      </c>
      <c r="EF4">
        <f t="shared" si="23"/>
        <v>16.423000005866186</v>
      </c>
      <c r="EG4">
        <f t="shared" si="24"/>
        <v>17.916000006408595</v>
      </c>
      <c r="EH4">
        <f t="shared" si="25"/>
        <v>17.916000006999813</v>
      </c>
      <c r="EI4" s="4">
        <f t="shared" si="26"/>
        <v>404.11438764096897</v>
      </c>
      <c r="EJ4" s="4">
        <f t="shared" si="26"/>
        <v>271.28023417312721</v>
      </c>
      <c r="EK4" s="4">
        <f t="shared" si="26"/>
        <v>317.7126065276081</v>
      </c>
      <c r="EL4" s="4">
        <f t="shared" si="26"/>
        <v>378.15168670464345</v>
      </c>
      <c r="EM4" s="4">
        <f t="shared" si="26"/>
        <v>376.59655228389465</v>
      </c>
      <c r="EN4" s="4">
        <f t="shared" si="27"/>
        <v>1</v>
      </c>
      <c r="EO4" s="4">
        <f t="shared" si="27"/>
        <v>10</v>
      </c>
      <c r="EP4" s="4">
        <f t="shared" si="27"/>
        <v>7</v>
      </c>
      <c r="EQ4" s="4">
        <f t="shared" si="27"/>
        <v>3</v>
      </c>
      <c r="ER4" s="4" t="e">
        <f t="shared" si="40"/>
        <v>#DIV/0!</v>
      </c>
      <c r="ET4">
        <v>5</v>
      </c>
      <c r="EU4">
        <v>5</v>
      </c>
      <c r="EV4">
        <v>0</v>
      </c>
      <c r="EW4">
        <v>5</v>
      </c>
      <c r="EX4">
        <v>5</v>
      </c>
      <c r="EY4">
        <v>5</v>
      </c>
      <c r="EZ4">
        <v>5</v>
      </c>
      <c r="FA4">
        <v>5</v>
      </c>
      <c r="FB4">
        <v>5</v>
      </c>
      <c r="FC4">
        <v>5</v>
      </c>
      <c r="FD4">
        <f>VLOOKUP(A4, '[3]College Football Reference 0918'!$A$2:$R$131, 9, FALSE)</f>
        <v>5</v>
      </c>
      <c r="FE4">
        <f>VLOOKUP(A4, '[3]College Football Reference 0918'!$A$2:$R$131, 10, FALSE)</f>
        <v>0</v>
      </c>
      <c r="FF4">
        <f>VLOOKUP(A4, '[3]College Football Reference 0918'!$A$2:$R$131, 11, FALSE)</f>
        <v>10</v>
      </c>
      <c r="FG4">
        <f>VLOOKUP(A4, '[3]College Football Reference 0918'!$A$2:$R$131, 12, FALSE)</f>
        <v>9</v>
      </c>
      <c r="FH4">
        <f>VLOOKUP(A4, '[3]College Football Reference 0918'!$A$2:$R$131, 13, FALSE)</f>
        <v>0</v>
      </c>
      <c r="FI4">
        <v>25</v>
      </c>
      <c r="FK4">
        <v>25</v>
      </c>
      <c r="FN4">
        <v>10</v>
      </c>
      <c r="FO4">
        <v>10</v>
      </c>
      <c r="FP4">
        <v>10</v>
      </c>
      <c r="FQ4">
        <v>10</v>
      </c>
      <c r="FR4">
        <v>10</v>
      </c>
      <c r="FS4">
        <v>10</v>
      </c>
      <c r="FV4">
        <v>10</v>
      </c>
      <c r="FW4">
        <v>10</v>
      </c>
      <c r="FX4">
        <f>IF((VLOOKUP(A4, '[3]2014'!$B$18:$Q$145, 13, FALSE))&gt;0, 5, 0)</f>
        <v>5</v>
      </c>
      <c r="FY4">
        <f>IF((VLOOKUP(A4, '[3]2015'!$B$18:$P$145, 13, FALSE))&gt;0, 5, 0)</f>
        <v>5</v>
      </c>
      <c r="FZ4">
        <f>IF((VLOOKUP(A4, '[3]2016'!$B$18:$Q$145, 13, FALSE))&gt;0, 5, 0)</f>
        <v>5</v>
      </c>
      <c r="GA4">
        <f>IF((VLOOKUP(A4, '[3]2017'!$B$18:$Q$147, 13, FALSE))&gt;0, 5, 0)</f>
        <v>5</v>
      </c>
      <c r="GB4">
        <f>IF((VLOOKUP(A4, '[3]2018'!$B$18:$Q$147, 13, FALSE))&gt;0, 5, 0)</f>
        <v>5</v>
      </c>
      <c r="GC4">
        <f>IF((VLOOKUP(A4, '[3]2014'!$B$18:$Q$145, 15, FALSE))&gt;0, 5, 0)</f>
        <v>5</v>
      </c>
      <c r="GD4">
        <f>IF((VLOOKUP(A4, '[3]2015'!$B$18:$P$145, 15, FALSE))&gt;0, 5, 0)</f>
        <v>5</v>
      </c>
      <c r="GE4">
        <f>IF((VLOOKUP(A4, '[3]2016'!$B$18:$Q$145, 15, FALSE))&gt;0, 5, 0)</f>
        <v>5</v>
      </c>
      <c r="GF4">
        <f>IF((VLOOKUP(A4, '[3]2017'!$B$18:$Q$147, 15, FALSE))&gt;0, 5, 0)</f>
        <v>5</v>
      </c>
      <c r="GG4">
        <f>IF((VLOOKUP(A4, '[3]2018'!$B$18:$Q$147, 15, FALSE))&gt;0, 5, 0)</f>
        <v>5</v>
      </c>
      <c r="GH4" s="7">
        <f t="shared" si="28"/>
        <v>2252825.3721814961</v>
      </c>
      <c r="GI4" s="7">
        <f t="shared" si="28"/>
        <v>2454105.9099836117</v>
      </c>
      <c r="GJ4" s="7">
        <f t="shared" si="28"/>
        <v>2673370.0231654192</v>
      </c>
      <c r="GK4" s="7">
        <f t="shared" si="28"/>
        <v>2912224.4690764798</v>
      </c>
      <c r="GL4" s="7">
        <f t="shared" si="28"/>
        <v>3172419.562124717</v>
      </c>
      <c r="GM4">
        <v>3455862</v>
      </c>
      <c r="GO4" s="8">
        <f t="shared" si="29"/>
        <v>1.3078431372549018</v>
      </c>
      <c r="GP4" s="8">
        <f t="shared" si="30"/>
        <v>1.4039215686274509</v>
      </c>
      <c r="GQ4">
        <f>VLOOKUP(A4, '[3]Sept. 2017 Social'!$D$2:$F$151, 3, FALSE)</f>
        <v>1.5</v>
      </c>
      <c r="GR4">
        <f>VLOOKUP(A4, '[3]Sept. 2018 Social'!$D$2:$F$151, 3, FALSE)</f>
        <v>1.7</v>
      </c>
      <c r="GS4">
        <f>VLOOKUP(A4, '[3]Sept. 2019 Social'!$D$2:$F$301, 3, FALSE)</f>
        <v>1.8</v>
      </c>
      <c r="GT4">
        <f t="shared" si="31"/>
        <v>9.6078431372549039E-2</v>
      </c>
      <c r="GV4">
        <v>0.50613350677167512</v>
      </c>
    </row>
    <row r="5" spans="1:204" x14ac:dyDescent="0.35">
      <c r="A5" t="s">
        <v>199</v>
      </c>
      <c r="B5" t="str">
        <f>VLOOKUP(A5,'[1]CFB Scores for Tableau'!$A$2:$D$131, 2, FALSE)</f>
        <v>Athens</v>
      </c>
      <c r="C5" t="str">
        <f>VLOOKUP(A5,'[1]CFB Scores for Tableau'!$A$2:$D$131, 3, FALSE)</f>
        <v>Georgia</v>
      </c>
      <c r="D5" s="9">
        <f>VLOOKUP(A5,'[1]CFB Scores for Tableau'!$A$2:$D$131, 4, FALSE)</f>
        <v>30602</v>
      </c>
      <c r="F5" s="3">
        <f t="shared" si="0"/>
        <v>163.92854391897083</v>
      </c>
      <c r="G5">
        <f t="shared" si="1"/>
        <v>3</v>
      </c>
      <c r="I5" s="4">
        <f t="shared" si="2"/>
        <v>72.663013096559993</v>
      </c>
      <c r="J5">
        <v>12</v>
      </c>
      <c r="K5" s="4">
        <f t="shared" si="32"/>
        <v>96.370729999999995</v>
      </c>
      <c r="L5" s="4">
        <f t="shared" si="3"/>
        <v>77.766496359269169</v>
      </c>
      <c r="M5" s="4">
        <f t="shared" si="33"/>
        <v>68.415150000000011</v>
      </c>
      <c r="N5" s="4">
        <f t="shared" si="4"/>
        <v>70.171000005964558</v>
      </c>
      <c r="O5" s="4">
        <f t="shared" si="5"/>
        <v>397.38638946179373</v>
      </c>
      <c r="P5" s="4">
        <f t="shared" si="6"/>
        <v>8</v>
      </c>
      <c r="Q5" s="4"/>
      <c r="R5" s="4">
        <f t="shared" si="34"/>
        <v>394.98067621842756</v>
      </c>
      <c r="S5" s="4">
        <f t="shared" si="7"/>
        <v>8</v>
      </c>
      <c r="T5" s="4"/>
      <c r="U5" t="s">
        <v>190</v>
      </c>
      <c r="V5" t="s">
        <v>191</v>
      </c>
      <c r="W5" s="4">
        <v>89523608.799999997</v>
      </c>
      <c r="X5" s="4">
        <v>6899315.4000000004</v>
      </c>
      <c r="Y5" s="4">
        <f>VLOOKUP(A5, '[2]Power 5'!$B$2:$F$75, 3, FALSE)</f>
        <v>2017635</v>
      </c>
      <c r="Z5" s="4">
        <f>VLOOKUP(A5, '[2]Power 5'!$B$2:$F$75, 4, FALSE)</f>
        <v>1217362.3999999999</v>
      </c>
      <c r="AA5" s="3">
        <f>VLOOKUP(A5, '[2]Power 5'!$B$2:$F$75, 5, FALSE)</f>
        <v>0.60336106381976917</v>
      </c>
      <c r="AB5" s="4">
        <v>82624293.399999991</v>
      </c>
      <c r="AC5" s="3">
        <v>0.73247666691125202</v>
      </c>
      <c r="AD5" s="4">
        <f t="shared" si="8"/>
        <v>41315800</v>
      </c>
      <c r="AE5" t="s">
        <v>200</v>
      </c>
      <c r="AF5" s="5">
        <f>(VLOOKUP(A5, '[3]USA Coaches'' Salaries'!$O$3:$W$132, 9, FALSE))</f>
        <v>5.0196399999999999</v>
      </c>
      <c r="AG5">
        <v>953332</v>
      </c>
      <c r="AH5">
        <v>970560</v>
      </c>
      <c r="AI5">
        <v>665799</v>
      </c>
      <c r="AJ5">
        <f t="shared" si="9"/>
        <v>2589691</v>
      </c>
      <c r="AK5">
        <v>2</v>
      </c>
      <c r="AL5">
        <v>0</v>
      </c>
      <c r="AM5">
        <v>2</v>
      </c>
      <c r="AN5">
        <v>0</v>
      </c>
      <c r="AO5">
        <f t="shared" si="10"/>
        <v>25</v>
      </c>
      <c r="AP5">
        <f>(VLOOKUP(A5, '[3]College Football Reference 0918'!$A$2:$I$131, 8, FALSE))*10</f>
        <v>20</v>
      </c>
      <c r="AQ5">
        <f>(VLOOKUP(A5, '[3]College Football Reference 0918'!$A$2:$I$131, 9, FALSE))*10</f>
        <v>10</v>
      </c>
      <c r="AR5">
        <f>VLOOKUP('Dataset to Analyze - Overall'!A5, '[3]College Football Reference 0918'!$A$2:$G$131, 3, FALSE)</f>
        <v>96</v>
      </c>
      <c r="AS5">
        <f>VLOOKUP('Dataset to Analyze - Overall'!A5, '[3]College Football Reference 0918'!$A$2:$G$131, 4, FALSE)</f>
        <v>39</v>
      </c>
      <c r="AT5" s="5">
        <f>VLOOKUP('Dataset to Analyze - Overall'!A5, '[3]College Football Reference 0918'!$A$2:$G$131, 5, FALSE)</f>
        <v>0.71111111111111114</v>
      </c>
      <c r="AU5">
        <f>(VLOOKUP('Dataset to Analyze - Overall'!A5,'[3]College Football Reference 0918'!$A$2:$G$131,7,FALSE)*5)</f>
        <v>30</v>
      </c>
      <c r="AV5">
        <f>(VLOOKUP('Dataset to Analyze - Overall'!A5, '[3]College Football Reference 0918'!$A$2:$G$131, 6, FALSE))*5</f>
        <v>55</v>
      </c>
      <c r="AW5">
        <f t="shared" si="11"/>
        <v>47</v>
      </c>
      <c r="AX5" s="4">
        <f>((((SUMIF('[3]2014 Broadcasts'!$F$2:$F$561, 'Dataset to Analyze - Overall'!A5, '[3]2014 Broadcasts'!$B$2:$B$561))+(SUMIF('[3]2014 Broadcasts'!$G$2:$G$561, 'Dataset to Analyze - Overall'!A5, '[3]2014 Broadcasts'!$B$2:$B$561))+(SUMIF('[3]2014 Broadcasts'!$H$2:$H$561, 'Dataset to Analyze - Overall'!A5, '[3]2014 Broadcasts'!$B$2:$B$561))+(SUMIF('[3]2014 Broadcasts'!$I$2:$I$561, 'Dataset to Analyze - Overall'!A5, '[3]2014 Broadcasts'!$B$2:$B$561)))+((SUMIF('[3]2015 Broadcasts'!$C$2:$C$417,'Dataset to Analyze - Overall'!A5,'[3]2015 Broadcasts'!$H$2:$H$417))+(SUMIF('[3]2015 Broadcasts'!$D$2:$D$417,'Dataset to Analyze - Overall'!A5,'[3]2015 Broadcasts'!$H$2:$H$417)))+((SUMIF('[3]2016 Broadcasts'!$C$2:$C$400,'Dataset to Analyze - Overall'!A5,'[3]2016 Broadcasts'!$H$2:$H$400))+(SUMIF('[3]2016 Broadcasts'!$D$2:$D$400,'Dataset to Analyze - Overall'!A5,'[3]2016 Broadcasts'!$H$2:$H$400)))+((SUMIF('[3]2017 Broadcasts'!$C$2:$C$394,'Dataset to Analyze - Overall'!A5, '[3]2017 Broadcasts'!$I$2:$I$394))+(SUMIF('[3]2017 Broadcasts'!$D$2:$D$394,'Dataset to Analyze - Overall'!A5, '[3]2017 Broadcasts'!$I$2:$I$394)))+((SUMIF('[3]2018 Broadcasts'!$C$2:$C$351, 'Dataset to Analyze - Overall'!A5, '[3]2018 Broadcasts'!$H$2:$H$351))+(SUMIF('[3]2018 Broadcasts'!$D$2:$D$351, 'Dataset to Analyze - Overall'!A5, '[3]2018 Broadcasts'!$H$2:$H$351))))/AW5)*1000000</f>
        <v>5565914.8936170209</v>
      </c>
      <c r="AY5" t="s">
        <v>193</v>
      </c>
      <c r="AZ5" s="4">
        <f>(VLOOKUP(A5, [3]Averages!$B$2:$K$128, 10, FALSE))*1000000</f>
        <v>3910000</v>
      </c>
      <c r="BA5" s="4">
        <f>AVERAGEIF([3]Attendance!$C$2:$C$1286, 'Dataset to Analyze - Overall'!A5, [3]Attendance!$G$2:$G$1286)</f>
        <v>92735.5</v>
      </c>
      <c r="BB5">
        <f>VLOOKUP(A5, [3]Stadiums!$B$2:$E$132, 3, FALSE)</f>
        <v>92746</v>
      </c>
      <c r="BC5" s="3">
        <f t="shared" si="12"/>
        <v>0.99988678757035343</v>
      </c>
      <c r="BD5">
        <f>VLOOKUP(A5, '[3]College Football Reference 0918'!$A$2:$L$131, 11, FALSE)</f>
        <v>10</v>
      </c>
      <c r="BE5">
        <f>VLOOKUP(A5, '[3]College Football Reference 0918'!$A$2:$L$131, 12, FALSE)</f>
        <v>5</v>
      </c>
      <c r="BF5">
        <f>VLOOKUP(A5, '[3]College Football Reference 0918'!$A$2:$L$131, 2, FALSE)</f>
        <v>20</v>
      </c>
      <c r="BG5">
        <f>VLOOKUP(A5, '[3]Draft Picks'!$AG$2:$AT$131, 14, FALSE)</f>
        <v>52</v>
      </c>
      <c r="BH5">
        <f>(VLOOKUP(A5, [3]Averages!$B$2:$J$128, 9, FALSE))*GV5</f>
        <v>4060726.2662446825</v>
      </c>
      <c r="BJ5">
        <f>VLOOKUP(A5&amp;"2014", '[4]Revenues_All_Sports_and_Men''s_W'!$E$2:$BI$1271, 57, FALSE)</f>
        <v>86719115</v>
      </c>
      <c r="BK5">
        <f>VLOOKUP(A5&amp;"2015", '[4]Revenues_All_Sports_and_Men''s_W'!$E$2:$BI$1271, 57, FALSE)</f>
        <v>87613126</v>
      </c>
      <c r="BL5">
        <f>VLOOKUP(A5&amp;"2016", '[4]Revenues_All_Sports_and_Men''s_W'!$E$2:$BI$1271, 57, FALSE)</f>
        <v>93335288</v>
      </c>
      <c r="BM5">
        <f>VLOOKUP(A5&amp;"2017", '[4]Revenues_All_Sports_and_Men''s_W'!$E$2:$BI$1271, 57, FALSE)</f>
        <v>129023591</v>
      </c>
      <c r="BN5">
        <f>VLOOKUP(A5&amp;"2018", '[4]Revenues_All_Sports_and_Men''s_W'!$E$2:$BI$1271, 57, FALSE)</f>
        <v>123073722</v>
      </c>
      <c r="BO5" s="6">
        <f>VLOOKUP(A5&amp;"2014", '[4]Revenues_All_Sports_and_Men''s_W'!$E$2:$FO$1271, 58, FALSE)</f>
        <v>0.746604908242121</v>
      </c>
      <c r="BP5" s="6">
        <f>VLOOKUP(A5&amp;"2015", '[4]Revenues_All_Sports_and_Men''s_W'!$E$2:$FO$1271, 58, FALSE)</f>
        <v>0.70746308895997412</v>
      </c>
      <c r="BQ5" s="6">
        <f>VLOOKUP(A5&amp;"2016", '[4]Revenues_All_Sports_and_Men''s_W'!$E$2:$FO$1271, 58, FALSE)</f>
        <v>0.59128173717183119</v>
      </c>
      <c r="BR5" s="6">
        <f>VLOOKUP(A5&amp;"2017", '[4]Revenues_All_Sports_and_Men''s_W'!$E$2:$FO$1271, 58, FALSE)</f>
        <v>0.73018488058628939</v>
      </c>
      <c r="BS5" s="6">
        <f>VLOOKUP(A5&amp;"2018", '[4]Revenues_All_Sports_and_Men''s_W'!$E$2:$FO$1271, 58, FALSE)</f>
        <v>0.70714759170120312</v>
      </c>
      <c r="BT5">
        <f>VLOOKUP(A5&amp;"2014", '[5]Recruiting_Expenses_Men''s_Women'!$F$2:$O$1271, 9, FALSE)</f>
        <v>1799612</v>
      </c>
      <c r="BU5">
        <f>VLOOKUP(A5&amp;"2015", '[5]Recruiting_Expenses_Men''s_Women'!$F$2:$O$1271, 9, FALSE)</f>
        <v>2733759</v>
      </c>
      <c r="BV5">
        <f>VLOOKUP(A5&amp;"2016", '[5]Recruiting_Expenses_Men''s_Women'!$F$2:$O$1271, 9, FALSE)</f>
        <v>2783010</v>
      </c>
      <c r="BW5">
        <f>VLOOKUP(A5&amp;"2017", '[5]Recruiting_Expenses_Men''s_Women'!$F$2:$O$1271, 9, FALSE)</f>
        <v>3234927</v>
      </c>
      <c r="BX5">
        <f>VLOOKUP(A5&amp;"2018", '[5]Recruiting_Expenses_Men''s_Women'!$F$2:$O$1271, 9, FALSE)</f>
        <v>4346403</v>
      </c>
      <c r="BY5" s="4">
        <v>33884000</v>
      </c>
      <c r="BZ5" s="4">
        <v>41873000</v>
      </c>
      <c r="CA5" s="4">
        <v>42766000</v>
      </c>
      <c r="CB5" s="4">
        <v>42756000</v>
      </c>
      <c r="CC5" s="4">
        <v>45300000</v>
      </c>
      <c r="CD5">
        <v>2</v>
      </c>
      <c r="CE5">
        <v>2</v>
      </c>
      <c r="CF5">
        <v>2</v>
      </c>
      <c r="CG5">
        <v>2</v>
      </c>
      <c r="CH5">
        <v>2</v>
      </c>
      <c r="CI5">
        <f>VLOOKUP(A5, '[3]2014'!$B$18:$D$145, 3, FALSE)</f>
        <v>10</v>
      </c>
      <c r="CJ5">
        <f>VLOOKUP(A5, '[3]2015'!$B$18:$D$145, 3, FALSE)</f>
        <v>10</v>
      </c>
      <c r="CK5">
        <f>VLOOKUP(A5, '[3]2016'!$B$18:$D$145, 3, FALSE)</f>
        <v>8</v>
      </c>
      <c r="CL5">
        <f>VLOOKUP(A5, '[3]2017'!$B$18:$D$147, 3, FALSE)</f>
        <v>13</v>
      </c>
      <c r="CM5">
        <f>VLOOKUP(A5, '[3]2018'!$B$18:$D$147, 3, FALSE)</f>
        <v>11</v>
      </c>
      <c r="CN5">
        <f>COUNTIF('[3]2014 Broadcasts'!$F$2:$F$561, 'Dataset to Analyze - Overall'!A5)+COUNTIF('[3]2014 Broadcasts'!$G$2:$G$561, 'Dataset to Analyze - Overall'!A5)+COUNTIF('[3]2014 Broadcasts'!$H$2:$H$561, 'Dataset to Analyze - Overall'!A5)+COUNTIF('[3]2014 Broadcasts'!$I$2:$I$561, 'Dataset to Analyze - Overall'!A5)</f>
        <v>8</v>
      </c>
      <c r="CO5">
        <f>COUNTIF('[3]2015 Broadcasts'!$C$2:$C$417, A5)+COUNTIF('[3]2015 Broadcasts'!$D$2:$D$417, A5)</f>
        <v>9</v>
      </c>
      <c r="CP5">
        <f>COUNTIF('[3]2016 Broadcasts'!$C$2:$C$400, 'Dataset to Analyze - Overall'!A5)+COUNTIF('[3]2016 Broadcasts'!$D$2:$D$400, 'Dataset to Analyze - Overall'!A5)</f>
        <v>6</v>
      </c>
      <c r="CQ5">
        <f>COUNTIF('[3]2017 Broadcasts'!$C$2:$C$394, 'Dataset to Analyze - Overall'!A5)+COUNTIF('[3]2017 Broadcasts'!$D$2:$D$394, 'Dataset to Analyze - Overall'!A5)</f>
        <v>13</v>
      </c>
      <c r="CR5">
        <f>COUNTIF('[3]2018 Broadcasts'!$C$2:$C$351, 'Dataset to Analyze - Overall'!A5)+COUNTIF('[3]2018 Broadcasts'!$D$2:$D$351, 'Dataset to Analyze - Overall'!A5)</f>
        <v>11</v>
      </c>
      <c r="CS5" s="4">
        <f>(((SUMIF('[3]2014 Broadcasts'!$F$2:$F$561, 'Dataset to Analyze - Overall'!A5, '[3]2014 Broadcasts'!$B$2:$B$561))+(SUMIF('[3]2014 Broadcasts'!$G$2:$G$561, 'Dataset to Analyze - Overall'!A5, '[3]2014 Broadcasts'!$B$2:$B$561))+(SUMIF('[3]2014 Broadcasts'!$H$2:$H$561, 'Dataset to Analyze - Overall'!A5, '[3]2014 Broadcasts'!$B$2:$B$561))+(SUMIF('[3]2014 Broadcasts'!$I$2:$I$561, 'Dataset to Analyze - Overall'!A5, '[3]2014 Broadcasts'!$B$2:$B$561)))/'Dataset to Analyze - Overall'!CN5)*1000000</f>
        <v>4737500</v>
      </c>
      <c r="CT5" s="4">
        <f>(((SUMIF('[3]2015 Broadcasts'!$C$2:$C$417,'Dataset to Analyze - Overall'!A5,'[3]2015 Broadcasts'!$H$2:$H$417))+(SUMIF('[3]2015 Broadcasts'!$D$2:$D$417,'Dataset to Analyze - Overall'!A5,'[3]2015 Broadcasts'!$H$2:$H$417)))/CO5)*1000000</f>
        <v>3723111.111111111</v>
      </c>
      <c r="CU5" s="4">
        <f>(((SUMIF('[3]2016 Broadcasts'!$C$2:$C$400,'Dataset to Analyze - Overall'!A5,'[3]2016 Broadcasts'!$H$2:$H$400))+(SUMIF('[3]2016 Broadcasts'!$D$2:$D$400,'Dataset to Analyze - Overall'!A5,'[3]2016 Broadcasts'!$H$2:$H$400)))/'Dataset to Analyze - Overall'!CP5)*1000000</f>
        <v>3835666.6666666665</v>
      </c>
      <c r="CV5" s="4">
        <f>(((SUMIF('[3]2017 Broadcasts'!$C$2:$C$394,'Dataset to Analyze - Overall'!A5, '[3]2017 Broadcasts'!$I$2:$I$394))+(SUMIF('[3]2017 Broadcasts'!$D$2:$D$394,'Dataset to Analyze - Overall'!A5, '[3]2017 Broadcasts'!$I$2:$I$394)))/'Dataset to Analyze - Overall'!CQ5)*1000000</f>
        <v>7982000</v>
      </c>
      <c r="CW5" s="4">
        <f>(((SUMIF('[3]2018 Broadcasts'!$C$2:$C$351, 'Dataset to Analyze - Overall'!A5, '[3]2018 Broadcasts'!$H$2:$H$351))+(SUMIF('[3]2018 Broadcasts'!$D$2:$D$351, 'Dataset to Analyze - Overall'!A5, '[3]2018 Broadcasts'!$H$2:$H$351)))/'Dataset to Analyze - Overall'!CR5)*1000000</f>
        <v>5764545.4545454551</v>
      </c>
      <c r="CX5" s="5"/>
      <c r="CY5">
        <f>VLOOKUP(A5&amp;"2014", [3]Attendance!$D$2:$G$1286, 4, FALSE)</f>
        <v>92746</v>
      </c>
      <c r="CZ5">
        <f>VLOOKUP(A5&amp;"2015", [3]Attendance!$D$2:$G$1286, 4, FALSE)</f>
        <v>92746</v>
      </c>
      <c r="DA5">
        <f>VLOOKUP(A5&amp;"2016", [3]Attendance!$D$2:$G$1286, 4, FALSE)</f>
        <v>92746</v>
      </c>
      <c r="DB5">
        <f>VLOOKUP(A5&amp;"2017", [3]Attendance!$D$2:$G$1286, 4, FALSE)</f>
        <v>92746</v>
      </c>
      <c r="DC5">
        <f>VLOOKUP(A5&amp;"2018", [3]Attendance!$D$2:$G$1286, 4, FALSE)</f>
        <v>92746</v>
      </c>
      <c r="DE5">
        <f t="shared" si="13"/>
        <v>55.5349212457389</v>
      </c>
      <c r="DF5">
        <f t="shared" si="13"/>
        <v>56.107445890138898</v>
      </c>
      <c r="DG5">
        <f t="shared" si="13"/>
        <v>59.771918434938904</v>
      </c>
      <c r="DH5">
        <f t="shared" si="13"/>
        <v>82.626707676138906</v>
      </c>
      <c r="DI5">
        <f t="shared" si="13"/>
        <v>78.816411568538911</v>
      </c>
      <c r="DJ5">
        <f t="shared" si="35"/>
        <v>78.905999999999992</v>
      </c>
      <c r="DK5">
        <f t="shared" si="36"/>
        <v>97.680149999999998</v>
      </c>
      <c r="DL5">
        <f t="shared" si="37"/>
        <v>99.778700000000001</v>
      </c>
      <c r="DM5">
        <f t="shared" si="38"/>
        <v>99.755200000000002</v>
      </c>
      <c r="DN5">
        <f t="shared" si="39"/>
        <v>105.7336</v>
      </c>
      <c r="DT5">
        <f t="shared" si="15"/>
        <v>86.588240807107297</v>
      </c>
      <c r="DU5">
        <f t="shared" si="15"/>
        <v>123.76729964254608</v>
      </c>
      <c r="DV5">
        <f t="shared" si="15"/>
        <v>125.7275138871025</v>
      </c>
      <c r="DW5">
        <f t="shared" si="15"/>
        <v>143.71378126188111</v>
      </c>
      <c r="DX5">
        <f t="shared" si="15"/>
        <v>187.95053090892668</v>
      </c>
      <c r="DY5">
        <f t="shared" si="16"/>
        <v>40.525700000000001</v>
      </c>
      <c r="DZ5">
        <f t="shared" si="17"/>
        <v>34.287300000000002</v>
      </c>
      <c r="EA5">
        <f t="shared" si="18"/>
        <v>46.500239999999998</v>
      </c>
      <c r="EB5">
        <f t="shared" si="19"/>
        <v>90.735889999999998</v>
      </c>
      <c r="EC5">
        <f t="shared" si="20"/>
        <v>44.372829999999993</v>
      </c>
      <c r="ED5">
        <f t="shared" si="21"/>
        <v>11.944000003644954</v>
      </c>
      <c r="EE5">
        <f t="shared" si="22"/>
        <v>13.437000003987407</v>
      </c>
      <c r="EF5">
        <f t="shared" si="23"/>
        <v>8.9580000043607413</v>
      </c>
      <c r="EG5">
        <f t="shared" si="24"/>
        <v>19.409000004768366</v>
      </c>
      <c r="EH5">
        <f t="shared" si="25"/>
        <v>16.423000005210845</v>
      </c>
      <c r="EI5" s="4">
        <f t="shared" si="26"/>
        <v>273.49886205649108</v>
      </c>
      <c r="EJ5" s="4">
        <f t="shared" si="26"/>
        <v>325.27919553667243</v>
      </c>
      <c r="EK5" s="4">
        <f t="shared" si="26"/>
        <v>340.73637232640215</v>
      </c>
      <c r="EL5" s="4">
        <f t="shared" si="26"/>
        <v>436.24057894278832</v>
      </c>
      <c r="EM5" s="4">
        <f t="shared" si="26"/>
        <v>433.29637248267647</v>
      </c>
      <c r="EN5" s="4">
        <f t="shared" si="27"/>
        <v>3</v>
      </c>
      <c r="EO5" s="4">
        <f t="shared" si="27"/>
        <v>2</v>
      </c>
      <c r="EP5" s="4">
        <f t="shared" si="27"/>
        <v>3</v>
      </c>
      <c r="EQ5" s="4">
        <f t="shared" ref="EQ5:ER68" si="41">RANK(EL5, EL$2:EL$131)</f>
        <v>2</v>
      </c>
      <c r="ER5" s="4" t="e">
        <f t="shared" si="40"/>
        <v>#DIV/0!</v>
      </c>
      <c r="ET5">
        <v>5</v>
      </c>
      <c r="EU5">
        <v>5</v>
      </c>
      <c r="EV5">
        <v>5</v>
      </c>
      <c r="EW5">
        <v>5</v>
      </c>
      <c r="EX5">
        <v>0</v>
      </c>
      <c r="EY5">
        <v>5</v>
      </c>
      <c r="EZ5">
        <v>5</v>
      </c>
      <c r="FA5">
        <v>5</v>
      </c>
      <c r="FB5">
        <v>5</v>
      </c>
      <c r="FC5">
        <v>5</v>
      </c>
      <c r="FD5">
        <f>VLOOKUP(A5, '[3]College Football Reference 0918'!$A$2:$R$131, 9, FALSE)</f>
        <v>1</v>
      </c>
      <c r="FE5">
        <f>VLOOKUP(A5, '[3]College Football Reference 0918'!$A$2:$R$131, 10, FALSE)</f>
        <v>0</v>
      </c>
      <c r="FF5">
        <f>VLOOKUP(A5, '[3]College Football Reference 0918'!$A$2:$R$131, 11, FALSE)</f>
        <v>10</v>
      </c>
      <c r="FG5">
        <f>VLOOKUP(A5, '[3]College Football Reference 0918'!$A$2:$R$131, 12, FALSE)</f>
        <v>5</v>
      </c>
      <c r="FH5">
        <f>VLOOKUP(A5, '[3]College Football Reference 0918'!$A$2:$R$131, 13, FALSE)</f>
        <v>0</v>
      </c>
      <c r="FL5">
        <v>25</v>
      </c>
      <c r="FQ5">
        <v>10</v>
      </c>
      <c r="FR5">
        <v>10</v>
      </c>
      <c r="FV5">
        <v>10</v>
      </c>
      <c r="FX5">
        <f>IF((VLOOKUP(A5, '[3]2014'!$B$18:$Q$145, 13, FALSE))&gt;0, 5, 0)</f>
        <v>5</v>
      </c>
      <c r="FY5">
        <f>IF((VLOOKUP(A5, '[3]2015'!$B$18:$P$145, 13, FALSE))&gt;0, 5, 0)</f>
        <v>5</v>
      </c>
      <c r="FZ5">
        <f>IF((VLOOKUP(A5, '[3]2016'!$B$18:$Q$145, 13, FALSE))&gt;0, 5, 0)</f>
        <v>5</v>
      </c>
      <c r="GA5">
        <f>IF((VLOOKUP(A5, '[3]2017'!$B$18:$Q$147, 13, FALSE))&gt;0, 5, 0)</f>
        <v>5</v>
      </c>
      <c r="GB5">
        <f>IF((VLOOKUP(A5, '[3]2018'!$B$18:$Q$147, 13, FALSE))&gt;0, 5, 0)</f>
        <v>5</v>
      </c>
      <c r="GC5">
        <f>IF((VLOOKUP(A5, '[3]2014'!$B$18:$Q$145, 15, FALSE))&gt;0, 5, 0)</f>
        <v>5</v>
      </c>
      <c r="GD5">
        <f>IF((VLOOKUP(A5, '[3]2015'!$B$18:$P$145, 15, FALSE))&gt;0, 5, 0)</f>
        <v>0</v>
      </c>
      <c r="GE5">
        <f>IF((VLOOKUP(A5, '[3]2016'!$B$18:$Q$145, 15, FALSE))&gt;0, 5, 0)</f>
        <v>0</v>
      </c>
      <c r="GF5">
        <f>IF((VLOOKUP(A5, '[3]2017'!$B$18:$Q$147, 15, FALSE))&gt;0, 5, 0)</f>
        <v>5</v>
      </c>
      <c r="GG5">
        <f>IF((VLOOKUP(A5, '[3]2018'!$B$18:$Q$147, 15, FALSE))&gt;0, 5, 0)</f>
        <v>5</v>
      </c>
      <c r="GH5" s="7">
        <f t="shared" si="28"/>
        <v>1688181.2962757396</v>
      </c>
      <c r="GI5" s="7">
        <f t="shared" si="28"/>
        <v>1839013.2442011193</v>
      </c>
      <c r="GJ5" s="7">
        <f t="shared" si="28"/>
        <v>2003321.3967054463</v>
      </c>
      <c r="GK5" s="7">
        <f t="shared" si="28"/>
        <v>2182309.7963828235</v>
      </c>
      <c r="GL5" s="7">
        <f t="shared" si="28"/>
        <v>2377290.0620043045</v>
      </c>
      <c r="GM5">
        <v>2589691</v>
      </c>
      <c r="GO5" s="8">
        <f t="shared" si="29"/>
        <v>0.8042735042735043</v>
      </c>
      <c r="GP5" s="8">
        <f t="shared" si="30"/>
        <v>1.0521367521367522</v>
      </c>
      <c r="GQ5">
        <f>VLOOKUP(A5, '[3]Sept. 2017 Social'!$D$2:$F$151, 3, FALSE)</f>
        <v>1.3</v>
      </c>
      <c r="GR5">
        <f>VLOOKUP(A5, '[3]Sept. 2018 Social'!$D$2:$F$151, 3, FALSE)</f>
        <v>1.8</v>
      </c>
      <c r="GS5">
        <f>VLOOKUP(A5, '[3]Sept. 2019 Social'!$D$2:$F$301, 3, FALSE)</f>
        <v>2</v>
      </c>
      <c r="GT5">
        <f t="shared" si="31"/>
        <v>0.24786324786324782</v>
      </c>
      <c r="GV5">
        <v>0.66447095558832014</v>
      </c>
    </row>
    <row r="6" spans="1:204" x14ac:dyDescent="0.35">
      <c r="A6" t="s">
        <v>201</v>
      </c>
      <c r="B6" t="str">
        <f>VLOOKUP(A6,'[1]CFB Scores for Tableau'!$A$2:$D$131, 2, FALSE)</f>
        <v>South Bend</v>
      </c>
      <c r="C6" t="str">
        <f>VLOOKUP(A6,'[1]CFB Scores for Tableau'!$A$2:$D$131, 3, FALSE)</f>
        <v>Indiana</v>
      </c>
      <c r="D6" s="9">
        <f>VLOOKUP(A6,'[1]CFB Scores for Tableau'!$A$2:$D$131, 4, FALSE)</f>
        <v>46556</v>
      </c>
      <c r="F6" s="3">
        <f t="shared" si="0"/>
        <v>116.28113835599527</v>
      </c>
      <c r="G6">
        <f t="shared" si="1"/>
        <v>23</v>
      </c>
      <c r="I6" s="4">
        <f t="shared" si="2"/>
        <v>70.015721490080011</v>
      </c>
      <c r="J6">
        <v>65</v>
      </c>
      <c r="K6" s="4">
        <f t="shared" si="32"/>
        <v>49.098599999999998</v>
      </c>
      <c r="L6" s="4">
        <f t="shared" si="3"/>
        <v>72.071789024469624</v>
      </c>
      <c r="M6" s="4">
        <f t="shared" si="33"/>
        <v>60.552856000000006</v>
      </c>
      <c r="N6" s="4">
        <f t="shared" si="4"/>
        <v>95.552000003617309</v>
      </c>
      <c r="O6" s="4">
        <f t="shared" si="5"/>
        <v>412.29096651816695</v>
      </c>
      <c r="P6" s="4">
        <f t="shared" si="6"/>
        <v>6</v>
      </c>
      <c r="Q6" s="4"/>
      <c r="R6" s="4">
        <f t="shared" si="34"/>
        <v>409.63043159073754</v>
      </c>
      <c r="S6" s="4">
        <f t="shared" si="7"/>
        <v>6</v>
      </c>
      <c r="T6" s="4"/>
      <c r="U6" t="s">
        <v>202</v>
      </c>
      <c r="V6" t="s">
        <v>203</v>
      </c>
      <c r="W6" s="4">
        <v>86527918.400000006</v>
      </c>
      <c r="X6" s="4">
        <v>7053087.0999999996</v>
      </c>
      <c r="Y6" s="4">
        <f>VLOOKUP(A6, '[2]Power 5'!$B$2:$F$75, 3, FALSE)</f>
        <v>1653953.3</v>
      </c>
      <c r="Z6" s="4">
        <f>VLOOKUP(A6, '[2]Power 5'!$B$2:$F$75, 4, FALSE)</f>
        <v>857547.74688185425</v>
      </c>
      <c r="AA6" s="3">
        <f>VLOOKUP(A6, '[2]Power 5'!$B$2:$F$75, 5, FALSE)</f>
        <v>0.51848365179467537</v>
      </c>
      <c r="AB6" s="4">
        <v>79474831.300000012</v>
      </c>
      <c r="AC6" s="3">
        <v>0.7134792808383289</v>
      </c>
      <c r="AD6" s="4">
        <f t="shared" si="8"/>
        <v>21200000</v>
      </c>
      <c r="AE6" t="s">
        <v>204</v>
      </c>
      <c r="AF6" s="5">
        <f>(VLOOKUP(A6, '[3]USA Coaches'' Salaries'!$O$3:$W$132, 9, FALSE))</f>
        <v>1.8261734000000001</v>
      </c>
      <c r="AG6">
        <v>719970</v>
      </c>
      <c r="AH6">
        <v>586205</v>
      </c>
      <c r="AI6">
        <v>260205</v>
      </c>
      <c r="AJ6">
        <f t="shared" si="9"/>
        <v>1566380</v>
      </c>
      <c r="AK6">
        <v>11</v>
      </c>
      <c r="AL6">
        <v>0</v>
      </c>
      <c r="AM6">
        <v>7</v>
      </c>
      <c r="AN6">
        <v>0</v>
      </c>
      <c r="AO6">
        <f t="shared" si="10"/>
        <v>25</v>
      </c>
      <c r="AP6">
        <f>(VLOOKUP(A6, '[3]College Football Reference 0918'!$A$2:$I$131, 8, FALSE))*10</f>
        <v>30</v>
      </c>
      <c r="AQ6">
        <f>(VLOOKUP(A6, '[3]College Football Reference 0918'!$A$2:$I$131, 9, FALSE))*10</f>
        <v>0</v>
      </c>
      <c r="AR6">
        <f>VLOOKUP('Dataset to Analyze - Overall'!A6, '[3]College Football Reference 0918'!$A$2:$G$131, 3, FALSE)</f>
        <v>87</v>
      </c>
      <c r="AS6">
        <f>VLOOKUP('Dataset to Analyze - Overall'!A6, '[3]College Football Reference 0918'!$A$2:$G$131, 4, FALSE)</f>
        <v>41</v>
      </c>
      <c r="AT6" s="5">
        <f>VLOOKUP('Dataset to Analyze - Overall'!A6, '[3]College Football Reference 0918'!$A$2:$G$131, 5, FALSE)</f>
        <v>0.6796875</v>
      </c>
      <c r="AU6">
        <f>(VLOOKUP('Dataset to Analyze - Overall'!A6,'[3]College Football Reference 0918'!$A$2:$G$131,7,FALSE)*5)</f>
        <v>20</v>
      </c>
      <c r="AV6">
        <f>(VLOOKUP('Dataset to Analyze - Overall'!A6, '[3]College Football Reference 0918'!$A$2:$G$131, 6, FALSE))*5</f>
        <v>40</v>
      </c>
      <c r="AW6">
        <f t="shared" si="11"/>
        <v>64</v>
      </c>
      <c r="AX6" s="4">
        <f>((((SUMIF('[3]2014 Broadcasts'!$F$2:$F$561, 'Dataset to Analyze - Overall'!A6, '[3]2014 Broadcasts'!$B$2:$B$561))+(SUMIF('[3]2014 Broadcasts'!$G$2:$G$561, 'Dataset to Analyze - Overall'!A6, '[3]2014 Broadcasts'!$B$2:$B$561))+(SUMIF('[3]2014 Broadcasts'!$H$2:$H$561, 'Dataset to Analyze - Overall'!A6, '[3]2014 Broadcasts'!$B$2:$B$561))+(SUMIF('[3]2014 Broadcasts'!$I$2:$I$561, 'Dataset to Analyze - Overall'!A6, '[3]2014 Broadcasts'!$B$2:$B$561)))+((SUMIF('[3]2015 Broadcasts'!$C$2:$C$417,'Dataset to Analyze - Overall'!A6,'[3]2015 Broadcasts'!$H$2:$H$417))+(SUMIF('[3]2015 Broadcasts'!$D$2:$D$417,'Dataset to Analyze - Overall'!A6,'[3]2015 Broadcasts'!$H$2:$H$417)))+((SUMIF('[3]2016 Broadcasts'!$C$2:$C$400,'Dataset to Analyze - Overall'!A6,'[3]2016 Broadcasts'!$H$2:$H$400))+(SUMIF('[3]2016 Broadcasts'!$D$2:$D$400,'Dataset to Analyze - Overall'!A6,'[3]2016 Broadcasts'!$H$2:$H$400)))+((SUMIF('[3]2017 Broadcasts'!$C$2:$C$394,'Dataset to Analyze - Overall'!A6, '[3]2017 Broadcasts'!$I$2:$I$394))+(SUMIF('[3]2017 Broadcasts'!$D$2:$D$394,'Dataset to Analyze - Overall'!A6, '[3]2017 Broadcasts'!$I$2:$I$394)))+((SUMIF('[3]2018 Broadcasts'!$C$2:$C$351, 'Dataset to Analyze - Overall'!A6, '[3]2018 Broadcasts'!$H$2:$H$351))+(SUMIF('[3]2018 Broadcasts'!$D$2:$D$351, 'Dataset to Analyze - Overall'!A6, '[3]2018 Broadcasts'!$H$2:$H$351))))/AW6)*1000000</f>
        <v>4178484.375</v>
      </c>
      <c r="AY6" t="s">
        <v>205</v>
      </c>
      <c r="AZ6" s="4">
        <f>(VLOOKUP(A6, [3]Averages!$B$2:$K$128, 10, FALSE))*1000000</f>
        <v>9000000</v>
      </c>
      <c r="BA6" s="4">
        <f>AVERAGEIF([3]Attendance!$C$2:$C$1286, 'Dataset to Analyze - Overall'!A6, [3]Attendance!$G$2:$G$1286)</f>
        <v>79709.7</v>
      </c>
      <c r="BB6">
        <f>VLOOKUP(A6, [3]Stadiums!$B$2:$E$132, 3, FALSE)</f>
        <v>77622</v>
      </c>
      <c r="BC6" s="3">
        <f t="shared" si="12"/>
        <v>1.0268957254386644</v>
      </c>
      <c r="BD6">
        <f>VLOOKUP(A6, '[3]College Football Reference 0918'!$A$2:$L$131, 11, FALSE)</f>
        <v>7</v>
      </c>
      <c r="BE6">
        <f>VLOOKUP(A6, '[3]College Football Reference 0918'!$A$2:$L$131, 12, FALSE)</f>
        <v>5</v>
      </c>
      <c r="BF6">
        <f>VLOOKUP(A6, '[3]College Football Reference 0918'!$A$2:$L$131, 2, FALSE)</f>
        <v>18</v>
      </c>
      <c r="BG6">
        <f>VLOOKUP(A6, '[3]Draft Picks'!$AG$2:$AT$131, 14, FALSE)</f>
        <v>43</v>
      </c>
      <c r="BH6">
        <f>(VLOOKUP(A6, [3]Averages!$B$2:$J$128, 9, FALSE))*GV6</f>
        <v>3835765.414590375</v>
      </c>
      <c r="BJ6">
        <f>VLOOKUP(A6&amp;"2014", '[4]Revenues_All_Sports_and_Men''s_W'!$E$2:$BI$1271, 57, FALSE)</f>
        <v>86125989</v>
      </c>
      <c r="BK6">
        <f>VLOOKUP(A6&amp;"2015", '[4]Revenues_All_Sports_and_Men''s_W'!$E$2:$BI$1271, 57, FALSE)</f>
        <v>98532894</v>
      </c>
      <c r="BL6">
        <f>VLOOKUP(A6&amp;"2016", '[4]Revenues_All_Sports_and_Men''s_W'!$E$2:$BI$1271, 57, FALSE)</f>
        <v>96835375</v>
      </c>
      <c r="BM6">
        <f>VLOOKUP(A6&amp;"2017", '[4]Revenues_All_Sports_and_Men''s_W'!$E$2:$BI$1271, 57, FALSE)</f>
        <v>107434072</v>
      </c>
      <c r="BN6">
        <f>VLOOKUP(A6&amp;"2018", '[4]Revenues_All_Sports_and_Men''s_W'!$E$2:$BI$1271, 57, FALSE)</f>
        <v>115510518</v>
      </c>
      <c r="BO6" s="6">
        <f>VLOOKUP(A6&amp;"2014", '[4]Revenues_All_Sports_and_Men''s_W'!$E$2:$FO$1271, 58, FALSE)</f>
        <v>0.7102566253688416</v>
      </c>
      <c r="BP6" s="6">
        <f>VLOOKUP(A6&amp;"2015", '[4]Revenues_All_Sports_and_Men''s_W'!$E$2:$FO$1271, 58, FALSE)</f>
        <v>0.73416355033836811</v>
      </c>
      <c r="BQ6" s="6">
        <f>VLOOKUP(A6&amp;"2016", '[4]Revenues_All_Sports_and_Men''s_W'!$E$2:$FO$1271, 58, FALSE)</f>
        <v>0.73154300758190949</v>
      </c>
      <c r="BR6" s="6">
        <f>VLOOKUP(A6&amp;"2017", '[4]Revenues_All_Sports_and_Men''s_W'!$E$2:$FO$1271, 58, FALSE)</f>
        <v>0.71858155517949374</v>
      </c>
      <c r="BS6" s="6">
        <f>VLOOKUP(A6&amp;"2018", '[4]Revenues_All_Sports_and_Men''s_W'!$E$2:$FO$1271, 58, FALSE)</f>
        <v>0.68128655886509759</v>
      </c>
      <c r="BT6">
        <f>VLOOKUP(A6&amp;"2014", '[5]Recruiting_Expenses_Men''s_Women'!$F$2:$O$1271, 9, FALSE)</f>
        <v>1751090</v>
      </c>
      <c r="BU6">
        <f>VLOOKUP(A6&amp;"2015", '[5]Recruiting_Expenses_Men''s_Women'!$F$2:$O$1271, 9, FALSE)</f>
        <v>1648761</v>
      </c>
      <c r="BV6">
        <f>VLOOKUP(A6&amp;"2016", '[5]Recruiting_Expenses_Men''s_Women'!$F$2:$O$1271, 9, FALSE)</f>
        <v>1675387</v>
      </c>
      <c r="BW6">
        <f>VLOOKUP(A6&amp;"2017", '[5]Recruiting_Expenses_Men''s_Women'!$F$2:$O$1271, 9, FALSE)</f>
        <v>1863157</v>
      </c>
      <c r="BX6">
        <f>VLOOKUP(A6&amp;"2018", '[5]Recruiting_Expenses_Men''s_Women'!$F$2:$O$1271, 9, FALSE)</f>
        <v>1899023</v>
      </c>
      <c r="BY6" s="4">
        <v>21200000</v>
      </c>
      <c r="BZ6" s="4">
        <v>19300000</v>
      </c>
      <c r="CA6" s="4">
        <v>20800000</v>
      </c>
      <c r="CB6" s="4">
        <v>22900000</v>
      </c>
      <c r="CC6" s="4">
        <v>21800000</v>
      </c>
      <c r="CD6">
        <v>11</v>
      </c>
      <c r="CE6">
        <v>11</v>
      </c>
      <c r="CF6">
        <v>11</v>
      </c>
      <c r="CG6">
        <v>11</v>
      </c>
      <c r="CH6">
        <v>11</v>
      </c>
      <c r="CI6">
        <f>VLOOKUP(A6, '[3]2014'!$B$18:$D$145, 3, FALSE)</f>
        <v>8</v>
      </c>
      <c r="CJ6">
        <f>VLOOKUP(A6, '[3]2015'!$B$18:$D$145, 3, FALSE)</f>
        <v>10</v>
      </c>
      <c r="CK6">
        <f>VLOOKUP(A6, '[3]2016'!$B$18:$D$145, 3, FALSE)</f>
        <v>4</v>
      </c>
      <c r="CL6">
        <f>VLOOKUP(A6, '[3]2017'!$B$18:$D$147, 3, FALSE)</f>
        <v>10</v>
      </c>
      <c r="CM6">
        <f>VLOOKUP(A6, '[3]2018'!$B$18:$D$147, 3, FALSE)</f>
        <v>12</v>
      </c>
      <c r="CN6">
        <f>COUNTIF('[3]2014 Broadcasts'!$F$2:$F$561, 'Dataset to Analyze - Overall'!A6)+COUNTIF('[3]2014 Broadcasts'!$G$2:$G$561, 'Dataset to Analyze - Overall'!A6)+COUNTIF('[3]2014 Broadcasts'!$H$2:$H$561, 'Dataset to Analyze - Overall'!A6)+COUNTIF('[3]2014 Broadcasts'!$I$2:$I$561, 'Dataset to Analyze - Overall'!A6)</f>
        <v>13</v>
      </c>
      <c r="CO6">
        <f>COUNTIF('[3]2015 Broadcasts'!$C$2:$C$417, A6)+COUNTIF('[3]2015 Broadcasts'!$D$2:$D$417, A6)</f>
        <v>13</v>
      </c>
      <c r="CP6">
        <f>COUNTIF('[3]2016 Broadcasts'!$C$2:$C$400, 'Dataset to Analyze - Overall'!A6)+COUNTIF('[3]2016 Broadcasts'!$D$2:$D$400, 'Dataset to Analyze - Overall'!A6)</f>
        <v>12</v>
      </c>
      <c r="CQ6">
        <f>COUNTIF('[3]2017 Broadcasts'!$C$2:$C$394, 'Dataset to Analyze - Overall'!A6)+COUNTIF('[3]2017 Broadcasts'!$D$2:$D$394, 'Dataset to Analyze - Overall'!A6)</f>
        <v>13</v>
      </c>
      <c r="CR6">
        <f>COUNTIF('[3]2018 Broadcasts'!$C$2:$C$351, 'Dataset to Analyze - Overall'!A6)+COUNTIF('[3]2018 Broadcasts'!$D$2:$D$351, 'Dataset to Analyze - Overall'!A6)</f>
        <v>13</v>
      </c>
      <c r="CS6" s="4">
        <f>(((SUMIF('[3]2014 Broadcasts'!$F$2:$F$561, 'Dataset to Analyze - Overall'!A6, '[3]2014 Broadcasts'!$B$2:$B$561))+(SUMIF('[3]2014 Broadcasts'!$G$2:$G$561, 'Dataset to Analyze - Overall'!A6, '[3]2014 Broadcasts'!$B$2:$B$561))+(SUMIF('[3]2014 Broadcasts'!$H$2:$H$561, 'Dataset to Analyze - Overall'!A6, '[3]2014 Broadcasts'!$B$2:$B$561))+(SUMIF('[3]2014 Broadcasts'!$I$2:$I$561, 'Dataset to Analyze - Overall'!A6, '[3]2014 Broadcasts'!$B$2:$B$561)))/'Dataset to Analyze - Overall'!CN6)*1000000</f>
        <v>4283076.923076923</v>
      </c>
      <c r="CT6" s="4">
        <f>(((SUMIF('[3]2015 Broadcasts'!$C$2:$C$417,'Dataset to Analyze - Overall'!A6,'[3]2015 Broadcasts'!$H$2:$H$417))+(SUMIF('[3]2015 Broadcasts'!$D$2:$D$417,'Dataset to Analyze - Overall'!A6,'[3]2015 Broadcasts'!$H$2:$H$417)))/CO6)*1000000</f>
        <v>4656846.153846154</v>
      </c>
      <c r="CU6" s="4">
        <f>(((SUMIF('[3]2016 Broadcasts'!$C$2:$C$400,'Dataset to Analyze - Overall'!A6,'[3]2016 Broadcasts'!$H$2:$H$400))+(SUMIF('[3]2016 Broadcasts'!$D$2:$D$400,'Dataset to Analyze - Overall'!A6,'[3]2016 Broadcasts'!$H$2:$H$400)))/'Dataset to Analyze - Overall'!CP6)*1000000</f>
        <v>3701416.666666667</v>
      </c>
      <c r="CV6" s="4">
        <f>(((SUMIF('[3]2017 Broadcasts'!$C$2:$C$394,'Dataset to Analyze - Overall'!A6, '[3]2017 Broadcasts'!$I$2:$I$394))+(SUMIF('[3]2017 Broadcasts'!$D$2:$D$394,'Dataset to Analyze - Overall'!A6, '[3]2017 Broadcasts'!$I$2:$I$394)))/'Dataset to Analyze - Overall'!CQ6)*1000000</f>
        <v>3509846.153846154</v>
      </c>
      <c r="CW6" s="4">
        <f>(((SUMIF('[3]2018 Broadcasts'!$C$2:$C$351, 'Dataset to Analyze - Overall'!A6, '[3]2018 Broadcasts'!$H$2:$H$351))+(SUMIF('[3]2018 Broadcasts'!$D$2:$D$351, 'Dataset to Analyze - Overall'!A6, '[3]2018 Broadcasts'!$H$2:$H$351)))/'Dataset to Analyze - Overall'!CR6)*1000000</f>
        <v>4704538.461538462</v>
      </c>
      <c r="CX6" s="5"/>
      <c r="CY6">
        <f>VLOOKUP(A6&amp;"2014", [3]Attendance!$D$2:$G$1286, 4, FALSE)</f>
        <v>80795</v>
      </c>
      <c r="CZ6">
        <f>VLOOKUP(A6&amp;"2015", [3]Attendance!$D$2:$G$1286, 4, FALSE)</f>
        <v>80795</v>
      </c>
      <c r="DA6">
        <f>VLOOKUP(A6&amp;"2016", [3]Attendance!$D$2:$G$1286, 4, FALSE)</f>
        <v>80795</v>
      </c>
      <c r="DB6">
        <f>VLOOKUP(A6&amp;"2017", [3]Attendance!$D$2:$G$1286, 4, FALSE)</f>
        <v>77622</v>
      </c>
      <c r="DC6">
        <f>VLOOKUP(A6&amp;"2018", [3]Attendance!$D$2:$G$1286, 4, FALSE)</f>
        <v>77622</v>
      </c>
      <c r="DE6">
        <f t="shared" si="13"/>
        <v>55.155083355338903</v>
      </c>
      <c r="DF6">
        <f t="shared" si="13"/>
        <v>63.100465317338902</v>
      </c>
      <c r="DG6">
        <f t="shared" si="13"/>
        <v>62.013374149738901</v>
      </c>
      <c r="DH6">
        <f t="shared" si="13"/>
        <v>68.800779708538911</v>
      </c>
      <c r="DI6">
        <f t="shared" si="13"/>
        <v>73.972935726938914</v>
      </c>
      <c r="DJ6">
        <f t="shared" si="35"/>
        <v>49.098599999999998</v>
      </c>
      <c r="DK6">
        <f t="shared" si="36"/>
        <v>44.633599999999994</v>
      </c>
      <c r="DL6">
        <f t="shared" si="37"/>
        <v>48.158599999999993</v>
      </c>
      <c r="DM6">
        <f t="shared" si="38"/>
        <v>53.093599999999995</v>
      </c>
      <c r="DN6">
        <f t="shared" si="39"/>
        <v>50.508599999999994</v>
      </c>
      <c r="DT6">
        <f t="shared" si="15"/>
        <v>81.985736005540332</v>
      </c>
      <c r="DU6">
        <f t="shared" si="15"/>
        <v>77.91303677552331</v>
      </c>
      <c r="DV6">
        <f t="shared" si="15"/>
        <v>78.972752126885496</v>
      </c>
      <c r="DW6">
        <f t="shared" si="15"/>
        <v>85.742229453975085</v>
      </c>
      <c r="DX6">
        <f t="shared" si="15"/>
        <v>87.16970410084231</v>
      </c>
      <c r="DY6">
        <f t="shared" si="16"/>
        <v>34.116239999999998</v>
      </c>
      <c r="DZ6">
        <f t="shared" si="17"/>
        <v>44.287300000000002</v>
      </c>
      <c r="EA6">
        <f t="shared" si="18"/>
        <v>32.442920000000001</v>
      </c>
      <c r="EB6">
        <f t="shared" si="19"/>
        <v>45.479299999999995</v>
      </c>
      <c r="EC6">
        <f t="shared" si="20"/>
        <v>69.458359999999999</v>
      </c>
      <c r="ED6">
        <f t="shared" si="21"/>
        <v>19.409000002151537</v>
      </c>
      <c r="EE6">
        <f t="shared" si="22"/>
        <v>19.409000002358901</v>
      </c>
      <c r="EF6">
        <f t="shared" si="23"/>
        <v>17.916000002584475</v>
      </c>
      <c r="EG6">
        <f t="shared" si="24"/>
        <v>19.409000002830251</v>
      </c>
      <c r="EH6">
        <f t="shared" si="25"/>
        <v>19.40900000309848</v>
      </c>
      <c r="EI6" s="4">
        <f t="shared" si="26"/>
        <v>239.76465936303077</v>
      </c>
      <c r="EJ6" s="4">
        <f t="shared" si="26"/>
        <v>249.34340209522114</v>
      </c>
      <c r="EK6" s="4">
        <f t="shared" si="26"/>
        <v>239.50364627920888</v>
      </c>
      <c r="EL6" s="4">
        <f t="shared" si="26"/>
        <v>272.52490916534424</v>
      </c>
      <c r="EM6" s="4">
        <f t="shared" si="26"/>
        <v>300.51859983087974</v>
      </c>
      <c r="EN6" s="4">
        <f t="shared" si="27"/>
        <v>12</v>
      </c>
      <c r="EO6" s="4">
        <f t="shared" si="27"/>
        <v>15</v>
      </c>
      <c r="EP6" s="4">
        <f t="shared" si="27"/>
        <v>20</v>
      </c>
      <c r="EQ6" s="4">
        <f t="shared" si="41"/>
        <v>20</v>
      </c>
      <c r="ER6" s="4" t="e">
        <f t="shared" si="40"/>
        <v>#DIV/0!</v>
      </c>
      <c r="ET6">
        <v>5</v>
      </c>
      <c r="EU6">
        <v>0</v>
      </c>
      <c r="EV6">
        <v>0</v>
      </c>
      <c r="EW6">
        <v>5</v>
      </c>
      <c r="EX6">
        <v>0</v>
      </c>
      <c r="EY6">
        <v>5</v>
      </c>
      <c r="EZ6">
        <v>5</v>
      </c>
      <c r="FA6">
        <v>0</v>
      </c>
      <c r="FB6">
        <v>5</v>
      </c>
      <c r="FC6">
        <v>5</v>
      </c>
      <c r="FD6">
        <f>VLOOKUP(A6, '[3]College Football Reference 0918'!$A$2:$R$131, 9, FALSE)</f>
        <v>0</v>
      </c>
      <c r="FE6">
        <f>VLOOKUP(A6, '[3]College Football Reference 0918'!$A$2:$R$131, 10, FALSE)</f>
        <v>0</v>
      </c>
      <c r="FF6">
        <f>VLOOKUP(A6, '[3]College Football Reference 0918'!$A$2:$R$131, 11, FALSE)</f>
        <v>7</v>
      </c>
      <c r="FG6">
        <f>VLOOKUP(A6, '[3]College Football Reference 0918'!$A$2:$R$131, 12, FALSE)</f>
        <v>5</v>
      </c>
      <c r="FH6">
        <f>VLOOKUP(A6, '[3]College Football Reference 0918'!$A$2:$R$131, 13, FALSE)</f>
        <v>0</v>
      </c>
      <c r="FM6">
        <v>25</v>
      </c>
      <c r="FO6">
        <v>10</v>
      </c>
      <c r="FR6">
        <v>10</v>
      </c>
      <c r="FX6">
        <f>IF((VLOOKUP(A6, '[3]2014'!$B$18:$Q$145, 13, FALSE))&gt;0, 5, 0)</f>
        <v>5</v>
      </c>
      <c r="FY6">
        <f>IF((VLOOKUP(A6, '[3]2015'!$B$18:$P$145, 13, FALSE))&gt;0, 5, 0)</f>
        <v>5</v>
      </c>
      <c r="FZ6">
        <f>IF((VLOOKUP(A6, '[3]2016'!$B$18:$Q$145, 13, FALSE))&gt;0, 5, 0)</f>
        <v>5</v>
      </c>
      <c r="GA6">
        <f>IF((VLOOKUP(A6, '[3]2017'!$B$18:$Q$147, 13, FALSE))&gt;0, 5, 0)</f>
        <v>0</v>
      </c>
      <c r="GB6">
        <f>IF((VLOOKUP(A6, '[3]2018'!$B$18:$Q$147, 13, FALSE))&gt;0, 5, 0)</f>
        <v>5</v>
      </c>
      <c r="GC6">
        <f>IF((VLOOKUP(A6, '[3]2014'!$B$18:$Q$145, 15, FALSE))&gt;0, 5, 0)</f>
        <v>0</v>
      </c>
      <c r="GD6">
        <f>IF((VLOOKUP(A6, '[3]2015'!$B$18:$P$145, 15, FALSE))&gt;0, 5, 0)</f>
        <v>5</v>
      </c>
      <c r="GE6">
        <f>IF((VLOOKUP(A6, '[3]2016'!$B$18:$Q$145, 15, FALSE))&gt;0, 5, 0)</f>
        <v>0</v>
      </c>
      <c r="GF6">
        <f>IF((VLOOKUP(A6, '[3]2017'!$B$18:$Q$147, 15, FALSE))&gt;0, 5, 0)</f>
        <v>5</v>
      </c>
      <c r="GG6">
        <f>IF((VLOOKUP(A6, '[3]2018'!$B$18:$Q$147, 15, FALSE))&gt;0, 5, 0)</f>
        <v>5</v>
      </c>
      <c r="GH6" s="7">
        <f t="shared" si="28"/>
        <v>1021099.9763525426</v>
      </c>
      <c r="GI6" s="7">
        <f t="shared" si="28"/>
        <v>1112330.9944899792</v>
      </c>
      <c r="GJ6" s="7">
        <f t="shared" si="28"/>
        <v>1211713.1230604255</v>
      </c>
      <c r="GK6" s="7">
        <f t="shared" si="28"/>
        <v>1319974.6297369557</v>
      </c>
      <c r="GL6" s="7">
        <f t="shared" si="28"/>
        <v>1437908.8498675334</v>
      </c>
      <c r="GM6">
        <v>1566380</v>
      </c>
      <c r="GO6" s="8">
        <f t="shared" si="29"/>
        <v>1.0802197802197802</v>
      </c>
      <c r="GP6" s="8">
        <f t="shared" si="30"/>
        <v>1.1901098901098901</v>
      </c>
      <c r="GQ6">
        <f>VLOOKUP(A6, '[3]Sept. 2017 Social'!$D$2:$F$151, 3, FALSE)</f>
        <v>1.3</v>
      </c>
      <c r="GR6">
        <f>VLOOKUP(A6, '[3]Sept. 2018 Social'!$D$2:$F$151, 3, FALSE)</f>
        <v>1.4</v>
      </c>
      <c r="GS6">
        <f>VLOOKUP(A6, '[3]Sept. 2019 Social'!$D$2:$F$301, 3, FALSE)</f>
        <v>1.6</v>
      </c>
      <c r="GT6">
        <f t="shared" si="31"/>
        <v>0.1098901098901099</v>
      </c>
      <c r="GV6">
        <v>0.5585949375141277</v>
      </c>
    </row>
    <row r="7" spans="1:204" x14ac:dyDescent="0.35">
      <c r="A7" t="s">
        <v>206</v>
      </c>
      <c r="B7" t="str">
        <f>VLOOKUP(A7,'[1]CFB Scores for Tableau'!$A$2:$D$131, 2, FALSE)</f>
        <v>Norman</v>
      </c>
      <c r="C7" t="str">
        <f>VLOOKUP(A7,'[1]CFB Scores for Tableau'!$A$2:$D$131, 3, FALSE)</f>
        <v>Oklahoma</v>
      </c>
      <c r="D7" s="9">
        <f>VLOOKUP(A7,'[1]CFB Scores for Tableau'!$A$2:$D$131, 4, FALSE)</f>
        <v>73019</v>
      </c>
      <c r="F7" s="3">
        <f t="shared" si="0"/>
        <v>135.42595097874934</v>
      </c>
      <c r="G7">
        <f t="shared" si="1"/>
        <v>16</v>
      </c>
      <c r="I7" s="4">
        <f t="shared" si="2"/>
        <v>62.802224819169993</v>
      </c>
      <c r="J7">
        <v>41</v>
      </c>
      <c r="K7" s="4">
        <f t="shared" si="32"/>
        <v>76.039000000000001</v>
      </c>
      <c r="L7" s="4">
        <f t="shared" si="3"/>
        <v>76.894329209405683</v>
      </c>
      <c r="M7" s="4">
        <f t="shared" si="33"/>
        <v>78.673203000000001</v>
      </c>
      <c r="N7" s="4">
        <f t="shared" si="4"/>
        <v>91.073000003886193</v>
      </c>
      <c r="O7" s="4">
        <f t="shared" si="5"/>
        <v>426.48175703246187</v>
      </c>
      <c r="P7" s="4">
        <f t="shared" si="6"/>
        <v>4</v>
      </c>
      <c r="Q7" s="4"/>
      <c r="R7" s="4">
        <f t="shared" si="34"/>
        <v>423.58780463020219</v>
      </c>
      <c r="S7" s="4">
        <f t="shared" si="7"/>
        <v>4</v>
      </c>
      <c r="T7" s="4"/>
      <c r="U7" t="s">
        <v>207</v>
      </c>
      <c r="V7" t="s">
        <v>191</v>
      </c>
      <c r="W7" s="4">
        <v>78365084.099999994</v>
      </c>
      <c r="X7" s="4">
        <v>7501068.5</v>
      </c>
      <c r="Y7" s="4">
        <f>VLOOKUP(A7, '[2]Power 5'!$B$2:$F$75, 3, FALSE)</f>
        <v>1413062.8</v>
      </c>
      <c r="Z7" s="4">
        <f>VLOOKUP(A7, '[2]Power 5'!$B$2:$F$75, 4, FALSE)</f>
        <v>812107</v>
      </c>
      <c r="AA7" s="3">
        <f>VLOOKUP(A7, '[2]Power 5'!$B$2:$F$75, 5, FALSE)</f>
        <v>0.5747140183720072</v>
      </c>
      <c r="AB7" s="4">
        <v>70864015.599999994</v>
      </c>
      <c r="AC7" s="3">
        <v>0.58554086698163932</v>
      </c>
      <c r="AD7" s="4">
        <f t="shared" si="8"/>
        <v>32664000</v>
      </c>
      <c r="AE7" t="s">
        <v>208</v>
      </c>
      <c r="AF7" s="5">
        <f>(VLOOKUP(A7, '[3]USA Coaches'' Salaries'!$O$3:$W$132, 9, FALSE))</f>
        <v>4.9468923999999994</v>
      </c>
      <c r="AG7">
        <v>652366</v>
      </c>
      <c r="AH7">
        <v>600791</v>
      </c>
      <c r="AI7">
        <v>427526</v>
      </c>
      <c r="AJ7">
        <f t="shared" si="9"/>
        <v>1680683</v>
      </c>
      <c r="AK7">
        <v>7</v>
      </c>
      <c r="AL7">
        <v>0</v>
      </c>
      <c r="AM7">
        <v>7</v>
      </c>
      <c r="AN7">
        <v>2</v>
      </c>
      <c r="AO7">
        <f t="shared" si="10"/>
        <v>75</v>
      </c>
      <c r="AP7">
        <f>(VLOOKUP(A7, '[3]College Football Reference 0918'!$A$2:$I$131, 8, FALSE))*10</f>
        <v>60</v>
      </c>
      <c r="AQ7">
        <f>(VLOOKUP(A7, '[3]College Football Reference 0918'!$A$2:$I$131, 9, FALSE))*10</f>
        <v>60</v>
      </c>
      <c r="AR7">
        <f>VLOOKUP('Dataset to Analyze - Overall'!A7, '[3]College Football Reference 0918'!$A$2:$G$131, 3, FALSE)</f>
        <v>105</v>
      </c>
      <c r="AS7">
        <f>VLOOKUP('Dataset to Analyze - Overall'!A7, '[3]College Football Reference 0918'!$A$2:$G$131, 4, FALSE)</f>
        <v>28</v>
      </c>
      <c r="AT7" s="5">
        <f>VLOOKUP('Dataset to Analyze - Overall'!A7, '[3]College Football Reference 0918'!$A$2:$G$131, 5, FALSE)</f>
        <v>0.78947368421052633</v>
      </c>
      <c r="AU7">
        <f>(VLOOKUP('Dataset to Analyze - Overall'!A7,'[3]College Football Reference 0918'!$A$2:$G$131,7,FALSE)*5)</f>
        <v>25</v>
      </c>
      <c r="AV7">
        <f>(VLOOKUP('Dataset to Analyze - Overall'!A7, '[3]College Football Reference 0918'!$A$2:$G$131, 6, FALSE))*5</f>
        <v>50</v>
      </c>
      <c r="AW7">
        <f t="shared" si="11"/>
        <v>61</v>
      </c>
      <c r="AX7" s="4">
        <f>((((SUMIF('[3]2014 Broadcasts'!$F$2:$F$561, 'Dataset to Analyze - Overall'!A7, '[3]2014 Broadcasts'!$B$2:$B$561))+(SUMIF('[3]2014 Broadcasts'!$G$2:$G$561, 'Dataset to Analyze - Overall'!A7, '[3]2014 Broadcasts'!$B$2:$B$561))+(SUMIF('[3]2014 Broadcasts'!$H$2:$H$561, 'Dataset to Analyze - Overall'!A7, '[3]2014 Broadcasts'!$B$2:$B$561))+(SUMIF('[3]2014 Broadcasts'!$I$2:$I$561, 'Dataset to Analyze - Overall'!A7, '[3]2014 Broadcasts'!$B$2:$B$561)))+((SUMIF('[3]2015 Broadcasts'!$C$2:$C$417,'Dataset to Analyze - Overall'!A7,'[3]2015 Broadcasts'!$H$2:$H$417))+(SUMIF('[3]2015 Broadcasts'!$D$2:$D$417,'Dataset to Analyze - Overall'!A7,'[3]2015 Broadcasts'!$H$2:$H$417)))+((SUMIF('[3]2016 Broadcasts'!$C$2:$C$400,'Dataset to Analyze - Overall'!A7,'[3]2016 Broadcasts'!$H$2:$H$400))+(SUMIF('[3]2016 Broadcasts'!$D$2:$D$400,'Dataset to Analyze - Overall'!A7,'[3]2016 Broadcasts'!$H$2:$H$400)))+((SUMIF('[3]2017 Broadcasts'!$C$2:$C$394,'Dataset to Analyze - Overall'!A7, '[3]2017 Broadcasts'!$I$2:$I$394))+(SUMIF('[3]2017 Broadcasts'!$D$2:$D$394,'Dataset to Analyze - Overall'!A7, '[3]2017 Broadcasts'!$I$2:$I$394)))+((SUMIF('[3]2018 Broadcasts'!$C$2:$C$351, 'Dataset to Analyze - Overall'!A7, '[3]2018 Broadcasts'!$H$2:$H$351))+(SUMIF('[3]2018 Broadcasts'!$D$2:$D$351, 'Dataset to Analyze - Overall'!A7, '[3]2018 Broadcasts'!$H$2:$H$351))))/AW7)*1000000</f>
        <v>3836426.2295081969</v>
      </c>
      <c r="AY7" t="s">
        <v>193</v>
      </c>
      <c r="AZ7" s="4">
        <f>(VLOOKUP(A7, [3]Averages!$B$2:$K$128, 10, FALSE))*1000000</f>
        <v>5250000</v>
      </c>
      <c r="BA7" s="4">
        <f>AVERAGEIF([3]Attendance!$C$2:$C$1286, 'Dataset to Analyze - Overall'!A7, [3]Attendance!$G$2:$G$1286)</f>
        <v>85375.1</v>
      </c>
      <c r="BB7">
        <f>VLOOKUP(A7, [3]Stadiums!$B$2:$E$132, 3, FALSE)</f>
        <v>84000</v>
      </c>
      <c r="BC7" s="3">
        <f t="shared" si="12"/>
        <v>1.0163702380952382</v>
      </c>
      <c r="BD7">
        <f>VLOOKUP(A7, '[3]College Football Reference 0918'!$A$2:$L$131, 11, FALSE)</f>
        <v>10</v>
      </c>
      <c r="BE7">
        <f>VLOOKUP(A7, '[3]College Football Reference 0918'!$A$2:$L$131, 12, FALSE)</f>
        <v>8</v>
      </c>
      <c r="BF7">
        <f>VLOOKUP(A7, '[3]College Football Reference 0918'!$A$2:$L$131, 2, FALSE)</f>
        <v>33</v>
      </c>
      <c r="BG7">
        <f>VLOOKUP(A7, '[3]Draft Picks'!$AG$2:$AT$131, 14, FALSE)</f>
        <v>55</v>
      </c>
      <c r="BH7">
        <f>(VLOOKUP(A7, [3]Averages!$B$2:$J$128, 9, FALSE))*GV7</f>
        <v>4212953.1849873727</v>
      </c>
      <c r="BJ7">
        <f>VLOOKUP(A7&amp;"2014", '[4]Revenues_All_Sports_and_Men''s_W'!$E$2:$BI$1271, 57, FALSE)</f>
        <v>78737409</v>
      </c>
      <c r="BK7">
        <f>VLOOKUP(A7&amp;"2015", '[4]Revenues_All_Sports_and_Men''s_W'!$E$2:$BI$1271, 57, FALSE)</f>
        <v>94142098</v>
      </c>
      <c r="BL7">
        <f>VLOOKUP(A7&amp;"2016", '[4]Revenues_All_Sports_and_Men''s_W'!$E$2:$BI$1271, 57, FALSE)</f>
        <v>95876446</v>
      </c>
      <c r="BM7">
        <f>VLOOKUP(A7&amp;"2017", '[4]Revenues_All_Sports_and_Men''s_W'!$E$2:$BI$1271, 57, FALSE)</f>
        <v>102321307</v>
      </c>
      <c r="BN7">
        <f>VLOOKUP(A7&amp;"2018", '[4]Revenues_All_Sports_and_Men''s_W'!$E$2:$BI$1271, 57, FALSE)</f>
        <v>94817907</v>
      </c>
      <c r="BO7" s="6">
        <f>VLOOKUP(A7&amp;"2014", '[4]Revenues_All_Sports_and_Men''s_W'!$E$2:$FO$1271, 58, FALSE)</f>
        <v>0.58040224363735038</v>
      </c>
      <c r="BP7" s="6">
        <f>VLOOKUP(A7&amp;"2015", '[4]Revenues_All_Sports_and_Men''s_W'!$E$2:$FO$1271, 58, FALSE)</f>
        <v>0.62606311147443039</v>
      </c>
      <c r="BQ7" s="6">
        <f>VLOOKUP(A7&amp;"2016", '[4]Revenues_All_Sports_and_Men''s_W'!$E$2:$FO$1271, 58, FALSE)</f>
        <v>0.61772138115843223</v>
      </c>
      <c r="BR7" s="6">
        <f>VLOOKUP(A7&amp;"2017", '[4]Revenues_All_Sports_and_Men''s_W'!$E$2:$FO$1271, 58, FALSE)</f>
        <v>0.58360767258613266</v>
      </c>
      <c r="BS7" s="6">
        <f>VLOOKUP(A7&amp;"2018", '[4]Revenues_All_Sports_and_Men''s_W'!$E$2:$FO$1271, 58, FALSE)</f>
        <v>0.59526779530894014</v>
      </c>
      <c r="BT7">
        <f>VLOOKUP(A7&amp;"2014", '[5]Recruiting_Expenses_Men''s_Women'!$F$2:$O$1271, 9, FALSE)</f>
        <v>1800535</v>
      </c>
      <c r="BU7">
        <f>VLOOKUP(A7&amp;"2015", '[5]Recruiting_Expenses_Men''s_Women'!$F$2:$O$1271, 9, FALSE)</f>
        <v>1490870</v>
      </c>
      <c r="BV7">
        <f>VLOOKUP(A7&amp;"2016", '[5]Recruiting_Expenses_Men''s_Women'!$F$2:$O$1271, 9, FALSE)</f>
        <v>1683478</v>
      </c>
      <c r="BW7">
        <f>VLOOKUP(A7&amp;"2017", '[5]Recruiting_Expenses_Men''s_Women'!$F$2:$O$1271, 9, FALSE)</f>
        <v>1920434</v>
      </c>
      <c r="BX7">
        <f>VLOOKUP(A7&amp;"2018", '[5]Recruiting_Expenses_Men''s_Women'!$F$2:$O$1271, 9, FALSE)</f>
        <v>2183853</v>
      </c>
      <c r="BY7" s="4">
        <v>23760000</v>
      </c>
      <c r="BZ7" s="4">
        <v>28916000</v>
      </c>
      <c r="CA7" s="4">
        <v>35233000</v>
      </c>
      <c r="CB7" s="4">
        <v>36611000</v>
      </c>
      <c r="CC7" s="4">
        <v>38800000</v>
      </c>
      <c r="CD7">
        <v>7</v>
      </c>
      <c r="CE7">
        <v>7</v>
      </c>
      <c r="CF7">
        <v>7</v>
      </c>
      <c r="CG7">
        <v>7</v>
      </c>
      <c r="CH7">
        <v>7</v>
      </c>
      <c r="CI7">
        <f>VLOOKUP(A7, '[3]2014'!$B$18:$D$145, 3, FALSE)</f>
        <v>8</v>
      </c>
      <c r="CJ7">
        <f>VLOOKUP(A7, '[3]2015'!$B$18:$D$145, 3, FALSE)</f>
        <v>11</v>
      </c>
      <c r="CK7">
        <f>VLOOKUP(A7, '[3]2016'!$B$18:$D$145, 3, FALSE)</f>
        <v>11</v>
      </c>
      <c r="CL7">
        <f>VLOOKUP(A7, '[3]2017'!$B$18:$D$147, 3, FALSE)</f>
        <v>12</v>
      </c>
      <c r="CM7">
        <f>VLOOKUP(A7, '[3]2018'!$B$18:$D$147, 3, FALSE)</f>
        <v>12</v>
      </c>
      <c r="CN7">
        <f>COUNTIF('[3]2014 Broadcasts'!$F$2:$F$561, 'Dataset to Analyze - Overall'!A7)+COUNTIF('[3]2014 Broadcasts'!$G$2:$G$561, 'Dataset to Analyze - Overall'!A7)+COUNTIF('[3]2014 Broadcasts'!$H$2:$H$561, 'Dataset to Analyze - Overall'!A7)+COUNTIF('[3]2014 Broadcasts'!$I$2:$I$561, 'Dataset to Analyze - Overall'!A7)</f>
        <v>12</v>
      </c>
      <c r="CO7">
        <f>COUNTIF('[3]2015 Broadcasts'!$C$2:$C$417, A7)+COUNTIF('[3]2015 Broadcasts'!$D$2:$D$417, A7)</f>
        <v>12</v>
      </c>
      <c r="CP7">
        <f>COUNTIF('[3]2016 Broadcasts'!$C$2:$C$400, 'Dataset to Analyze - Overall'!A7)+COUNTIF('[3]2016 Broadcasts'!$D$2:$D$400, 'Dataset to Analyze - Overall'!A7)</f>
        <v>11</v>
      </c>
      <c r="CQ7">
        <f>COUNTIF('[3]2017 Broadcasts'!$C$2:$C$394, 'Dataset to Analyze - Overall'!A7)+COUNTIF('[3]2017 Broadcasts'!$D$2:$D$394, 'Dataset to Analyze - Overall'!A7)</f>
        <v>13</v>
      </c>
      <c r="CR7">
        <f>COUNTIF('[3]2018 Broadcasts'!$C$2:$C$351, 'Dataset to Analyze - Overall'!A7)+COUNTIF('[3]2018 Broadcasts'!$D$2:$D$351, 'Dataset to Analyze - Overall'!A7)</f>
        <v>13</v>
      </c>
      <c r="CS7" s="4">
        <f>(((SUMIF('[3]2014 Broadcasts'!$F$2:$F$561, 'Dataset to Analyze - Overall'!A7, '[3]2014 Broadcasts'!$B$2:$B$561))+(SUMIF('[3]2014 Broadcasts'!$G$2:$G$561, 'Dataset to Analyze - Overall'!A7, '[3]2014 Broadcasts'!$B$2:$B$561))+(SUMIF('[3]2014 Broadcasts'!$H$2:$H$561, 'Dataset to Analyze - Overall'!A7, '[3]2014 Broadcasts'!$B$2:$B$561))+(SUMIF('[3]2014 Broadcasts'!$I$2:$I$561, 'Dataset to Analyze - Overall'!A7, '[3]2014 Broadcasts'!$B$2:$B$561)))/'Dataset to Analyze - Overall'!CN7)*1000000</f>
        <v>2471916.666666667</v>
      </c>
      <c r="CT7" s="4">
        <f>(((SUMIF('[3]2015 Broadcasts'!$C$2:$C$417,'Dataset to Analyze - Overall'!A7,'[3]2015 Broadcasts'!$H$2:$H$417))+(SUMIF('[3]2015 Broadcasts'!$D$2:$D$417,'Dataset to Analyze - Overall'!A7,'[3]2015 Broadcasts'!$H$2:$H$417)))/CO7)*1000000</f>
        <v>2825583.333333333</v>
      </c>
      <c r="CU7" s="4">
        <f>(((SUMIF('[3]2016 Broadcasts'!$C$2:$C$400,'Dataset to Analyze - Overall'!A7,'[3]2016 Broadcasts'!$H$2:$H$400))+(SUMIF('[3]2016 Broadcasts'!$D$2:$D$400,'Dataset to Analyze - Overall'!A7,'[3]2016 Broadcasts'!$H$2:$H$400)))/'Dataset to Analyze - Overall'!CP7)*1000000</f>
        <v>3689545.4545454546</v>
      </c>
      <c r="CV7" s="4">
        <f>(((SUMIF('[3]2017 Broadcasts'!$C$2:$C$394,'Dataset to Analyze - Overall'!A7, '[3]2017 Broadcasts'!$I$2:$I$394))+(SUMIF('[3]2017 Broadcasts'!$D$2:$D$394,'Dataset to Analyze - Overall'!A7, '[3]2017 Broadcasts'!$I$2:$I$394)))/'Dataset to Analyze - Overall'!CQ7)*1000000</f>
        <v>4978461.538461539</v>
      </c>
      <c r="CW7" s="4">
        <f>(((SUMIF('[3]2018 Broadcasts'!$C$2:$C$351, 'Dataset to Analyze - Overall'!A7, '[3]2018 Broadcasts'!$H$2:$H$351))+(SUMIF('[3]2018 Broadcasts'!$D$2:$D$351, 'Dataset to Analyze - Overall'!A7, '[3]2018 Broadcasts'!$H$2:$H$351)))/'Dataset to Analyze - Overall'!CR7)*1000000</f>
        <v>5011307.692307692</v>
      </c>
      <c r="CX7" s="5"/>
      <c r="CY7">
        <f>VLOOKUP(A7&amp;"2014", [3]Attendance!$D$2:$G$1286, 4, FALSE)</f>
        <v>85162</v>
      </c>
      <c r="CZ7">
        <f>VLOOKUP(A7&amp;"2015", [3]Attendance!$D$2:$G$1286, 4, FALSE)</f>
        <v>85357</v>
      </c>
      <c r="DA7">
        <f>VLOOKUP(A7&amp;"2016", [3]Attendance!$D$2:$G$1286, 4, FALSE)</f>
        <v>86857</v>
      </c>
      <c r="DB7">
        <f>VLOOKUP(A7&amp;"2017", [3]Attendance!$D$2:$G$1286, 4, FALSE)</f>
        <v>86520</v>
      </c>
      <c r="DC7">
        <f>VLOOKUP(A7&amp;"2018", [3]Attendance!$D$2:$G$1286, 4, FALSE)</f>
        <v>86735</v>
      </c>
      <c r="DE7">
        <f t="shared" si="13"/>
        <v>50.423436723338902</v>
      </c>
      <c r="DF7">
        <f t="shared" si="13"/>
        <v>60.288599558938898</v>
      </c>
      <c r="DG7">
        <f t="shared" si="13"/>
        <v>61.399276018138899</v>
      </c>
      <c r="DH7">
        <f t="shared" si="13"/>
        <v>65.526565002538902</v>
      </c>
      <c r="DI7">
        <f t="shared" si="13"/>
        <v>60.7213876425389</v>
      </c>
      <c r="DJ7">
        <f t="shared" si="35"/>
        <v>55.114599999999996</v>
      </c>
      <c r="DK7">
        <f t="shared" si="36"/>
        <v>67.231200000000001</v>
      </c>
      <c r="DL7">
        <f t="shared" si="37"/>
        <v>82.076149999999998</v>
      </c>
      <c r="DM7">
        <f t="shared" si="38"/>
        <v>85.314449999999994</v>
      </c>
      <c r="DN7">
        <f t="shared" si="39"/>
        <v>90.45859999999999</v>
      </c>
      <c r="DT7">
        <f t="shared" si="15"/>
        <v>84.931522281027739</v>
      </c>
      <c r="DU7">
        <f t="shared" si="15"/>
        <v>72.650096673981139</v>
      </c>
      <c r="DV7">
        <f t="shared" si="15"/>
        <v>80.6485968290812</v>
      </c>
      <c r="DW7">
        <f t="shared" si="15"/>
        <v>90.004706206605491</v>
      </c>
      <c r="DX7">
        <f t="shared" si="15"/>
        <v>100.53646695331567</v>
      </c>
      <c r="DY7">
        <f t="shared" si="16"/>
        <v>36.546639999999996</v>
      </c>
      <c r="DZ7">
        <f t="shared" si="17"/>
        <v>79.372829999999993</v>
      </c>
      <c r="EA7">
        <f t="shared" si="18"/>
        <v>71.756829999999994</v>
      </c>
      <c r="EB7">
        <f t="shared" si="19"/>
        <v>89.365560000000002</v>
      </c>
      <c r="EC7">
        <f t="shared" si="20"/>
        <v>79.458359999999999</v>
      </c>
      <c r="ED7">
        <f t="shared" si="21"/>
        <v>17.916000002310959</v>
      </c>
      <c r="EE7">
        <f t="shared" si="22"/>
        <v>17.916000002533451</v>
      </c>
      <c r="EF7">
        <f t="shared" si="23"/>
        <v>16.423000002775986</v>
      </c>
      <c r="EG7">
        <f t="shared" si="24"/>
        <v>19.409000003040195</v>
      </c>
      <c r="EH7">
        <f t="shared" si="25"/>
        <v>19.409000003327712</v>
      </c>
      <c r="EI7" s="4">
        <f t="shared" si="26"/>
        <v>244.93219900667762</v>
      </c>
      <c r="EJ7" s="4">
        <f t="shared" si="26"/>
        <v>297.45872623545347</v>
      </c>
      <c r="EK7" s="4">
        <f t="shared" si="26"/>
        <v>312.30385284999608</v>
      </c>
      <c r="EL7" s="4">
        <f t="shared" si="26"/>
        <v>349.62028121218458</v>
      </c>
      <c r="EM7" s="4">
        <f t="shared" si="26"/>
        <v>350.58381459918223</v>
      </c>
      <c r="EN7" s="4">
        <f t="shared" si="27"/>
        <v>11</v>
      </c>
      <c r="EO7" s="4">
        <f t="shared" si="27"/>
        <v>4</v>
      </c>
      <c r="EP7" s="4">
        <f t="shared" si="27"/>
        <v>8</v>
      </c>
      <c r="EQ7" s="4">
        <f t="shared" si="41"/>
        <v>6</v>
      </c>
      <c r="ER7" s="4" t="e">
        <f t="shared" si="40"/>
        <v>#DIV/0!</v>
      </c>
      <c r="ET7" s="4">
        <v>0</v>
      </c>
      <c r="EU7">
        <v>0</v>
      </c>
      <c r="EV7">
        <v>5</v>
      </c>
      <c r="EW7">
        <v>0</v>
      </c>
      <c r="EX7">
        <v>0</v>
      </c>
      <c r="EY7">
        <v>5</v>
      </c>
      <c r="EZ7">
        <v>5</v>
      </c>
      <c r="FA7">
        <v>5</v>
      </c>
      <c r="FB7">
        <v>5</v>
      </c>
      <c r="FC7">
        <v>5</v>
      </c>
      <c r="FD7">
        <f>VLOOKUP(A7, '[3]College Football Reference 0918'!$A$2:$R$131, 9, FALSE)</f>
        <v>6</v>
      </c>
      <c r="FE7">
        <f>VLOOKUP(A7, '[3]College Football Reference 0918'!$A$2:$R$131, 10, FALSE)</f>
        <v>0</v>
      </c>
      <c r="FF7">
        <f>VLOOKUP(A7, '[3]College Football Reference 0918'!$A$2:$R$131, 11, FALSE)</f>
        <v>10</v>
      </c>
      <c r="FG7">
        <f>VLOOKUP(A7, '[3]College Football Reference 0918'!$A$2:$R$131, 12, FALSE)</f>
        <v>8</v>
      </c>
      <c r="FH7">
        <f>VLOOKUP(A7, '[3]College Football Reference 0918'!$A$2:$R$131, 13, FALSE)</f>
        <v>0</v>
      </c>
      <c r="FJ7">
        <v>25</v>
      </c>
      <c r="FL7">
        <v>25</v>
      </c>
      <c r="FM7">
        <v>25</v>
      </c>
      <c r="FO7">
        <v>10</v>
      </c>
      <c r="FP7">
        <v>10</v>
      </c>
      <c r="FQ7">
        <v>10</v>
      </c>
      <c r="FR7">
        <v>10</v>
      </c>
      <c r="FT7">
        <v>10</v>
      </c>
      <c r="FU7">
        <v>10</v>
      </c>
      <c r="FV7">
        <v>10</v>
      </c>
      <c r="FW7">
        <v>10</v>
      </c>
      <c r="FX7">
        <f>IF((VLOOKUP(A7, '[3]2014'!$B$18:$Q$145, 13, FALSE))&gt;0, 5, 0)</f>
        <v>5</v>
      </c>
      <c r="FY7">
        <f>IF((VLOOKUP(A7, '[3]2015'!$B$18:$P$145, 13, FALSE))&gt;0, 5, 0)</f>
        <v>5</v>
      </c>
      <c r="FZ7">
        <f>IF((VLOOKUP(A7, '[3]2016'!$B$18:$Q$145, 13, FALSE))&gt;0, 5, 0)</f>
        <v>5</v>
      </c>
      <c r="GA7">
        <f>IF((VLOOKUP(A7, '[3]2017'!$B$18:$Q$147, 13, FALSE))&gt;0, 5, 0)</f>
        <v>5</v>
      </c>
      <c r="GB7">
        <f>IF((VLOOKUP(A7, '[3]2018'!$B$18:$Q$147, 13, FALSE))&gt;0, 5, 0)</f>
        <v>5</v>
      </c>
      <c r="GC7">
        <f>IF((VLOOKUP(A7, '[3]2014'!$B$18:$Q$145, 15, FALSE))&gt;0, 5, 0)</f>
        <v>0</v>
      </c>
      <c r="GD7">
        <f>IF((VLOOKUP(A7, '[3]2015'!$B$18:$P$145, 15, FALSE))&gt;0, 5, 0)</f>
        <v>5</v>
      </c>
      <c r="GE7">
        <f>IF((VLOOKUP(A7, '[3]2016'!$B$18:$Q$145, 15, FALSE))&gt;0, 5, 0)</f>
        <v>5</v>
      </c>
      <c r="GF7">
        <f>IF((VLOOKUP(A7, '[3]2017'!$B$18:$Q$147, 15, FALSE))&gt;0, 5, 0)</f>
        <v>5</v>
      </c>
      <c r="GG7">
        <f>IF((VLOOKUP(A7, '[3]2018'!$B$18:$Q$147, 15, FALSE))&gt;0, 5, 0)</f>
        <v>5</v>
      </c>
      <c r="GH7" s="7">
        <f t="shared" si="28"/>
        <v>1095612.4130518269</v>
      </c>
      <c r="GI7" s="7">
        <f t="shared" si="28"/>
        <v>1193500.8061979865</v>
      </c>
      <c r="GJ7" s="7">
        <f t="shared" si="28"/>
        <v>1300135.1184288394</v>
      </c>
      <c r="GK7" s="7">
        <f t="shared" si="28"/>
        <v>1416296.7610861964</v>
      </c>
      <c r="GL7" s="7">
        <f t="shared" si="28"/>
        <v>1542836.9613515979</v>
      </c>
      <c r="GM7">
        <v>1680683</v>
      </c>
      <c r="GO7" s="8">
        <f t="shared" si="29"/>
        <v>0.96190476190476182</v>
      </c>
      <c r="GP7" s="8">
        <f t="shared" si="30"/>
        <v>1.0809523809523809</v>
      </c>
      <c r="GQ7">
        <f>VLOOKUP(A7, '[3]Sept. 2017 Social'!$D$2:$F$151, 3, FALSE)</f>
        <v>1.2</v>
      </c>
      <c r="GR7">
        <f>VLOOKUP(A7, '[3]Sept. 2018 Social'!$D$2:$F$151, 3, FALSE)</f>
        <v>1.4</v>
      </c>
      <c r="GS7">
        <f>VLOOKUP(A7, '[3]Sept. 2019 Social'!$D$2:$F$301, 3, FALSE)</f>
        <v>1.5</v>
      </c>
      <c r="GT7">
        <f t="shared" si="31"/>
        <v>0.11904761904761907</v>
      </c>
      <c r="GV7">
        <v>0.70895893238439356</v>
      </c>
    </row>
    <row r="8" spans="1:204" x14ac:dyDescent="0.35">
      <c r="A8" t="s">
        <v>209</v>
      </c>
      <c r="B8" t="str">
        <f>VLOOKUP(A8,'[1]CFB Scores for Tableau'!$A$2:$D$131, 2, FALSE)</f>
        <v>Baton Rouge</v>
      </c>
      <c r="C8" t="str">
        <f>VLOOKUP(A8,'[1]CFB Scores for Tableau'!$A$2:$D$131, 3, FALSE)</f>
        <v>Louisiana</v>
      </c>
      <c r="D8" s="9">
        <f>VLOOKUP(A8,'[1]CFB Scores for Tableau'!$A$2:$D$131, 4, FALSE)</f>
        <v>70803</v>
      </c>
      <c r="F8" s="3">
        <f t="shared" si="0"/>
        <v>155.33063404279164</v>
      </c>
      <c r="G8">
        <f t="shared" si="1"/>
        <v>8</v>
      </c>
      <c r="I8" s="4">
        <f t="shared" si="2"/>
        <v>64.692907508550007</v>
      </c>
      <c r="J8">
        <v>18</v>
      </c>
      <c r="K8" s="4">
        <f t="shared" si="32"/>
        <v>94.910910000000001</v>
      </c>
      <c r="L8" s="4">
        <f t="shared" si="3"/>
        <v>83.184261627485043</v>
      </c>
      <c r="M8" s="4">
        <f t="shared" si="33"/>
        <v>74.74431100000001</v>
      </c>
      <c r="N8" s="4">
        <f t="shared" si="4"/>
        <v>77.636000006737291</v>
      </c>
      <c r="O8" s="4">
        <f t="shared" si="5"/>
        <v>413.1683901427723</v>
      </c>
      <c r="P8" s="4">
        <f t="shared" si="6"/>
        <v>5</v>
      </c>
      <c r="Q8" s="4"/>
      <c r="R8" s="4">
        <f t="shared" si="34"/>
        <v>410.53200460920533</v>
      </c>
      <c r="S8" s="4">
        <f t="shared" si="7"/>
        <v>5</v>
      </c>
      <c r="T8" s="4"/>
      <c r="U8" t="s">
        <v>190</v>
      </c>
      <c r="V8" t="s">
        <v>191</v>
      </c>
      <c r="W8" s="4">
        <v>80504591.5</v>
      </c>
      <c r="X8" s="4">
        <v>3545604.2</v>
      </c>
      <c r="Y8" s="4">
        <f>VLOOKUP(A8, '[2]Power 5'!$B$2:$F$75, 3, FALSE)</f>
        <v>1246271.6000000001</v>
      </c>
      <c r="Z8" s="4">
        <f>VLOOKUP(A8, '[2]Power 5'!$B$2:$F$75, 4, FALSE)</f>
        <v>715843.9</v>
      </c>
      <c r="AA8" s="3">
        <f>VLOOKUP(A8, '[2]Power 5'!$B$2:$F$75, 5, FALSE)</f>
        <v>0.57438835964808954</v>
      </c>
      <c r="AB8" s="4">
        <v>76958987.299999997</v>
      </c>
      <c r="AC8" s="3">
        <v>0.61400905206246503</v>
      </c>
      <c r="AD8" s="4">
        <f t="shared" si="8"/>
        <v>40694600</v>
      </c>
      <c r="AE8" t="s">
        <v>210</v>
      </c>
      <c r="AF8" s="5">
        <f>(VLOOKUP(A8, '[3]USA Coaches'' Salaries'!$O$3:$W$132, 9, FALSE))</f>
        <v>3.9542267999999998</v>
      </c>
      <c r="AG8">
        <v>1329380</v>
      </c>
      <c r="AH8">
        <v>813184</v>
      </c>
      <c r="AI8">
        <v>782456</v>
      </c>
      <c r="AJ8">
        <f t="shared" si="9"/>
        <v>2925020</v>
      </c>
      <c r="AK8">
        <v>3</v>
      </c>
      <c r="AL8">
        <v>0</v>
      </c>
      <c r="AM8">
        <v>1</v>
      </c>
      <c r="AN8">
        <v>0</v>
      </c>
      <c r="AO8">
        <f t="shared" si="10"/>
        <v>0</v>
      </c>
      <c r="AP8">
        <f>(VLOOKUP(A8, '[3]College Football Reference 0918'!$A$2:$I$131, 8, FALSE))*10</f>
        <v>20</v>
      </c>
      <c r="AQ8">
        <f>(VLOOKUP(A8, '[3]College Football Reference 0918'!$A$2:$I$131, 9, FALSE))*10</f>
        <v>10</v>
      </c>
      <c r="AR8">
        <f>VLOOKUP('Dataset to Analyze - Overall'!A8, '[3]College Football Reference 0918'!$A$2:$G$131, 3, FALSE)</f>
        <v>97</v>
      </c>
      <c r="AS8">
        <f>VLOOKUP('Dataset to Analyze - Overall'!A8, '[3]College Football Reference 0918'!$A$2:$G$131, 4, FALSE)</f>
        <v>32</v>
      </c>
      <c r="AT8" s="5">
        <f>VLOOKUP('Dataset to Analyze - Overall'!A8, '[3]College Football Reference 0918'!$A$2:$G$131, 5, FALSE)</f>
        <v>0.75193798449612403</v>
      </c>
      <c r="AU8">
        <f>(VLOOKUP('Dataset to Analyze - Overall'!A8,'[3]College Football Reference 0918'!$A$2:$G$131,7,FALSE)*5)</f>
        <v>25</v>
      </c>
      <c r="AV8">
        <f>(VLOOKUP('Dataset to Analyze - Overall'!A8, '[3]College Football Reference 0918'!$A$2:$G$131, 6, FALSE))*5</f>
        <v>50</v>
      </c>
      <c r="AW8">
        <f t="shared" si="11"/>
        <v>52</v>
      </c>
      <c r="AX8" s="4">
        <f>((((SUMIF('[3]2014 Broadcasts'!$F$2:$F$561, 'Dataset to Analyze - Overall'!A8, '[3]2014 Broadcasts'!$B$2:$B$561))+(SUMIF('[3]2014 Broadcasts'!$G$2:$G$561, 'Dataset to Analyze - Overall'!A8, '[3]2014 Broadcasts'!$B$2:$B$561))+(SUMIF('[3]2014 Broadcasts'!$H$2:$H$561, 'Dataset to Analyze - Overall'!A8, '[3]2014 Broadcasts'!$B$2:$B$561))+(SUMIF('[3]2014 Broadcasts'!$I$2:$I$561, 'Dataset to Analyze - Overall'!A8, '[3]2014 Broadcasts'!$B$2:$B$561)))+((SUMIF('[3]2015 Broadcasts'!$C$2:$C$417,'Dataset to Analyze - Overall'!A8,'[3]2015 Broadcasts'!$H$2:$H$417))+(SUMIF('[3]2015 Broadcasts'!$D$2:$D$417,'Dataset to Analyze - Overall'!A8,'[3]2015 Broadcasts'!$H$2:$H$417)))+((SUMIF('[3]2016 Broadcasts'!$C$2:$C$400,'Dataset to Analyze - Overall'!A8,'[3]2016 Broadcasts'!$H$2:$H$400))+(SUMIF('[3]2016 Broadcasts'!$D$2:$D$400,'Dataset to Analyze - Overall'!A8,'[3]2016 Broadcasts'!$H$2:$H$400)))+((SUMIF('[3]2017 Broadcasts'!$C$2:$C$394,'Dataset to Analyze - Overall'!A8, '[3]2017 Broadcasts'!$I$2:$I$394))+(SUMIF('[3]2017 Broadcasts'!$D$2:$D$394,'Dataset to Analyze - Overall'!A8, '[3]2017 Broadcasts'!$I$2:$I$394)))+((SUMIF('[3]2018 Broadcasts'!$C$2:$C$351, 'Dataset to Analyze - Overall'!A8, '[3]2018 Broadcasts'!$H$2:$H$351))+(SUMIF('[3]2018 Broadcasts'!$D$2:$D$351, 'Dataset to Analyze - Overall'!A8, '[3]2018 Broadcasts'!$H$2:$H$351))))/AW8)*1000000</f>
        <v>3979442.3076923075</v>
      </c>
      <c r="AY8" t="s">
        <v>193</v>
      </c>
      <c r="AZ8" s="4">
        <f>(VLOOKUP(A8, [3]Averages!$B$2:$K$128, 10, FALSE))*1000000</f>
        <v>4300000</v>
      </c>
      <c r="BA8" s="4">
        <f>AVERAGEIF([3]Attendance!$C$2:$C$1286, 'Dataset to Analyze - Overall'!A8, [3]Attendance!$G$2:$G$1286)</f>
        <v>97475.5</v>
      </c>
      <c r="BB8">
        <f>VLOOKUP(A8, [3]Stadiums!$B$2:$E$132, 3, FALSE)</f>
        <v>100500</v>
      </c>
      <c r="BC8" s="3">
        <f t="shared" si="12"/>
        <v>0.96990547263681592</v>
      </c>
      <c r="BD8">
        <f>VLOOKUP(A8, '[3]College Football Reference 0918'!$A$2:$L$131, 11, FALSE)</f>
        <v>10</v>
      </c>
      <c r="BE8">
        <f>VLOOKUP(A8, '[3]College Football Reference 0918'!$A$2:$L$131, 12, FALSE)</f>
        <v>9</v>
      </c>
      <c r="BF8">
        <f>VLOOKUP(A8, '[3]College Football Reference 0918'!$A$2:$L$131, 2, FALSE)</f>
        <v>35</v>
      </c>
      <c r="BG8">
        <f>VLOOKUP(A8, '[3]Draft Picks'!$AG$2:$AT$131, 14, FALSE)</f>
        <v>62</v>
      </c>
      <c r="BH8">
        <f>(VLOOKUP(A8, [3]Averages!$B$2:$J$128, 9, FALSE))*GV8</f>
        <v>4655343.6594031174</v>
      </c>
      <c r="BJ8">
        <f>VLOOKUP(A8&amp;"2014", '[4]Revenues_All_Sports_and_Men''s_W'!$E$2:$BI$1271, 57, FALSE)</f>
        <v>86312831</v>
      </c>
      <c r="BK8">
        <f>VLOOKUP(A8&amp;"2015", '[4]Revenues_All_Sports_and_Men''s_W'!$E$2:$BI$1271, 57, FALSE)</f>
        <v>85741919</v>
      </c>
      <c r="BL8">
        <f>VLOOKUP(A8&amp;"2016", '[4]Revenues_All_Sports_and_Men''s_W'!$E$2:$BI$1271, 57, FALSE)</f>
        <v>86183249</v>
      </c>
      <c r="BM8">
        <f>VLOOKUP(A8&amp;"2017", '[4]Revenues_All_Sports_and_Men''s_W'!$E$2:$BI$1271, 57, FALSE)</f>
        <v>86579944</v>
      </c>
      <c r="BN8">
        <f>VLOOKUP(A8&amp;"2018", '[4]Revenues_All_Sports_and_Men''s_W'!$E$2:$BI$1271, 57, FALSE)</f>
        <v>91950610</v>
      </c>
      <c r="BO8" s="6">
        <f>VLOOKUP(A8&amp;"2014", '[4]Revenues_All_Sports_and_Men''s_W'!$E$2:$FO$1271, 58, FALSE)</f>
        <v>0.62133720020689542</v>
      </c>
      <c r="BP8" s="6">
        <f>VLOOKUP(A8&amp;"2015", '[4]Revenues_All_Sports_and_Men''s_W'!$E$2:$FO$1271, 58, FALSE)</f>
        <v>0.60613516508832344</v>
      </c>
      <c r="BQ8" s="6">
        <f>VLOOKUP(A8&amp;"2016", '[4]Revenues_All_Sports_and_Men''s_W'!$E$2:$FO$1271, 58, FALSE)</f>
        <v>0.58654200766359232</v>
      </c>
      <c r="BR8" s="6">
        <f>VLOOKUP(A8&amp;"2017", '[4]Revenues_All_Sports_and_Men''s_W'!$E$2:$FO$1271, 58, FALSE)</f>
        <v>0.5953670743297157</v>
      </c>
      <c r="BS8" s="6">
        <f>VLOOKUP(A8&amp;"2018", '[4]Revenues_All_Sports_and_Men''s_W'!$E$2:$FO$1271, 58, FALSE)</f>
        <v>0.58274861335903194</v>
      </c>
      <c r="BT8">
        <f>VLOOKUP(A8&amp;"2014", '[5]Recruiting_Expenses_Men''s_Women'!$F$2:$O$1271, 9, FALSE)</f>
        <v>1277315</v>
      </c>
      <c r="BU8">
        <f>VLOOKUP(A8&amp;"2015", '[5]Recruiting_Expenses_Men''s_Women'!$F$2:$O$1271, 9, FALSE)</f>
        <v>1367641</v>
      </c>
      <c r="BV8">
        <f>VLOOKUP(A8&amp;"2016", '[5]Recruiting_Expenses_Men''s_Women'!$F$2:$O$1271, 9, FALSE)</f>
        <v>1355534</v>
      </c>
      <c r="BW8">
        <f>VLOOKUP(A8&amp;"2017", '[5]Recruiting_Expenses_Men''s_Women'!$F$2:$O$1271, 9, FALSE)</f>
        <v>2137933</v>
      </c>
      <c r="BX8">
        <f>VLOOKUP(A8&amp;"2018", '[5]Recruiting_Expenses_Men''s_Women'!$F$2:$O$1271, 9, FALSE)</f>
        <v>2519925</v>
      </c>
      <c r="BY8" s="4">
        <v>33815000</v>
      </c>
      <c r="BZ8" s="4">
        <v>41750000</v>
      </c>
      <c r="CA8" s="4">
        <v>39852000</v>
      </c>
      <c r="CB8" s="4">
        <v>42756000</v>
      </c>
      <c r="CC8" s="4">
        <v>45300000</v>
      </c>
      <c r="CD8">
        <v>3</v>
      </c>
      <c r="CE8">
        <v>3</v>
      </c>
      <c r="CF8">
        <v>3</v>
      </c>
      <c r="CG8">
        <v>3</v>
      </c>
      <c r="CH8">
        <v>3</v>
      </c>
      <c r="CI8">
        <f>VLOOKUP(A8, '[3]2014'!$B$18:$D$145, 3, FALSE)</f>
        <v>8</v>
      </c>
      <c r="CJ8">
        <f>VLOOKUP(A8, '[3]2015'!$B$18:$D$145, 3, FALSE)</f>
        <v>9</v>
      </c>
      <c r="CK8">
        <f>VLOOKUP(A8, '[3]2016'!$B$18:$D$145, 3, FALSE)</f>
        <v>8</v>
      </c>
      <c r="CL8">
        <f>VLOOKUP(A8, '[3]2017'!$B$18:$D$147, 3, FALSE)</f>
        <v>9</v>
      </c>
      <c r="CM8">
        <f>VLOOKUP(A8, '[3]2018'!$B$18:$D$147, 3, FALSE)</f>
        <v>10</v>
      </c>
      <c r="CN8">
        <f>COUNTIF('[3]2014 Broadcasts'!$F$2:$F$561, 'Dataset to Analyze - Overall'!A8)+COUNTIF('[3]2014 Broadcasts'!$G$2:$G$561, 'Dataset to Analyze - Overall'!A8)+COUNTIF('[3]2014 Broadcasts'!$H$2:$H$561, 'Dataset to Analyze - Overall'!A8)+COUNTIF('[3]2014 Broadcasts'!$I$2:$I$561, 'Dataset to Analyze - Overall'!A8)</f>
        <v>9</v>
      </c>
      <c r="CO8">
        <f>COUNTIF('[3]2015 Broadcasts'!$C$2:$C$417, A8)+COUNTIF('[3]2015 Broadcasts'!$D$2:$D$417, A8)</f>
        <v>12</v>
      </c>
      <c r="CP8">
        <f>COUNTIF('[3]2016 Broadcasts'!$C$2:$C$400, 'Dataset to Analyze - Overall'!A8)+COUNTIF('[3]2016 Broadcasts'!$D$2:$D$400, 'Dataset to Analyze - Overall'!A8)</f>
        <v>9</v>
      </c>
      <c r="CQ8">
        <f>COUNTIF('[3]2017 Broadcasts'!$C$2:$C$394, 'Dataset to Analyze - Overall'!A8)+COUNTIF('[3]2017 Broadcasts'!$D$2:$D$394, 'Dataset to Analyze - Overall'!A8)</f>
        <v>11</v>
      </c>
      <c r="CR8">
        <f>COUNTIF('[3]2018 Broadcasts'!$C$2:$C$351, 'Dataset to Analyze - Overall'!A8)+COUNTIF('[3]2018 Broadcasts'!$D$2:$D$351, 'Dataset to Analyze - Overall'!A8)</f>
        <v>11</v>
      </c>
      <c r="CS8" s="4">
        <f>(((SUMIF('[3]2014 Broadcasts'!$F$2:$F$561, 'Dataset to Analyze - Overall'!A8, '[3]2014 Broadcasts'!$B$2:$B$561))+(SUMIF('[3]2014 Broadcasts'!$G$2:$G$561, 'Dataset to Analyze - Overall'!A8, '[3]2014 Broadcasts'!$B$2:$B$561))+(SUMIF('[3]2014 Broadcasts'!$H$2:$H$561, 'Dataset to Analyze - Overall'!A8, '[3]2014 Broadcasts'!$B$2:$B$561))+(SUMIF('[3]2014 Broadcasts'!$I$2:$I$561, 'Dataset to Analyze - Overall'!A8, '[3]2014 Broadcasts'!$B$2:$B$561)))/'Dataset to Analyze - Overall'!CN8)*1000000</f>
        <v>4082111.111111111</v>
      </c>
      <c r="CT8" s="4">
        <f>(((SUMIF('[3]2015 Broadcasts'!$C$2:$C$417,'Dataset to Analyze - Overall'!A8,'[3]2015 Broadcasts'!$H$2:$H$417))+(SUMIF('[3]2015 Broadcasts'!$D$2:$D$417,'Dataset to Analyze - Overall'!A8,'[3]2015 Broadcasts'!$H$2:$H$417)))/CO8)*1000000</f>
        <v>3808166.6666666665</v>
      </c>
      <c r="CU8" s="4">
        <f>(((SUMIF('[3]2016 Broadcasts'!$C$2:$C$400,'Dataset to Analyze - Overall'!A8,'[3]2016 Broadcasts'!$H$2:$H$400))+(SUMIF('[3]2016 Broadcasts'!$D$2:$D$400,'Dataset to Analyze - Overall'!A8,'[3]2016 Broadcasts'!$H$2:$H$400)))/'Dataset to Analyze - Overall'!CP8)*1000000</f>
        <v>4276666.666666667</v>
      </c>
      <c r="CV8" s="4">
        <f>(((SUMIF('[3]2017 Broadcasts'!$C$2:$C$394,'Dataset to Analyze - Overall'!A8, '[3]2017 Broadcasts'!$I$2:$I$394))+(SUMIF('[3]2017 Broadcasts'!$D$2:$D$394,'Dataset to Analyze - Overall'!A8, '[3]2017 Broadcasts'!$I$2:$I$394)))/'Dataset to Analyze - Overall'!CQ8)*1000000</f>
        <v>3291909.0909090908</v>
      </c>
      <c r="CW8" s="4">
        <f>(((SUMIF('[3]2018 Broadcasts'!$C$2:$C$351, 'Dataset to Analyze - Overall'!A8, '[3]2018 Broadcasts'!$H$2:$H$351))+(SUMIF('[3]2018 Broadcasts'!$D$2:$D$351, 'Dataset to Analyze - Overall'!A8, '[3]2018 Broadcasts'!$H$2:$H$351)))/'Dataset to Analyze - Overall'!CR8)*1000000</f>
        <v>4526636.3636363633</v>
      </c>
      <c r="CX8" s="5"/>
      <c r="CY8">
        <f>VLOOKUP(A8&amp;"2014", [3]Attendance!$D$2:$G$1286, 4, FALSE)</f>
        <v>101723</v>
      </c>
      <c r="CZ8">
        <f>VLOOKUP(A8&amp;"2015", [3]Attendance!$D$2:$G$1286, 4, FALSE)</f>
        <v>102004</v>
      </c>
      <c r="DA8">
        <f>VLOOKUP(A8&amp;"2016", [3]Attendance!$D$2:$G$1286, 4, FALSE)</f>
        <v>101231</v>
      </c>
      <c r="DB8">
        <f>VLOOKUP(A8&amp;"2017", [3]Attendance!$D$2:$G$1286, 4, FALSE)</f>
        <v>98506</v>
      </c>
      <c r="DC8">
        <f>VLOOKUP(A8&amp;"2018", [3]Attendance!$D$2:$G$1286, 4, FALSE)</f>
        <v>100819</v>
      </c>
      <c r="DE8">
        <f t="shared" si="13"/>
        <v>55.274736972138903</v>
      </c>
      <c r="DF8">
        <f t="shared" si="13"/>
        <v>54.909124927338901</v>
      </c>
      <c r="DG8">
        <f t="shared" si="13"/>
        <v>55.191752659338903</v>
      </c>
      <c r="DH8">
        <f t="shared" si="13"/>
        <v>55.445796137338903</v>
      </c>
      <c r="DI8">
        <f t="shared" si="13"/>
        <v>58.885170643738903</v>
      </c>
      <c r="DJ8">
        <f t="shared" si="35"/>
        <v>78.743849999999995</v>
      </c>
      <c r="DK8">
        <f t="shared" si="36"/>
        <v>97.391099999999994</v>
      </c>
      <c r="DL8">
        <f t="shared" si="37"/>
        <v>92.930799999999991</v>
      </c>
      <c r="DM8">
        <f t="shared" si="38"/>
        <v>99.755200000000002</v>
      </c>
      <c r="DN8">
        <f t="shared" si="39"/>
        <v>105.7336</v>
      </c>
      <c r="DT8">
        <f t="shared" si="15"/>
        <v>67.801659274981674</v>
      </c>
      <c r="DU8">
        <f t="shared" si="15"/>
        <v>71.458963073489869</v>
      </c>
      <c r="DV8">
        <f t="shared" si="15"/>
        <v>70.805657195890177</v>
      </c>
      <c r="DW8">
        <f t="shared" si="15"/>
        <v>101.34073053909614</v>
      </c>
      <c r="DX8">
        <f t="shared" si="15"/>
        <v>117.05703819402034</v>
      </c>
      <c r="DY8">
        <f t="shared" si="16"/>
        <v>30.354639999999996</v>
      </c>
      <c r="DZ8">
        <f t="shared" si="17"/>
        <v>39.201769999999996</v>
      </c>
      <c r="EA8">
        <f t="shared" si="18"/>
        <v>51.500239999999998</v>
      </c>
      <c r="EB8">
        <f t="shared" si="19"/>
        <v>45.347369999999998</v>
      </c>
      <c r="EC8">
        <f t="shared" si="20"/>
        <v>49.287300000000002</v>
      </c>
      <c r="ED8">
        <f t="shared" si="21"/>
        <v>13.437000004130162</v>
      </c>
      <c r="EE8">
        <f t="shared" si="22"/>
        <v>17.916000004517173</v>
      </c>
      <c r="EF8">
        <f t="shared" si="23"/>
        <v>13.437000004938898</v>
      </c>
      <c r="EG8">
        <f t="shared" si="24"/>
        <v>16.423000005397892</v>
      </c>
      <c r="EH8">
        <f t="shared" si="25"/>
        <v>16.423000005898619</v>
      </c>
      <c r="EI8" s="4">
        <f t="shared" si="26"/>
        <v>245.61188625125072</v>
      </c>
      <c r="EJ8" s="4">
        <f t="shared" si="26"/>
        <v>280.87695800534595</v>
      </c>
      <c r="EK8" s="4">
        <f t="shared" si="26"/>
        <v>283.86544986016798</v>
      </c>
      <c r="EL8" s="4">
        <f t="shared" si="26"/>
        <v>318.31209668183294</v>
      </c>
      <c r="EM8" s="4">
        <f t="shared" si="26"/>
        <v>347.38610884365789</v>
      </c>
      <c r="EN8" s="4">
        <f t="shared" si="27"/>
        <v>10</v>
      </c>
      <c r="EO8" s="4">
        <f t="shared" si="27"/>
        <v>6</v>
      </c>
      <c r="EP8" s="4">
        <f t="shared" si="27"/>
        <v>13</v>
      </c>
      <c r="EQ8" s="4">
        <f t="shared" si="41"/>
        <v>10</v>
      </c>
      <c r="ER8" s="4" t="e">
        <f t="shared" si="40"/>
        <v>#DIV/0!</v>
      </c>
      <c r="ET8" s="4">
        <v>0</v>
      </c>
      <c r="EU8">
        <v>5</v>
      </c>
      <c r="EV8">
        <v>5</v>
      </c>
      <c r="EW8">
        <v>0</v>
      </c>
      <c r="EX8">
        <v>5</v>
      </c>
      <c r="EY8">
        <v>5</v>
      </c>
      <c r="EZ8">
        <v>5</v>
      </c>
      <c r="FA8">
        <v>5</v>
      </c>
      <c r="FB8">
        <v>5</v>
      </c>
      <c r="FC8">
        <v>5</v>
      </c>
      <c r="FD8">
        <f>VLOOKUP(A8, '[3]College Football Reference 0918'!$A$2:$R$131, 9, FALSE)</f>
        <v>1</v>
      </c>
      <c r="FE8">
        <f>VLOOKUP(A8, '[3]College Football Reference 0918'!$A$2:$R$131, 10, FALSE)</f>
        <v>0</v>
      </c>
      <c r="FF8">
        <f>VLOOKUP(A8, '[3]College Football Reference 0918'!$A$2:$R$131, 11, FALSE)</f>
        <v>10</v>
      </c>
      <c r="FG8">
        <f>VLOOKUP(A8, '[3]College Football Reference 0918'!$A$2:$R$131, 12, FALSE)</f>
        <v>9</v>
      </c>
      <c r="FH8">
        <f>VLOOKUP(A8, '[3]College Football Reference 0918'!$A$2:$R$131, 13, FALSE)</f>
        <v>0</v>
      </c>
      <c r="FR8">
        <v>10</v>
      </c>
      <c r="FX8">
        <f>IF((VLOOKUP(A8, '[3]2014'!$B$18:$Q$145, 13, FALSE))&gt;0, 5, 0)</f>
        <v>5</v>
      </c>
      <c r="FY8">
        <f>IF((VLOOKUP(A8, '[3]2015'!$B$18:$P$145, 13, FALSE))&gt;0, 5, 0)</f>
        <v>5</v>
      </c>
      <c r="FZ8">
        <f>IF((VLOOKUP(A8, '[3]2016'!$B$18:$Q$145, 13, FALSE))&gt;0, 5, 0)</f>
        <v>5</v>
      </c>
      <c r="GA8">
        <f>IF((VLOOKUP(A8, '[3]2017'!$B$18:$Q$147, 13, FALSE))&gt;0, 5, 0)</f>
        <v>5</v>
      </c>
      <c r="GB8">
        <f>IF((VLOOKUP(A8, '[3]2018'!$B$18:$Q$147, 13, FALSE))&gt;0, 5, 0)</f>
        <v>5</v>
      </c>
      <c r="GC8">
        <f>IF((VLOOKUP(A8, '[3]2014'!$B$18:$Q$145, 15, FALSE))&gt;0, 5, 0)</f>
        <v>0</v>
      </c>
      <c r="GD8">
        <f>IF((VLOOKUP(A8, '[3]2015'!$B$18:$P$145, 15, FALSE))&gt;0, 5, 0)</f>
        <v>5</v>
      </c>
      <c r="GE8">
        <f>IF((VLOOKUP(A8, '[3]2016'!$B$18:$Q$145, 15, FALSE))&gt;0, 5, 0)</f>
        <v>5</v>
      </c>
      <c r="GF8">
        <f>IF((VLOOKUP(A8, '[3]2017'!$B$18:$Q$147, 15, FALSE))&gt;0, 5, 0)</f>
        <v>5</v>
      </c>
      <c r="GG8">
        <f>IF((VLOOKUP(A8, '[3]2018'!$B$18:$Q$147, 15, FALSE))&gt;0, 5, 0)</f>
        <v>5</v>
      </c>
      <c r="GH8" s="7">
        <f t="shared" si="28"/>
        <v>1906777.3163796237</v>
      </c>
      <c r="GI8" s="7">
        <f t="shared" si="28"/>
        <v>2077139.9057081167</v>
      </c>
      <c r="GJ8" s="7">
        <f t="shared" si="28"/>
        <v>2262723.6808527987</v>
      </c>
      <c r="GK8" s="7">
        <f t="shared" si="28"/>
        <v>2464888.5911931912</v>
      </c>
      <c r="GL8" s="7">
        <f t="shared" si="28"/>
        <v>2685116.0919058803</v>
      </c>
      <c r="GM8">
        <v>2925020</v>
      </c>
      <c r="GO8" s="8">
        <f t="shared" si="29"/>
        <v>2.0636363636363635</v>
      </c>
      <c r="GP8" s="8">
        <f t="shared" si="30"/>
        <v>2.1318181818181818</v>
      </c>
      <c r="GQ8">
        <f>VLOOKUP(A8, '[3]Sept. 2017 Social'!$D$2:$F$151, 3, FALSE)</f>
        <v>2.2000000000000002</v>
      </c>
      <c r="GR8">
        <f>VLOOKUP(A8, '[3]Sept. 2018 Social'!$D$2:$F$151, 3, FALSE)</f>
        <v>2.2000000000000002</v>
      </c>
      <c r="GS8">
        <f>VLOOKUP(A8, '[3]Sept. 2019 Social'!$D$2:$F$301, 3, FALSE)</f>
        <v>2.5</v>
      </c>
      <c r="GT8">
        <f t="shared" si="31"/>
        <v>6.8181818181818135E-2</v>
      </c>
      <c r="GV8">
        <v>0.53905620384939668</v>
      </c>
    </row>
    <row r="9" spans="1:204" x14ac:dyDescent="0.35">
      <c r="A9" t="s">
        <v>211</v>
      </c>
      <c r="B9" t="str">
        <f>VLOOKUP(A9,'[1]CFB Scores for Tableau'!$A$2:$D$131, 2, FALSE)</f>
        <v>Austin</v>
      </c>
      <c r="C9" t="str">
        <f>VLOOKUP(A9,'[1]CFB Scores for Tableau'!$A$2:$D$131, 3, FALSE)</f>
        <v>Texas</v>
      </c>
      <c r="D9" s="9">
        <f>VLOOKUP(A9,'[1]CFB Scores for Tableau'!$A$2:$D$131, 4, FALSE)</f>
        <v>78712</v>
      </c>
      <c r="F9" s="3">
        <f t="shared" si="0"/>
        <v>170.47779116705357</v>
      </c>
      <c r="G9">
        <f t="shared" si="1"/>
        <v>1</v>
      </c>
      <c r="I9" s="4">
        <f t="shared" si="2"/>
        <v>100.00570947244</v>
      </c>
      <c r="J9">
        <v>24</v>
      </c>
      <c r="K9" s="4">
        <f t="shared" si="32"/>
        <v>74.992309999999989</v>
      </c>
      <c r="L9" s="4">
        <f t="shared" si="3"/>
        <v>78.328097493587734</v>
      </c>
      <c r="M9" s="4">
        <f t="shared" si="33"/>
        <v>50.757262000000004</v>
      </c>
      <c r="N9" s="4">
        <f t="shared" si="4"/>
        <v>80.622000004942521</v>
      </c>
      <c r="O9" s="4">
        <f t="shared" si="5"/>
        <v>408.70537897097029</v>
      </c>
      <c r="P9" s="4">
        <f t="shared" si="6"/>
        <v>7</v>
      </c>
      <c r="Q9" s="4"/>
      <c r="R9" s="4">
        <f t="shared" si="34"/>
        <v>406.84287632428936</v>
      </c>
      <c r="S9" s="4">
        <f t="shared" si="7"/>
        <v>7</v>
      </c>
      <c r="T9" s="4"/>
      <c r="U9" t="s">
        <v>207</v>
      </c>
      <c r="V9" t="s">
        <v>191</v>
      </c>
      <c r="W9" s="4">
        <v>120464761.2</v>
      </c>
      <c r="X9" s="4">
        <v>5237521.9000000004</v>
      </c>
      <c r="Y9" s="4">
        <f>VLOOKUP(A9, '[2]Power 5'!$B$2:$F$75, 3, FALSE)</f>
        <v>1289927.5</v>
      </c>
      <c r="Z9" s="4">
        <f>VLOOKUP(A9, '[2]Power 5'!$B$2:$F$75, 4, FALSE)</f>
        <v>891643.8</v>
      </c>
      <c r="AA9" s="3">
        <f>VLOOKUP(A9, '[2]Power 5'!$B$2:$F$75, 5, FALSE)</f>
        <v>0.69123559269803925</v>
      </c>
      <c r="AB9" s="4">
        <v>115227239.3</v>
      </c>
      <c r="AC9" s="3">
        <v>0.6772020894504901</v>
      </c>
      <c r="AD9" s="4">
        <f t="shared" si="8"/>
        <v>32218600</v>
      </c>
      <c r="AE9" t="s">
        <v>212</v>
      </c>
      <c r="AF9" s="5">
        <f>(VLOOKUP(A9, '[3]USA Coaches'' Salaries'!$O$3:$W$132, 9, FALSE))</f>
        <v>5.5600540000000001</v>
      </c>
      <c r="AG9">
        <v>1539122</v>
      </c>
      <c r="AH9">
        <v>271616</v>
      </c>
      <c r="AI9">
        <v>324662</v>
      </c>
      <c r="AJ9">
        <f t="shared" si="9"/>
        <v>2135400</v>
      </c>
      <c r="AK9">
        <v>4</v>
      </c>
      <c r="AL9">
        <v>0</v>
      </c>
      <c r="AM9">
        <v>2</v>
      </c>
      <c r="AN9">
        <v>0</v>
      </c>
      <c r="AO9">
        <f t="shared" si="10"/>
        <v>0</v>
      </c>
      <c r="AP9">
        <f>(VLOOKUP(A9, '[3]College Football Reference 0918'!$A$2:$I$131, 8, FALSE))*10</f>
        <v>20</v>
      </c>
      <c r="AQ9">
        <f>(VLOOKUP(A9, '[3]College Football Reference 0918'!$A$2:$I$131, 9, FALSE))*10</f>
        <v>10</v>
      </c>
      <c r="AR9">
        <f>VLOOKUP('Dataset to Analyze - Overall'!A9, '[3]College Football Reference 0918'!$A$2:$G$131, 3, FALSE)</f>
        <v>76</v>
      </c>
      <c r="AS9">
        <f>VLOOKUP('Dataset to Analyze - Overall'!A9, '[3]College Football Reference 0918'!$A$2:$G$131, 4, FALSE)</f>
        <v>53</v>
      </c>
      <c r="AT9" s="5">
        <f>VLOOKUP('Dataset to Analyze - Overall'!A9, '[3]College Football Reference 0918'!$A$2:$G$131, 5, FALSE)</f>
        <v>0.58914728682170547</v>
      </c>
      <c r="AU9">
        <f>(VLOOKUP('Dataset to Analyze - Overall'!A9,'[3]College Football Reference 0918'!$A$2:$G$131,7,FALSE)*5)</f>
        <v>20</v>
      </c>
      <c r="AV9">
        <f>(VLOOKUP('Dataset to Analyze - Overall'!A9, '[3]College Football Reference 0918'!$A$2:$G$131, 6, FALSE))*5</f>
        <v>35</v>
      </c>
      <c r="AW9">
        <f t="shared" si="11"/>
        <v>54</v>
      </c>
      <c r="AX9" s="4">
        <f>((((SUMIF('[3]2014 Broadcasts'!$F$2:$F$561, 'Dataset to Analyze - Overall'!A9, '[3]2014 Broadcasts'!$B$2:$B$561))+(SUMIF('[3]2014 Broadcasts'!$G$2:$G$561, 'Dataset to Analyze - Overall'!A9, '[3]2014 Broadcasts'!$B$2:$B$561))+(SUMIF('[3]2014 Broadcasts'!$H$2:$H$561, 'Dataset to Analyze - Overall'!A9, '[3]2014 Broadcasts'!$B$2:$B$561))+(SUMIF('[3]2014 Broadcasts'!$I$2:$I$561, 'Dataset to Analyze - Overall'!A9, '[3]2014 Broadcasts'!$B$2:$B$561)))+((SUMIF('[3]2015 Broadcasts'!$C$2:$C$417,'Dataset to Analyze - Overall'!A9,'[3]2015 Broadcasts'!$H$2:$H$417))+(SUMIF('[3]2015 Broadcasts'!$D$2:$D$417,'Dataset to Analyze - Overall'!A9,'[3]2015 Broadcasts'!$H$2:$H$417)))+((SUMIF('[3]2016 Broadcasts'!$C$2:$C$400,'Dataset to Analyze - Overall'!A9,'[3]2016 Broadcasts'!$H$2:$H$400))+(SUMIF('[3]2016 Broadcasts'!$D$2:$D$400,'Dataset to Analyze - Overall'!A9,'[3]2016 Broadcasts'!$H$2:$H$400)))+((SUMIF('[3]2017 Broadcasts'!$C$2:$C$394,'Dataset to Analyze - Overall'!A9, '[3]2017 Broadcasts'!$I$2:$I$394))+(SUMIF('[3]2017 Broadcasts'!$D$2:$D$394,'Dataset to Analyze - Overall'!A9, '[3]2017 Broadcasts'!$I$2:$I$394)))+((SUMIF('[3]2018 Broadcasts'!$C$2:$C$351, 'Dataset to Analyze - Overall'!A9, '[3]2018 Broadcasts'!$H$2:$H$351))+(SUMIF('[3]2018 Broadcasts'!$D$2:$D$351, 'Dataset to Analyze - Overall'!A9, '[3]2018 Broadcasts'!$H$2:$H$351))))/AW9)*1000000</f>
        <v>2966055.5555555555</v>
      </c>
      <c r="AY9" t="s">
        <v>193</v>
      </c>
      <c r="AZ9" s="4">
        <f>(VLOOKUP(A9, [3]Averages!$B$2:$K$128, 10, FALSE))*1000000</f>
        <v>11950000</v>
      </c>
      <c r="BA9" s="4">
        <f>AVERAGEIF([3]Attendance!$C$2:$C$1286, 'Dataset to Analyze - Overall'!A9, [3]Attendance!$G$2:$G$1286)</f>
        <v>96985.4</v>
      </c>
      <c r="BB9">
        <f>VLOOKUP(A9, [3]Stadiums!$B$2:$E$132, 3, FALSE)</f>
        <v>100119</v>
      </c>
      <c r="BC9" s="3">
        <f t="shared" si="12"/>
        <v>0.96870124551783376</v>
      </c>
      <c r="BD9">
        <f>VLOOKUP(A9, '[3]College Football Reference 0918'!$A$2:$L$131, 11, FALSE)</f>
        <v>6</v>
      </c>
      <c r="BE9">
        <f>VLOOKUP(A9, '[3]College Football Reference 0918'!$A$2:$L$131, 12, FALSE)</f>
        <v>3</v>
      </c>
      <c r="BF9">
        <f>VLOOKUP(A9, '[3]College Football Reference 0918'!$A$2:$L$131, 2, FALSE)</f>
        <v>18</v>
      </c>
      <c r="BG9">
        <f>VLOOKUP(A9, '[3]Draft Picks'!$AG$2:$AT$131, 14, FALSE)</f>
        <v>29</v>
      </c>
      <c r="BH9">
        <f>(VLOOKUP(A9, [3]Averages!$B$2:$J$128, 9, FALSE))*GV9</f>
        <v>4344948.5497150281</v>
      </c>
      <c r="BJ9">
        <f>VLOOKUP(A9&amp;"2014", '[4]Revenues_All_Sports_and_Men''s_W'!$E$2:$BI$1271, 57, FALSE)</f>
        <v>121382436</v>
      </c>
      <c r="BK9">
        <f>VLOOKUP(A9&amp;"2015", '[4]Revenues_All_Sports_and_Men''s_W'!$E$2:$BI$1271, 57, FALSE)</f>
        <v>127465311</v>
      </c>
      <c r="BL9">
        <f>VLOOKUP(A9&amp;"2016", '[4]Revenues_All_Sports_and_Men''s_W'!$E$2:$BI$1271, 57, FALSE)</f>
        <v>141173444</v>
      </c>
      <c r="BM9">
        <f>VLOOKUP(A9&amp;"2017", '[4]Revenues_All_Sports_and_Men''s_W'!$E$2:$BI$1271, 57, FALSE)</f>
        <v>143064180</v>
      </c>
      <c r="BN9">
        <f>VLOOKUP(A9&amp;"2018", '[4]Revenues_All_Sports_and_Men''s_W'!$E$2:$BI$1271, 57, FALSE)</f>
        <v>156147208</v>
      </c>
      <c r="BO9" s="6">
        <f>VLOOKUP(A9&amp;"2014", '[4]Revenues_All_Sports_and_Men''s_W'!$E$2:$FO$1271, 58, FALSE)</f>
        <v>0.67601696281765788</v>
      </c>
      <c r="BP9" s="6">
        <f>VLOOKUP(A9&amp;"2015", '[4]Revenues_All_Sports_and_Men''s_W'!$E$2:$FO$1271, 58, FALSE)</f>
        <v>0.69995839083843714</v>
      </c>
      <c r="BQ9" s="6">
        <f>VLOOKUP(A9&amp;"2016", '[4]Revenues_All_Sports_and_Men''s_W'!$E$2:$FO$1271, 58, FALSE)</f>
        <v>0.68157813028894221</v>
      </c>
      <c r="BR9" s="6">
        <f>VLOOKUP(A9&amp;"2017", '[4]Revenues_All_Sports_and_Men''s_W'!$E$2:$FO$1271, 58, FALSE)</f>
        <v>0.68005676069137688</v>
      </c>
      <c r="BS9" s="6">
        <f>VLOOKUP(A9&amp;"2018", '[4]Revenues_All_Sports_and_Men''s_W'!$E$2:$FO$1271, 58, FALSE)</f>
        <v>0.72347615440422008</v>
      </c>
      <c r="BT9">
        <f>VLOOKUP(A9&amp;"2014", '[5]Recruiting_Expenses_Men''s_Women'!$F$2:$O$1271, 9, FALSE)</f>
        <v>891767</v>
      </c>
      <c r="BU9">
        <f>VLOOKUP(A9&amp;"2015", '[5]Recruiting_Expenses_Men''s_Women'!$F$2:$O$1271, 9, FALSE)</f>
        <v>1003342</v>
      </c>
      <c r="BV9">
        <f>VLOOKUP(A9&amp;"2016", '[5]Recruiting_Expenses_Men''s_Women'!$F$2:$O$1271, 9, FALSE)</f>
        <v>1659947</v>
      </c>
      <c r="BW9">
        <f>VLOOKUP(A9&amp;"2017", '[5]Recruiting_Expenses_Men''s_Women'!$F$2:$O$1271, 9, FALSE)</f>
        <v>2605351</v>
      </c>
      <c r="BX9">
        <f>VLOOKUP(A9&amp;"2018", '[5]Recruiting_Expenses_Men''s_Women'!$F$2:$O$1271, 9, FALSE)</f>
        <v>2092681</v>
      </c>
      <c r="BY9" s="4">
        <v>23631000</v>
      </c>
      <c r="BZ9" s="4">
        <v>28838000</v>
      </c>
      <c r="CA9" s="4">
        <v>34845000</v>
      </c>
      <c r="CB9" s="4">
        <v>34979000</v>
      </c>
      <c r="CC9" s="4">
        <v>38800000</v>
      </c>
      <c r="CD9">
        <v>4</v>
      </c>
      <c r="CE9">
        <v>4</v>
      </c>
      <c r="CF9">
        <v>4</v>
      </c>
      <c r="CG9">
        <v>4</v>
      </c>
      <c r="CH9">
        <v>4</v>
      </c>
      <c r="CI9">
        <f>VLOOKUP(A9, '[3]2014'!$B$18:$D$145, 3, FALSE)</f>
        <v>6</v>
      </c>
      <c r="CJ9">
        <f>VLOOKUP(A9, '[3]2015'!$B$18:$D$145, 3, FALSE)</f>
        <v>5</v>
      </c>
      <c r="CK9">
        <f>VLOOKUP(A9, '[3]2016'!$B$18:$D$145, 3, FALSE)</f>
        <v>5</v>
      </c>
      <c r="CL9">
        <f>VLOOKUP(A9, '[3]2017'!$B$18:$D$147, 3, FALSE)</f>
        <v>7</v>
      </c>
      <c r="CM9">
        <f>VLOOKUP(A9, '[3]2018'!$B$18:$D$147, 3, FALSE)</f>
        <v>10</v>
      </c>
      <c r="CN9">
        <f>COUNTIF('[3]2014 Broadcasts'!$F$2:$F$561, 'Dataset to Analyze - Overall'!A9)+COUNTIF('[3]2014 Broadcasts'!$G$2:$G$561, 'Dataset to Analyze - Overall'!A9)+COUNTIF('[3]2014 Broadcasts'!$H$2:$H$561, 'Dataset to Analyze - Overall'!A9)+COUNTIF('[3]2014 Broadcasts'!$I$2:$I$561, 'Dataset to Analyze - Overall'!A9)</f>
        <v>11</v>
      </c>
      <c r="CO9">
        <f>COUNTIF('[3]2015 Broadcasts'!$C$2:$C$417, A9)+COUNTIF('[3]2015 Broadcasts'!$D$2:$D$417, A9)</f>
        <v>10</v>
      </c>
      <c r="CP9">
        <f>COUNTIF('[3]2016 Broadcasts'!$C$2:$C$400, 'Dataset to Analyze - Overall'!A9)+COUNTIF('[3]2016 Broadcasts'!$D$2:$D$400, 'Dataset to Analyze - Overall'!A9)</f>
        <v>10</v>
      </c>
      <c r="CQ9">
        <f>COUNTIF('[3]2017 Broadcasts'!$C$2:$C$394, 'Dataset to Analyze - Overall'!A9)+COUNTIF('[3]2017 Broadcasts'!$D$2:$D$394, 'Dataset to Analyze - Overall'!A9)</f>
        <v>11</v>
      </c>
      <c r="CR9">
        <f>COUNTIF('[3]2018 Broadcasts'!$C$2:$C$351, 'Dataset to Analyze - Overall'!A9)+COUNTIF('[3]2018 Broadcasts'!$D$2:$D$351, 'Dataset to Analyze - Overall'!A9)</f>
        <v>12</v>
      </c>
      <c r="CS9" s="4">
        <f>(((SUMIF('[3]2014 Broadcasts'!$F$2:$F$561, 'Dataset to Analyze - Overall'!A9, '[3]2014 Broadcasts'!$B$2:$B$561))+(SUMIF('[3]2014 Broadcasts'!$G$2:$G$561, 'Dataset to Analyze - Overall'!A9, '[3]2014 Broadcasts'!$B$2:$B$561))+(SUMIF('[3]2014 Broadcasts'!$H$2:$H$561, 'Dataset to Analyze - Overall'!A9, '[3]2014 Broadcasts'!$B$2:$B$561))+(SUMIF('[3]2014 Broadcasts'!$I$2:$I$561, 'Dataset to Analyze - Overall'!A9, '[3]2014 Broadcasts'!$B$2:$B$561)))/'Dataset to Analyze - Overall'!CN9)*1000000</f>
        <v>2380000</v>
      </c>
      <c r="CT9" s="4">
        <f>(((SUMIF('[3]2015 Broadcasts'!$C$2:$C$417,'Dataset to Analyze - Overall'!A9,'[3]2015 Broadcasts'!$H$2:$H$417))+(SUMIF('[3]2015 Broadcasts'!$D$2:$D$417,'Dataset to Analyze - Overall'!A9,'[3]2015 Broadcasts'!$H$2:$H$417)))/CO9)*1000000</f>
        <v>2413699.9999999995</v>
      </c>
      <c r="CU9" s="4">
        <f>(((SUMIF('[3]2016 Broadcasts'!$C$2:$C$400,'Dataset to Analyze - Overall'!A9,'[3]2016 Broadcasts'!$H$2:$H$400))+(SUMIF('[3]2016 Broadcasts'!$D$2:$D$400,'Dataset to Analyze - Overall'!A9,'[3]2016 Broadcasts'!$H$2:$H$400)))/'Dataset to Analyze - Overall'!CP9)*1000000</f>
        <v>3066100</v>
      </c>
      <c r="CV9" s="4">
        <f>(((SUMIF('[3]2017 Broadcasts'!$C$2:$C$394,'Dataset to Analyze - Overall'!A9, '[3]2017 Broadcasts'!$I$2:$I$394))+(SUMIF('[3]2017 Broadcasts'!$D$2:$D$394,'Dataset to Analyze - Overall'!A9, '[3]2017 Broadcasts'!$I$2:$I$394)))/'Dataset to Analyze - Overall'!CQ9)*1000000</f>
        <v>2589000</v>
      </c>
      <c r="CW9" s="4">
        <f>(((SUMIF('[3]2018 Broadcasts'!$C$2:$C$351, 'Dataset to Analyze - Overall'!A9, '[3]2018 Broadcasts'!$H$2:$H$351))+(SUMIF('[3]2018 Broadcasts'!$D$2:$D$351, 'Dataset to Analyze - Overall'!A9, '[3]2018 Broadcasts'!$H$2:$H$351)))/'Dataset to Analyze - Overall'!CR9)*1000000</f>
        <v>4225833.333333333</v>
      </c>
      <c r="CX9" s="5"/>
      <c r="CY9">
        <f>VLOOKUP(A9&amp;"2014", [3]Attendance!$D$2:$G$1286, 4, FALSE)</f>
        <v>94103</v>
      </c>
      <c r="CZ9">
        <f>VLOOKUP(A9&amp;"2015", [3]Attendance!$D$2:$G$1286, 4, FALSE)</f>
        <v>90035</v>
      </c>
      <c r="DA9">
        <f>VLOOKUP(A9&amp;"2016", [3]Attendance!$D$2:$G$1286, 4, FALSE)</f>
        <v>97881</v>
      </c>
      <c r="DB9">
        <f>VLOOKUP(A9&amp;"2017", [3]Attendance!$D$2:$G$1286, 4, FALSE)</f>
        <v>92778</v>
      </c>
      <c r="DC9">
        <f>VLOOKUP(A9&amp;"2018", [3]Attendance!$D$2:$G$1286, 4, FALSE)</f>
        <v>97713</v>
      </c>
      <c r="DE9">
        <f t="shared" si="13"/>
        <v>77.733312014138903</v>
      </c>
      <c r="DF9">
        <f t="shared" si="13"/>
        <v>81.628785164138904</v>
      </c>
      <c r="DG9">
        <f t="shared" si="13"/>
        <v>90.407473537338916</v>
      </c>
      <c r="DH9">
        <f t="shared" si="13"/>
        <v>91.61830087173891</v>
      </c>
      <c r="DI9">
        <f t="shared" si="13"/>
        <v>99.996672002938908</v>
      </c>
      <c r="DJ9">
        <f t="shared" si="35"/>
        <v>54.811449999999994</v>
      </c>
      <c r="DK9">
        <f t="shared" si="36"/>
        <v>67.047899999999998</v>
      </c>
      <c r="DL9">
        <f t="shared" si="37"/>
        <v>81.164349999999999</v>
      </c>
      <c r="DM9">
        <f t="shared" si="38"/>
        <v>81.479249999999993</v>
      </c>
      <c r="DN9">
        <f t="shared" si="39"/>
        <v>90.45859999999999</v>
      </c>
      <c r="DT9">
        <f t="shared" si="15"/>
        <v>50.766732627014029</v>
      </c>
      <c r="DU9">
        <f t="shared" si="15"/>
        <v>54.305130189737575</v>
      </c>
      <c r="DV9">
        <f t="shared" si="15"/>
        <v>82.178255856944389</v>
      </c>
      <c r="DW9">
        <f t="shared" si="15"/>
        <v>118.67348997704055</v>
      </c>
      <c r="DX9">
        <f t="shared" si="15"/>
        <v>99.363797841600103</v>
      </c>
      <c r="DY9">
        <f t="shared" si="16"/>
        <v>30.183579999999996</v>
      </c>
      <c r="DZ9">
        <f t="shared" si="17"/>
        <v>23.859649999999998</v>
      </c>
      <c r="EA9">
        <f t="shared" si="18"/>
        <v>31.290049999999997</v>
      </c>
      <c r="EB9">
        <f t="shared" si="19"/>
        <v>37.745909999999995</v>
      </c>
      <c r="EC9">
        <f t="shared" si="20"/>
        <v>49.287300000000002</v>
      </c>
      <c r="ED9">
        <f t="shared" si="21"/>
        <v>16.423000002960631</v>
      </c>
      <c r="EE9">
        <f t="shared" si="22"/>
        <v>14.93000000324307</v>
      </c>
      <c r="EF9">
        <f t="shared" si="23"/>
        <v>14.930000003551321</v>
      </c>
      <c r="EG9">
        <f t="shared" si="24"/>
        <v>16.423000003886354</v>
      </c>
      <c r="EH9">
        <f t="shared" si="25"/>
        <v>17.91600000425219</v>
      </c>
      <c r="EI9" s="4">
        <f t="shared" si="26"/>
        <v>229.91807464411355</v>
      </c>
      <c r="EJ9" s="4">
        <f t="shared" si="26"/>
        <v>241.77146535711955</v>
      </c>
      <c r="EK9" s="4">
        <f t="shared" si="26"/>
        <v>299.97012939783457</v>
      </c>
      <c r="EL9" s="4">
        <f t="shared" si="26"/>
        <v>345.93995085266579</v>
      </c>
      <c r="EM9" s="4">
        <f t="shared" si="26"/>
        <v>357.02236984879119</v>
      </c>
      <c r="EN9" s="4">
        <f t="shared" si="27"/>
        <v>15</v>
      </c>
      <c r="EO9" s="4">
        <f t="shared" si="27"/>
        <v>16</v>
      </c>
      <c r="EP9" s="4">
        <f t="shared" si="27"/>
        <v>10</v>
      </c>
      <c r="EQ9" s="4">
        <f t="shared" si="41"/>
        <v>7</v>
      </c>
      <c r="ER9" s="4" t="e">
        <f t="shared" si="40"/>
        <v>#DIV/0!</v>
      </c>
      <c r="ET9" s="4">
        <v>0</v>
      </c>
      <c r="EU9">
        <v>0</v>
      </c>
      <c r="EV9">
        <v>0</v>
      </c>
      <c r="EW9">
        <v>5</v>
      </c>
      <c r="EX9">
        <v>5</v>
      </c>
      <c r="EY9">
        <v>5</v>
      </c>
      <c r="EZ9">
        <v>0</v>
      </c>
      <c r="FA9">
        <v>0</v>
      </c>
      <c r="FB9">
        <v>5</v>
      </c>
      <c r="FC9">
        <v>5</v>
      </c>
      <c r="FD9">
        <f>VLOOKUP(A9, '[3]College Football Reference 0918'!$A$2:$R$131, 9, FALSE)</f>
        <v>1</v>
      </c>
      <c r="FE9">
        <f>VLOOKUP(A9, '[3]College Football Reference 0918'!$A$2:$R$131, 10, FALSE)</f>
        <v>0</v>
      </c>
      <c r="FF9">
        <f>VLOOKUP(A9, '[3]College Football Reference 0918'!$A$2:$R$131, 11, FALSE)</f>
        <v>6</v>
      </c>
      <c r="FG9">
        <f>VLOOKUP(A9, '[3]College Football Reference 0918'!$A$2:$R$131, 12, FALSE)</f>
        <v>3</v>
      </c>
      <c r="FH9">
        <f>VLOOKUP(A9, '[3]College Football Reference 0918'!$A$2:$R$131, 13, FALSE)</f>
        <v>0</v>
      </c>
      <c r="FR9">
        <v>10</v>
      </c>
      <c r="FX9">
        <f>IF((VLOOKUP(A9, '[3]2014'!$B$18:$Q$145, 13, FALSE))&gt;0, 5, 0)</f>
        <v>0</v>
      </c>
      <c r="FY9">
        <f>IF((VLOOKUP(A9, '[3]2015'!$B$18:$P$145, 13, FALSE))&gt;0, 5, 0)</f>
        <v>0</v>
      </c>
      <c r="FZ9">
        <f>IF((VLOOKUP(A9, '[3]2016'!$B$18:$Q$145, 13, FALSE))&gt;0, 5, 0)</f>
        <v>0</v>
      </c>
      <c r="GA9">
        <f>IF((VLOOKUP(A9, '[3]2017'!$B$18:$Q$147, 13, FALSE))&gt;0, 5, 0)</f>
        <v>5</v>
      </c>
      <c r="GB9">
        <f>IF((VLOOKUP(A9, '[3]2018'!$B$18:$Q$147, 13, FALSE))&gt;0, 5, 0)</f>
        <v>5</v>
      </c>
      <c r="GC9">
        <f>IF((VLOOKUP(A9, '[3]2014'!$B$18:$Q$145, 15, FALSE))&gt;0, 5, 0)</f>
        <v>0</v>
      </c>
      <c r="GD9">
        <f>IF((VLOOKUP(A9, '[3]2015'!$B$18:$P$145, 15, FALSE))&gt;0, 5, 0)</f>
        <v>0</v>
      </c>
      <c r="GE9">
        <f>IF((VLOOKUP(A9, '[3]2016'!$B$18:$Q$145, 15, FALSE))&gt;0, 5, 0)</f>
        <v>0</v>
      </c>
      <c r="GF9">
        <f>IF((VLOOKUP(A9, '[3]2017'!$B$18:$Q$147, 15, FALSE))&gt;0, 5, 0)</f>
        <v>0</v>
      </c>
      <c r="GG9">
        <f>IF((VLOOKUP(A9, '[3]2018'!$B$18:$Q$147, 15, FALSE))&gt;0, 5, 0)</f>
        <v>5</v>
      </c>
      <c r="GH9" s="7">
        <f t="shared" si="28"/>
        <v>1392035.7062163842</v>
      </c>
      <c r="GI9" s="7">
        <f t="shared" si="28"/>
        <v>1516408.2825584481</v>
      </c>
      <c r="GJ9" s="7">
        <f t="shared" si="28"/>
        <v>1651893.0291393106</v>
      </c>
      <c r="GK9" s="7">
        <f t="shared" si="28"/>
        <v>1799482.7719584622</v>
      </c>
      <c r="GL9" s="7">
        <f t="shared" si="28"/>
        <v>1960259.041871788</v>
      </c>
      <c r="GM9">
        <v>2135400</v>
      </c>
      <c r="GO9" s="8">
        <f t="shared" si="29"/>
        <v>0.75782624057979109</v>
      </c>
      <c r="GP9" s="8">
        <f t="shared" si="30"/>
        <v>0.86686312028989554</v>
      </c>
      <c r="GQ9">
        <f>VLOOKUP(A9, '[3]Sept. 2017 Social'!$D$2:$F$151, 3, FALSE)</f>
        <v>0.97589999999999999</v>
      </c>
      <c r="GR9">
        <f>VLOOKUP(A9, '[3]Sept. 2018 Social'!$D$2:$F$151, 3, FALSE)</f>
        <v>1.1000000000000001</v>
      </c>
      <c r="GS9">
        <f>VLOOKUP(A9, '[3]Sept. 2019 Social'!$D$2:$F$301, 3, FALSE)</f>
        <v>1.2</v>
      </c>
      <c r="GT9">
        <f t="shared" si="31"/>
        <v>0.10903687971010442</v>
      </c>
      <c r="GV9">
        <v>0.70801171916097083</v>
      </c>
    </row>
    <row r="10" spans="1:204" x14ac:dyDescent="0.35">
      <c r="A10" t="s">
        <v>213</v>
      </c>
      <c r="B10" t="str">
        <f>VLOOKUP(A10,'[1]CFB Scores for Tableau'!$A$2:$D$131, 2, FALSE)</f>
        <v>University Park</v>
      </c>
      <c r="C10" t="str">
        <f>VLOOKUP(A10,'[1]CFB Scores for Tableau'!$A$2:$D$131, 3, FALSE)</f>
        <v>Pennsylvania</v>
      </c>
      <c r="D10" s="9">
        <f>VLOOKUP(A10,'[1]CFB Scores for Tableau'!$A$2:$D$131, 4, FALSE)</f>
        <v>16802</v>
      </c>
      <c r="F10" s="3">
        <f t="shared" si="0"/>
        <v>156.50002758734851</v>
      </c>
      <c r="G10">
        <f t="shared" si="1"/>
        <v>6</v>
      </c>
      <c r="I10" s="4">
        <f t="shared" si="2"/>
        <v>61.066935295850001</v>
      </c>
      <c r="J10">
        <v>12</v>
      </c>
      <c r="K10" s="4">
        <f t="shared" si="32"/>
        <v>99.712429999999998</v>
      </c>
      <c r="L10" s="4">
        <f t="shared" si="3"/>
        <v>67.545928174233012</v>
      </c>
      <c r="M10" s="4">
        <f t="shared" si="33"/>
        <v>57.329689000000009</v>
      </c>
      <c r="N10" s="4">
        <f t="shared" si="4"/>
        <v>70.171000003339728</v>
      </c>
      <c r="O10" s="4">
        <f t="shared" si="5"/>
        <v>367.82598247342275</v>
      </c>
      <c r="P10" s="4">
        <f t="shared" si="6"/>
        <v>16</v>
      </c>
      <c r="Q10" s="4"/>
      <c r="R10" s="4">
        <f t="shared" si="34"/>
        <v>366.3176898628443</v>
      </c>
      <c r="S10" s="4">
        <f t="shared" si="7"/>
        <v>16</v>
      </c>
      <c r="T10" s="4"/>
      <c r="U10" t="s">
        <v>195</v>
      </c>
      <c r="V10" t="s">
        <v>191</v>
      </c>
      <c r="W10" s="4">
        <v>76401420.5</v>
      </c>
      <c r="X10" s="4">
        <v>6367565.4000000004</v>
      </c>
      <c r="Y10" s="4">
        <f>VLOOKUP(A10, '[2]Power 5'!$B$2:$F$75, 3, FALSE)</f>
        <v>1527104.8</v>
      </c>
      <c r="Z10" s="4">
        <f>VLOOKUP(A10, '[2]Power 5'!$B$2:$F$75, 4, FALSE)</f>
        <v>804936.88888888888</v>
      </c>
      <c r="AA10" s="3">
        <f>VLOOKUP(A10, '[2]Power 5'!$B$2:$F$75, 5, FALSE)</f>
        <v>0.5270999664783248</v>
      </c>
      <c r="AB10" s="4">
        <v>70033855.099999994</v>
      </c>
      <c r="AC10" s="3">
        <v>0.59341657453320706</v>
      </c>
      <c r="AD10" s="4">
        <f t="shared" si="8"/>
        <v>42737800</v>
      </c>
      <c r="AE10" t="s">
        <v>214</v>
      </c>
      <c r="AF10" s="5">
        <f>(VLOOKUP(A10, '[3]USA Coaches'' Salaries'!$O$3:$W$132, 9, FALSE))</f>
        <v>4.7900000000000009</v>
      </c>
      <c r="AG10">
        <v>698700</v>
      </c>
      <c r="AH10">
        <v>398781</v>
      </c>
      <c r="AI10">
        <v>328260</v>
      </c>
      <c r="AJ10">
        <f t="shared" si="9"/>
        <v>1425741</v>
      </c>
      <c r="AK10">
        <v>2</v>
      </c>
      <c r="AL10">
        <v>0</v>
      </c>
      <c r="AM10">
        <v>1</v>
      </c>
      <c r="AN10">
        <v>0</v>
      </c>
      <c r="AO10">
        <f t="shared" si="10"/>
        <v>0</v>
      </c>
      <c r="AP10">
        <f>(VLOOKUP(A10, '[3]College Football Reference 0918'!$A$2:$I$131, 8, FALSE))*10</f>
        <v>20</v>
      </c>
      <c r="AQ10">
        <f>(VLOOKUP(A10, '[3]College Football Reference 0918'!$A$2:$I$131, 9, FALSE))*10</f>
        <v>10</v>
      </c>
      <c r="AR10">
        <f>VLOOKUP('Dataset to Analyze - Overall'!A10, '[3]College Football Reference 0918'!$A$2:$G$131, 3, FALSE)</f>
        <v>87</v>
      </c>
      <c r="AS10">
        <f>VLOOKUP('Dataset to Analyze - Overall'!A10, '[3]College Football Reference 0918'!$A$2:$G$131, 4, FALSE)</f>
        <v>42</v>
      </c>
      <c r="AT10" s="5">
        <f>VLOOKUP('Dataset to Analyze - Overall'!A10, '[3]College Football Reference 0918'!$A$2:$G$131, 5, FALSE)</f>
        <v>0.67441860465116277</v>
      </c>
      <c r="AU10">
        <f>(VLOOKUP('Dataset to Analyze - Overall'!A10,'[3]College Football Reference 0918'!$A$2:$G$131,7,FALSE)*5)</f>
        <v>15</v>
      </c>
      <c r="AV10">
        <f>(VLOOKUP('Dataset to Analyze - Overall'!A10, '[3]College Football Reference 0918'!$A$2:$G$131, 6, FALSE))*5</f>
        <v>40</v>
      </c>
      <c r="AW10">
        <f t="shared" si="11"/>
        <v>47</v>
      </c>
      <c r="AX10" s="4">
        <f>((((SUMIF('[3]2014 Broadcasts'!$F$2:$F$561, 'Dataset to Analyze - Overall'!A10, '[3]2014 Broadcasts'!$B$2:$B$561))+(SUMIF('[3]2014 Broadcasts'!$G$2:$G$561, 'Dataset to Analyze - Overall'!A10, '[3]2014 Broadcasts'!$B$2:$B$561))+(SUMIF('[3]2014 Broadcasts'!$H$2:$H$561, 'Dataset to Analyze - Overall'!A10, '[3]2014 Broadcasts'!$B$2:$B$561))+(SUMIF('[3]2014 Broadcasts'!$I$2:$I$561, 'Dataset to Analyze - Overall'!A10, '[3]2014 Broadcasts'!$B$2:$B$561)))+((SUMIF('[3]2015 Broadcasts'!$C$2:$C$417,'Dataset to Analyze - Overall'!A10,'[3]2015 Broadcasts'!$H$2:$H$417))+(SUMIF('[3]2015 Broadcasts'!$D$2:$D$417,'Dataset to Analyze - Overall'!A10,'[3]2015 Broadcasts'!$H$2:$H$417)))+((SUMIF('[3]2016 Broadcasts'!$C$2:$C$400,'Dataset to Analyze - Overall'!A10,'[3]2016 Broadcasts'!$H$2:$H$400))+(SUMIF('[3]2016 Broadcasts'!$D$2:$D$400,'Dataset to Analyze - Overall'!A10,'[3]2016 Broadcasts'!$H$2:$H$400)))+((SUMIF('[3]2017 Broadcasts'!$C$2:$C$394,'Dataset to Analyze - Overall'!A10, '[3]2017 Broadcasts'!$I$2:$I$394))+(SUMIF('[3]2017 Broadcasts'!$D$2:$D$394,'Dataset to Analyze - Overall'!A10, '[3]2017 Broadcasts'!$I$2:$I$394)))+((SUMIF('[3]2018 Broadcasts'!$C$2:$C$351, 'Dataset to Analyze - Overall'!A10, '[3]2018 Broadcasts'!$H$2:$H$351))+(SUMIF('[3]2018 Broadcasts'!$D$2:$D$351, 'Dataset to Analyze - Overall'!A10, '[3]2018 Broadcasts'!$H$2:$H$351))))/AW10)*1000000</f>
        <v>3863063.8297872338</v>
      </c>
      <c r="AY10" t="s">
        <v>193</v>
      </c>
      <c r="AZ10" s="4">
        <f>(VLOOKUP(A10, [3]Averages!$B$2:$K$128, 10, FALSE))*1000000</f>
        <v>3500000</v>
      </c>
      <c r="BA10" s="4">
        <f>AVERAGEIF([3]Attendance!$C$2:$C$1286, 'Dataset to Analyze - Overall'!A10, [3]Attendance!$G$2:$G$1286)</f>
        <v>101852.7</v>
      </c>
      <c r="BB10">
        <f>VLOOKUP(A10, [3]Stadiums!$B$2:$E$132, 3, FALSE)</f>
        <v>106572</v>
      </c>
      <c r="BC10" s="3">
        <f t="shared" si="12"/>
        <v>0.95571726156964298</v>
      </c>
      <c r="BD10">
        <f>VLOOKUP(A10, '[3]College Football Reference 0918'!$A$2:$L$131, 11, FALSE)</f>
        <v>4</v>
      </c>
      <c r="BE10">
        <f>VLOOKUP(A10, '[3]College Football Reference 0918'!$A$2:$L$131, 12, FALSE)</f>
        <v>4</v>
      </c>
      <c r="BF10">
        <f>VLOOKUP(A10, '[3]College Football Reference 0918'!$A$2:$L$131, 2, FALSE)</f>
        <v>9</v>
      </c>
      <c r="BG10">
        <f>VLOOKUP(A10, '[3]Draft Picks'!$AG$2:$AT$131, 14, FALSE)</f>
        <v>39</v>
      </c>
      <c r="BH10">
        <f>(VLOOKUP(A10, [3]Averages!$B$2:$J$128, 9, FALSE))*GV10</f>
        <v>3609003.9327602852</v>
      </c>
      <c r="BJ10">
        <f>VLOOKUP(A10&amp;"2014", '[4]Revenues_All_Sports_and_Men''s_W'!$E$2:$BI$1271, 57, FALSE)</f>
        <v>71305219</v>
      </c>
      <c r="BK10">
        <f>VLOOKUP(A10&amp;"2015", '[4]Revenues_All_Sports_and_Men''s_W'!$E$2:$BI$1271, 57, FALSE)</f>
        <v>75462597</v>
      </c>
      <c r="BL10">
        <f>VLOOKUP(A10&amp;"2016", '[4]Revenues_All_Sports_and_Men''s_W'!$E$2:$BI$1271, 57, FALSE)</f>
        <v>81106066</v>
      </c>
      <c r="BM10">
        <f>VLOOKUP(A10&amp;"2017", '[4]Revenues_All_Sports_and_Men''s_W'!$E$2:$BI$1271, 57, FALSE)</f>
        <v>100098956</v>
      </c>
      <c r="BN10">
        <f>VLOOKUP(A10&amp;"2018", '[4]Revenues_All_Sports_and_Men''s_W'!$E$2:$BI$1271, 57, FALSE)</f>
        <v>100133983</v>
      </c>
      <c r="BO10" s="6">
        <f>VLOOKUP(A10&amp;"2014", '[4]Revenues_All_Sports_and_Men''s_W'!$E$2:$FO$1271, 58, FALSE)</f>
        <v>0.55737622021868782</v>
      </c>
      <c r="BP10" s="6">
        <f>VLOOKUP(A10&amp;"2015", '[4]Revenues_All_Sports_and_Men''s_W'!$E$2:$FO$1271, 58, FALSE)</f>
        <v>0.57036185697503905</v>
      </c>
      <c r="BQ10" s="6">
        <f>VLOOKUP(A10&amp;"2016", '[4]Revenues_All_Sports_and_Men''s_W'!$E$2:$FO$1271, 58, FALSE)</f>
        <v>0.56316984164001349</v>
      </c>
      <c r="BR10" s="6">
        <f>VLOOKUP(A10&amp;"2017", '[4]Revenues_All_Sports_and_Men''s_W'!$E$2:$FO$1271, 58, FALSE)</f>
        <v>0.605291236648412</v>
      </c>
      <c r="BS10" s="6">
        <f>VLOOKUP(A10&amp;"2018", '[4]Revenues_All_Sports_and_Men''s_W'!$E$2:$FO$1271, 58, FALSE)</f>
        <v>0.60860872674217803</v>
      </c>
      <c r="BT10">
        <f>VLOOKUP(A10&amp;"2014", '[5]Recruiting_Expenses_Men''s_Women'!$F$2:$O$1271, 9, FALSE)</f>
        <v>1490994</v>
      </c>
      <c r="BU10">
        <f>VLOOKUP(A10&amp;"2015", '[5]Recruiting_Expenses_Men''s_Women'!$F$2:$O$1271, 9, FALSE)</f>
        <v>1620745</v>
      </c>
      <c r="BV10">
        <f>VLOOKUP(A10&amp;"2016", '[5]Recruiting_Expenses_Men''s_Women'!$F$2:$O$1271, 9, FALSE)</f>
        <v>1946649</v>
      </c>
      <c r="BW10">
        <f>VLOOKUP(A10&amp;"2017", '[5]Recruiting_Expenses_Men''s_Women'!$F$2:$O$1271, 9, FALSE)</f>
        <v>2188936</v>
      </c>
      <c r="BX10">
        <f>VLOOKUP(A10&amp;"2018", '[5]Recruiting_Expenses_Men''s_Women'!$F$2:$O$1271, 9, FALSE)</f>
        <v>2487483</v>
      </c>
      <c r="BY10" s="4">
        <v>32430000</v>
      </c>
      <c r="BZ10" s="4">
        <v>34754000</v>
      </c>
      <c r="CA10" s="4">
        <v>37004000</v>
      </c>
      <c r="CB10" s="4">
        <v>53901000</v>
      </c>
      <c r="CC10" s="4">
        <v>55600000</v>
      </c>
      <c r="CD10">
        <v>2</v>
      </c>
      <c r="CE10">
        <v>2</v>
      </c>
      <c r="CF10">
        <v>2</v>
      </c>
      <c r="CG10">
        <v>2</v>
      </c>
      <c r="CH10">
        <v>2</v>
      </c>
      <c r="CI10">
        <f>VLOOKUP(A10, '[3]2014'!$B$18:$D$145, 3, FALSE)</f>
        <v>7</v>
      </c>
      <c r="CJ10">
        <f>VLOOKUP(A10, '[3]2015'!$B$18:$D$145, 3, FALSE)</f>
        <v>7</v>
      </c>
      <c r="CK10">
        <f>VLOOKUP(A10, '[3]2016'!$B$18:$D$145, 3, FALSE)</f>
        <v>11</v>
      </c>
      <c r="CL10">
        <f>VLOOKUP(A10, '[3]2017'!$B$18:$D$147, 3, FALSE)</f>
        <v>11</v>
      </c>
      <c r="CM10">
        <f>VLOOKUP(A10, '[3]2018'!$B$18:$D$147, 3, FALSE)</f>
        <v>9</v>
      </c>
      <c r="CN10">
        <f>COUNTIF('[3]2014 Broadcasts'!$F$2:$F$561, 'Dataset to Analyze - Overall'!A10)+COUNTIF('[3]2014 Broadcasts'!$G$2:$G$561, 'Dataset to Analyze - Overall'!A10)+COUNTIF('[3]2014 Broadcasts'!$H$2:$H$561, 'Dataset to Analyze - Overall'!A10)+COUNTIF('[3]2014 Broadcasts'!$I$2:$I$561, 'Dataset to Analyze - Overall'!A10)</f>
        <v>9</v>
      </c>
      <c r="CO10">
        <f>COUNTIF('[3]2015 Broadcasts'!$C$2:$C$417, A10)+COUNTIF('[3]2015 Broadcasts'!$D$2:$D$417, A10)</f>
        <v>11</v>
      </c>
      <c r="CP10">
        <f>COUNTIF('[3]2016 Broadcasts'!$C$2:$C$400, 'Dataset to Analyze - Overall'!A10)+COUNTIF('[3]2016 Broadcasts'!$D$2:$D$400, 'Dataset to Analyze - Overall'!A10)</f>
        <v>8</v>
      </c>
      <c r="CQ10">
        <f>COUNTIF('[3]2017 Broadcasts'!$C$2:$C$394, 'Dataset to Analyze - Overall'!A10)+COUNTIF('[3]2017 Broadcasts'!$D$2:$D$394, 'Dataset to Analyze - Overall'!A10)</f>
        <v>9</v>
      </c>
      <c r="CR10">
        <f>COUNTIF('[3]2018 Broadcasts'!$C$2:$C$351, 'Dataset to Analyze - Overall'!A10)+COUNTIF('[3]2018 Broadcasts'!$D$2:$D$351, 'Dataset to Analyze - Overall'!A10)</f>
        <v>10</v>
      </c>
      <c r="CS10" s="4">
        <f>(((SUMIF('[3]2014 Broadcasts'!$F$2:$F$561, 'Dataset to Analyze - Overall'!A10, '[3]2014 Broadcasts'!$B$2:$B$561))+(SUMIF('[3]2014 Broadcasts'!$G$2:$G$561, 'Dataset to Analyze - Overall'!A10, '[3]2014 Broadcasts'!$B$2:$B$561))+(SUMIF('[3]2014 Broadcasts'!$H$2:$H$561, 'Dataset to Analyze - Overall'!A10, '[3]2014 Broadcasts'!$B$2:$B$561))+(SUMIF('[3]2014 Broadcasts'!$I$2:$I$561, 'Dataset to Analyze - Overall'!A10, '[3]2014 Broadcasts'!$B$2:$B$561)))/'Dataset to Analyze - Overall'!CN10)*1000000</f>
        <v>2208000</v>
      </c>
      <c r="CT10" s="4">
        <f>(((SUMIF('[3]2015 Broadcasts'!$C$2:$C$417,'Dataset to Analyze - Overall'!A10,'[3]2015 Broadcasts'!$H$2:$H$417))+(SUMIF('[3]2015 Broadcasts'!$D$2:$D$417,'Dataset to Analyze - Overall'!A10,'[3]2015 Broadcasts'!$H$2:$H$417)))/CO10)*1000000</f>
        <v>2788363.6363636362</v>
      </c>
      <c r="CU10" s="4">
        <f>(((SUMIF('[3]2016 Broadcasts'!$C$2:$C$400,'Dataset to Analyze - Overall'!A10,'[3]2016 Broadcasts'!$H$2:$H$400))+(SUMIF('[3]2016 Broadcasts'!$D$2:$D$400,'Dataset to Analyze - Overall'!A10,'[3]2016 Broadcasts'!$H$2:$H$400)))/'Dataset to Analyze - Overall'!CP10)*1000000</f>
        <v>5993125</v>
      </c>
      <c r="CV10" s="4">
        <f>(((SUMIF('[3]2017 Broadcasts'!$C$2:$C$394,'Dataset to Analyze - Overall'!A10, '[3]2017 Broadcasts'!$I$2:$I$394))+(SUMIF('[3]2017 Broadcasts'!$D$2:$D$394,'Dataset to Analyze - Overall'!A10, '[3]2017 Broadcasts'!$I$2:$I$394)))/'Dataset to Analyze - Overall'!CQ10)*1000000</f>
        <v>5086444.444444445</v>
      </c>
      <c r="CW10" s="4">
        <f>(((SUMIF('[3]2018 Broadcasts'!$C$2:$C$351, 'Dataset to Analyze - Overall'!A10, '[3]2018 Broadcasts'!$H$2:$H$351))+(SUMIF('[3]2018 Broadcasts'!$D$2:$D$351, 'Dataset to Analyze - Overall'!A10, '[3]2018 Broadcasts'!$H$2:$H$351)))/'Dataset to Analyze - Overall'!CR10)*1000000</f>
        <v>3729700</v>
      </c>
      <c r="CX10" s="5"/>
      <c r="CY10">
        <f>VLOOKUP(A10&amp;"2014", [3]Attendance!$D$2:$G$1286, 4, FALSE)</f>
        <v>101623</v>
      </c>
      <c r="CZ10">
        <f>VLOOKUP(A10&amp;"2015", [3]Attendance!$D$2:$G$1286, 4, FALSE)</f>
        <v>99799</v>
      </c>
      <c r="DA10">
        <f>VLOOKUP(A10&amp;"2016", [3]Attendance!$D$2:$G$1286, 4, FALSE)</f>
        <v>100257</v>
      </c>
      <c r="DB10">
        <f>VLOOKUP(A10&amp;"2017", [3]Attendance!$D$2:$G$1286, 4, FALSE)</f>
        <v>106707</v>
      </c>
      <c r="DC10">
        <f>VLOOKUP(A10&amp;"2018", [3]Attendance!$D$2:$G$1286, 4, FALSE)</f>
        <v>105485</v>
      </c>
      <c r="DE10">
        <f t="shared" si="13"/>
        <v>45.663862247338898</v>
      </c>
      <c r="DF10">
        <f t="shared" si="13"/>
        <v>48.326247118538902</v>
      </c>
      <c r="DG10">
        <f t="shared" si="13"/>
        <v>51.940324666138899</v>
      </c>
      <c r="DH10">
        <f t="shared" si="13"/>
        <v>64.103371422138906</v>
      </c>
      <c r="DI10">
        <f t="shared" si="13"/>
        <v>64.125802712938906</v>
      </c>
      <c r="DJ10">
        <f t="shared" si="35"/>
        <v>75.489099999999993</v>
      </c>
      <c r="DK10">
        <f t="shared" si="36"/>
        <v>80.950499999999991</v>
      </c>
      <c r="DL10">
        <f t="shared" si="37"/>
        <v>86.238</v>
      </c>
      <c r="DM10">
        <f t="shared" si="38"/>
        <v>125.94595</v>
      </c>
      <c r="DN10">
        <f t="shared" si="39"/>
        <v>129.93860000000001</v>
      </c>
      <c r="DT10">
        <f t="shared" si="15"/>
        <v>76.292049095043268</v>
      </c>
      <c r="DU10">
        <f t="shared" si="15"/>
        <v>81.051572962865293</v>
      </c>
      <c r="DV10">
        <f t="shared" si="15"/>
        <v>94.124138076065321</v>
      </c>
      <c r="DW10">
        <f t="shared" si="15"/>
        <v>105.19776181372382</v>
      </c>
      <c r="DX10">
        <f t="shared" si="15"/>
        <v>116.80889211572389</v>
      </c>
      <c r="DY10">
        <f t="shared" si="16"/>
        <v>35.269109999999998</v>
      </c>
      <c r="DZ10">
        <f t="shared" si="17"/>
        <v>29.030709999999999</v>
      </c>
      <c r="EA10">
        <f t="shared" si="18"/>
        <v>59.326429999999995</v>
      </c>
      <c r="EB10">
        <f t="shared" si="19"/>
        <v>54.326429999999995</v>
      </c>
      <c r="EC10">
        <f t="shared" si="20"/>
        <v>34.201769999999996</v>
      </c>
      <c r="ED10">
        <f t="shared" si="21"/>
        <v>13.437000001900076</v>
      </c>
      <c r="EE10">
        <f t="shared" si="22"/>
        <v>16.42300000208882</v>
      </c>
      <c r="EF10">
        <f t="shared" si="23"/>
        <v>11.944000002295098</v>
      </c>
      <c r="EG10">
        <f t="shared" si="24"/>
        <v>13.437000002518989</v>
      </c>
      <c r="EH10">
        <f t="shared" si="25"/>
        <v>14.930000002762524</v>
      </c>
      <c r="EI10" s="4">
        <f t="shared" si="26"/>
        <v>246.15112134428225</v>
      </c>
      <c r="EJ10" s="4">
        <f t="shared" si="26"/>
        <v>255.782030083493</v>
      </c>
      <c r="EK10" s="4">
        <f t="shared" si="26"/>
        <v>303.57289274449931</v>
      </c>
      <c r="EL10" s="4">
        <f t="shared" si="26"/>
        <v>363.01051323838175</v>
      </c>
      <c r="EM10" s="4">
        <f t="shared" si="26"/>
        <v>360.00506483142533</v>
      </c>
      <c r="EN10" s="4">
        <f t="shared" si="27"/>
        <v>9</v>
      </c>
      <c r="EO10" s="4">
        <f t="shared" si="27"/>
        <v>14</v>
      </c>
      <c r="EP10" s="4">
        <f t="shared" si="27"/>
        <v>9</v>
      </c>
      <c r="EQ10" s="4">
        <f t="shared" si="41"/>
        <v>5</v>
      </c>
      <c r="ER10" s="4" t="e">
        <f t="shared" si="40"/>
        <v>#DIV/0!</v>
      </c>
      <c r="ET10">
        <v>5</v>
      </c>
      <c r="EU10">
        <v>0</v>
      </c>
      <c r="EV10">
        <v>0</v>
      </c>
      <c r="EW10">
        <v>5</v>
      </c>
      <c r="EX10">
        <v>0</v>
      </c>
      <c r="EY10">
        <v>5</v>
      </c>
      <c r="EZ10">
        <v>5</v>
      </c>
      <c r="FA10">
        <v>5</v>
      </c>
      <c r="FB10">
        <v>5</v>
      </c>
      <c r="FC10">
        <v>5</v>
      </c>
      <c r="FD10">
        <f>VLOOKUP(A10, '[3]College Football Reference 0918'!$A$2:$R$131, 9, FALSE)</f>
        <v>1</v>
      </c>
      <c r="FE10">
        <f>VLOOKUP(A10, '[3]College Football Reference 0918'!$A$2:$R$131, 10, FALSE)</f>
        <v>0</v>
      </c>
      <c r="FF10">
        <f>VLOOKUP(A10, '[3]College Football Reference 0918'!$A$2:$R$131, 11, FALSE)</f>
        <v>4</v>
      </c>
      <c r="FG10">
        <f>VLOOKUP(A10, '[3]College Football Reference 0918'!$A$2:$R$131, 12, FALSE)</f>
        <v>4</v>
      </c>
      <c r="FH10">
        <f>VLOOKUP(A10, '[3]College Football Reference 0918'!$A$2:$R$131, 13, FALSE)</f>
        <v>0</v>
      </c>
      <c r="FP10">
        <v>10</v>
      </c>
      <c r="FQ10">
        <v>10</v>
      </c>
      <c r="FU10">
        <v>10</v>
      </c>
      <c r="FX10">
        <f>IF((VLOOKUP(A10, '[3]2014'!$B$18:$Q$145, 13, FALSE))&gt;0, 5, 0)</f>
        <v>0</v>
      </c>
      <c r="FY10">
        <f>IF((VLOOKUP(A10, '[3]2015'!$B$18:$P$145, 13, FALSE))&gt;0, 5, 0)</f>
        <v>0</v>
      </c>
      <c r="FZ10">
        <f>IF((VLOOKUP(A10, '[3]2016'!$B$18:$Q$145, 13, FALSE))&gt;0, 5, 0)</f>
        <v>0</v>
      </c>
      <c r="GA10">
        <f>IF((VLOOKUP(A10, '[3]2017'!$B$18:$Q$147, 13, FALSE))&gt;0, 5, 0)</f>
        <v>5</v>
      </c>
      <c r="GB10">
        <f>IF((VLOOKUP(A10, '[3]2018'!$B$18:$Q$147, 13, FALSE))&gt;0, 5, 0)</f>
        <v>5</v>
      </c>
      <c r="GC10">
        <f>IF((VLOOKUP(A10, '[3]2014'!$B$18:$Q$145, 15, FALSE))&gt;0, 5, 0)</f>
        <v>0</v>
      </c>
      <c r="GD10">
        <f>IF((VLOOKUP(A10, '[3]2015'!$B$18:$P$145, 15, FALSE))&gt;0, 5, 0)</f>
        <v>0</v>
      </c>
      <c r="GE10">
        <f>IF((VLOOKUP(A10, '[3]2016'!$B$18:$Q$145, 15, FALSE))&gt;0, 5, 0)</f>
        <v>5</v>
      </c>
      <c r="GF10">
        <f>IF((VLOOKUP(A10, '[3]2017'!$B$18:$Q$147, 15, FALSE))&gt;0, 5, 0)</f>
        <v>5</v>
      </c>
      <c r="GG10">
        <f>IF((VLOOKUP(A10, '[3]2018'!$B$18:$Q$147, 15, FALSE))&gt;0, 5, 0)</f>
        <v>5</v>
      </c>
      <c r="GH10" s="7">
        <f t="shared" si="28"/>
        <v>929419.49040772393</v>
      </c>
      <c r="GI10" s="7">
        <f t="shared" si="28"/>
        <v>1012459.2400408187</v>
      </c>
      <c r="GJ10" s="7">
        <f t="shared" si="28"/>
        <v>1102918.2444779009</v>
      </c>
      <c r="GK10" s="7">
        <f t="shared" si="28"/>
        <v>1201459.3831482765</v>
      </c>
      <c r="GL10" s="7">
        <f t="shared" si="28"/>
        <v>1308804.7609896623</v>
      </c>
      <c r="GM10">
        <v>1425741</v>
      </c>
      <c r="GO10" s="8">
        <f t="shared" si="29"/>
        <v>0.84125874125874156</v>
      </c>
      <c r="GP10" s="8">
        <f t="shared" si="30"/>
        <v>0.97062937062937082</v>
      </c>
      <c r="GQ10">
        <f>VLOOKUP(A10, '[3]Sept. 2017 Social'!$D$2:$F$151, 3, FALSE)</f>
        <v>1.1000000000000001</v>
      </c>
      <c r="GR10">
        <f>VLOOKUP(A10, '[3]Sept. 2018 Social'!$D$2:$F$151, 3, FALSE)</f>
        <v>1.3</v>
      </c>
      <c r="GS10">
        <f>VLOOKUP(A10, '[3]Sept. 2019 Social'!$D$2:$F$301, 3, FALSE)</f>
        <v>1.4</v>
      </c>
      <c r="GT10">
        <f t="shared" si="31"/>
        <v>0.12937062937062929</v>
      </c>
      <c r="GV10">
        <v>0.62777980040595083</v>
      </c>
    </row>
    <row r="11" spans="1:204" x14ac:dyDescent="0.35">
      <c r="A11" t="s">
        <v>215</v>
      </c>
      <c r="B11" t="str">
        <f>VLOOKUP(A11,'[1]CFB Scores for Tableau'!$A$2:$D$131, 2, FALSE)</f>
        <v>Knoxville</v>
      </c>
      <c r="C11" t="str">
        <f>VLOOKUP(A11,'[1]CFB Scores for Tableau'!$A$2:$D$131, 3, FALSE)</f>
        <v>Tennessee</v>
      </c>
      <c r="D11" s="9">
        <f>VLOOKUP(A11,'[1]CFB Scores for Tableau'!$A$2:$D$131, 4, FALSE)</f>
        <v>37996</v>
      </c>
      <c r="F11" s="3">
        <f t="shared" si="0"/>
        <v>155.99859902001006</v>
      </c>
      <c r="G11">
        <f t="shared" si="1"/>
        <v>7</v>
      </c>
      <c r="I11" s="4">
        <f t="shared" si="2"/>
        <v>63.268036344669994</v>
      </c>
      <c r="J11">
        <v>35</v>
      </c>
      <c r="K11" s="4">
        <f t="shared" si="32"/>
        <v>96.95823</v>
      </c>
      <c r="L11" s="4">
        <f t="shared" si="3"/>
        <v>89.925317037366952</v>
      </c>
      <c r="M11" s="4">
        <f t="shared" si="33"/>
        <v>40.320411</v>
      </c>
      <c r="N11" s="4">
        <f t="shared" si="4"/>
        <v>49.269000003769939</v>
      </c>
      <c r="O11" s="4">
        <f t="shared" si="5"/>
        <v>374.74099438580686</v>
      </c>
      <c r="P11" s="4">
        <f t="shared" si="6"/>
        <v>13</v>
      </c>
      <c r="Q11" s="4"/>
      <c r="R11" s="4">
        <f t="shared" si="34"/>
        <v>373.27005048441163</v>
      </c>
      <c r="S11" s="4">
        <f t="shared" si="7"/>
        <v>13</v>
      </c>
      <c r="T11" s="4"/>
      <c r="U11" t="s">
        <v>190</v>
      </c>
      <c r="V11" t="s">
        <v>191</v>
      </c>
      <c r="W11" s="4">
        <v>78892199.099999994</v>
      </c>
      <c r="X11" s="4">
        <v>3490429.8</v>
      </c>
      <c r="Y11" s="4">
        <f>VLOOKUP(A11, '[2]Power 5'!$B$2:$F$75, 3, FALSE)</f>
        <v>2035831.9</v>
      </c>
      <c r="Z11" s="4">
        <f>VLOOKUP(A11, '[2]Power 5'!$B$2:$F$75, 4, FALSE)</f>
        <v>1507924.5</v>
      </c>
      <c r="AA11" s="3">
        <f>VLOOKUP(A11, '[2]Power 5'!$B$2:$F$75, 5, FALSE)</f>
        <v>0.74069204829730784</v>
      </c>
      <c r="AB11" s="4">
        <v>75401769.299999997</v>
      </c>
      <c r="AC11" s="3">
        <v>0.65825014259804582</v>
      </c>
      <c r="AD11" s="4">
        <f t="shared" si="8"/>
        <v>41565800</v>
      </c>
      <c r="AE11" t="s">
        <v>216</v>
      </c>
      <c r="AF11" s="5">
        <f>(VLOOKUP(A11, '[3]USA Coaches'' Salaries'!$O$3:$W$132, 9, FALSE))</f>
        <v>3.9084000000000003</v>
      </c>
      <c r="AG11">
        <v>609479</v>
      </c>
      <c r="AH11">
        <v>672275</v>
      </c>
      <c r="AI11">
        <v>335983</v>
      </c>
      <c r="AJ11">
        <f t="shared" si="9"/>
        <v>1617737</v>
      </c>
      <c r="AK11">
        <v>6</v>
      </c>
      <c r="AL11">
        <v>0</v>
      </c>
      <c r="AM11">
        <v>0</v>
      </c>
      <c r="AN11">
        <v>0</v>
      </c>
      <c r="AO11">
        <f t="shared" si="10"/>
        <v>0</v>
      </c>
      <c r="AP11">
        <f>(VLOOKUP(A11, '[3]College Football Reference 0918'!$A$2:$I$131, 8, FALSE))*10</f>
        <v>0</v>
      </c>
      <c r="AQ11">
        <f>(VLOOKUP(A11, '[3]College Football Reference 0918'!$A$2:$I$131, 9, FALSE))*10</f>
        <v>0</v>
      </c>
      <c r="AR11">
        <f>VLOOKUP('Dataset to Analyze - Overall'!A11, '[3]College Football Reference 0918'!$A$2:$G$131, 3, FALSE)</f>
        <v>62</v>
      </c>
      <c r="AS11">
        <f>VLOOKUP('Dataset to Analyze - Overall'!A11, '[3]College Football Reference 0918'!$A$2:$G$131, 4, FALSE)</f>
        <v>63</v>
      </c>
      <c r="AT11" s="5">
        <f>VLOOKUP('Dataset to Analyze - Overall'!A11, '[3]College Football Reference 0918'!$A$2:$G$131, 5, FALSE)</f>
        <v>0.496</v>
      </c>
      <c r="AU11">
        <f>(VLOOKUP('Dataset to Analyze - Overall'!A11,'[3]College Football Reference 0918'!$A$2:$G$131,7,FALSE)*5)</f>
        <v>15</v>
      </c>
      <c r="AV11">
        <f>(VLOOKUP('Dataset to Analyze - Overall'!A11, '[3]College Football Reference 0918'!$A$2:$G$131, 6, FALSE))*5</f>
        <v>25</v>
      </c>
      <c r="AW11">
        <f t="shared" si="11"/>
        <v>33</v>
      </c>
      <c r="AX11" s="4">
        <f>((((SUMIF('[3]2014 Broadcasts'!$F$2:$F$561, 'Dataset to Analyze - Overall'!A11, '[3]2014 Broadcasts'!$B$2:$B$561))+(SUMIF('[3]2014 Broadcasts'!$G$2:$G$561, 'Dataset to Analyze - Overall'!A11, '[3]2014 Broadcasts'!$B$2:$B$561))+(SUMIF('[3]2014 Broadcasts'!$H$2:$H$561, 'Dataset to Analyze - Overall'!A11, '[3]2014 Broadcasts'!$B$2:$B$561))+(SUMIF('[3]2014 Broadcasts'!$I$2:$I$561, 'Dataset to Analyze - Overall'!A11, '[3]2014 Broadcasts'!$B$2:$B$561)))+((SUMIF('[3]2015 Broadcasts'!$C$2:$C$417,'Dataset to Analyze - Overall'!A11,'[3]2015 Broadcasts'!$H$2:$H$417))+(SUMIF('[3]2015 Broadcasts'!$D$2:$D$417,'Dataset to Analyze - Overall'!A11,'[3]2015 Broadcasts'!$H$2:$H$417)))+((SUMIF('[3]2016 Broadcasts'!$C$2:$C$400,'Dataset to Analyze - Overall'!A11,'[3]2016 Broadcasts'!$H$2:$H$400))+(SUMIF('[3]2016 Broadcasts'!$D$2:$D$400,'Dataset to Analyze - Overall'!A11,'[3]2016 Broadcasts'!$H$2:$H$400)))+((SUMIF('[3]2017 Broadcasts'!$C$2:$C$394,'Dataset to Analyze - Overall'!A11, '[3]2017 Broadcasts'!$I$2:$I$394))+(SUMIF('[3]2017 Broadcasts'!$D$2:$D$394,'Dataset to Analyze - Overall'!A11, '[3]2017 Broadcasts'!$I$2:$I$394)))+((SUMIF('[3]2018 Broadcasts'!$C$2:$C$351, 'Dataset to Analyze - Overall'!A11, '[3]2018 Broadcasts'!$H$2:$H$351))+(SUMIF('[3]2018 Broadcasts'!$D$2:$D$351, 'Dataset to Analyze - Overall'!A11, '[3]2018 Broadcasts'!$H$2:$H$351))))/AW11)*1000000</f>
        <v>3808151.5151515151</v>
      </c>
      <c r="AY11" t="s">
        <v>193</v>
      </c>
      <c r="AZ11" s="4">
        <f>(VLOOKUP(A11, [3]Averages!$B$2:$K$128, 10, FALSE))*1000000</f>
        <v>3900000</v>
      </c>
      <c r="BA11" s="4">
        <f>AVERAGEIF([3]Attendance!$C$2:$C$1286, 'Dataset to Analyze - Overall'!A11, [3]Attendance!$G$2:$G$1286)</f>
        <v>95790.5</v>
      </c>
      <c r="BB11">
        <f>VLOOKUP(A11, [3]Stadiums!$B$2:$E$132, 3, FALSE)</f>
        <v>102521</v>
      </c>
      <c r="BC11" s="3">
        <f t="shared" si="12"/>
        <v>0.93435003560246188</v>
      </c>
      <c r="BD11">
        <f>VLOOKUP(A11, '[3]College Football Reference 0918'!$A$2:$L$131, 11, FALSE)</f>
        <v>3</v>
      </c>
      <c r="BE11">
        <f>VLOOKUP(A11, '[3]College Football Reference 0918'!$A$2:$L$131, 12, FALSE)</f>
        <v>2</v>
      </c>
      <c r="BF11">
        <f>VLOOKUP(A11, '[3]College Football Reference 0918'!$A$2:$L$131, 2, FALSE)</f>
        <v>9</v>
      </c>
      <c r="BG11">
        <f>VLOOKUP(A11, '[3]Draft Picks'!$AG$2:$AT$131, 14, FALSE)</f>
        <v>25</v>
      </c>
      <c r="BH11">
        <f>(VLOOKUP(A11, [3]Averages!$B$2:$J$128, 9, FALSE))*GV11</f>
        <v>4794751.7959770113</v>
      </c>
      <c r="BJ11">
        <f>VLOOKUP(A11&amp;"2014", '[4]Revenues_All_Sports_and_Men''s_W'!$E$2:$BI$1271, 57, FALSE)</f>
        <v>94377857</v>
      </c>
      <c r="BK11">
        <f>VLOOKUP(A11&amp;"2015", '[4]Revenues_All_Sports_and_Men''s_W'!$E$2:$BI$1271, 57, FALSE)</f>
        <v>107103765</v>
      </c>
      <c r="BL11">
        <f>VLOOKUP(A11&amp;"2016", '[4]Revenues_All_Sports_and_Men''s_W'!$E$2:$BI$1271, 57, FALSE)</f>
        <v>110673571</v>
      </c>
      <c r="BM11">
        <f>VLOOKUP(A11&amp;"2017", '[4]Revenues_All_Sports_and_Men''s_W'!$E$2:$BI$1271, 57, FALSE)</f>
        <v>93890299</v>
      </c>
      <c r="BN11">
        <f>VLOOKUP(A11&amp;"2018", '[4]Revenues_All_Sports_and_Men''s_W'!$E$2:$BI$1271, 57, FALSE)</f>
        <v>91022335</v>
      </c>
      <c r="BO11" s="6">
        <f>VLOOKUP(A11&amp;"2014", '[4]Revenues_All_Sports_and_Men''s_W'!$E$2:$FO$1271, 58, FALSE)</f>
        <v>0.7746215051254014</v>
      </c>
      <c r="BP11" s="6">
        <f>VLOOKUP(A11&amp;"2015", '[4]Revenues_All_Sports_and_Men''s_W'!$E$2:$FO$1271, 58, FALSE)</f>
        <v>0.78781820916650236</v>
      </c>
      <c r="BQ11" s="6">
        <f>VLOOKUP(A11&amp;"2016", '[4]Revenues_All_Sports_and_Men''s_W'!$E$2:$FO$1271, 58, FALSE)</f>
        <v>0.79245258201104041</v>
      </c>
      <c r="BR11" s="6">
        <f>VLOOKUP(A11&amp;"2017", '[4]Revenues_All_Sports_and_Men''s_W'!$E$2:$FO$1271, 58, FALSE)</f>
        <v>0.65802001406107691</v>
      </c>
      <c r="BS11" s="6">
        <f>VLOOKUP(A11&amp;"2018", '[4]Revenues_All_Sports_and_Men''s_W'!$E$2:$FO$1271, 58, FALSE)</f>
        <v>0.67017519389466773</v>
      </c>
      <c r="BT11">
        <f>VLOOKUP(A11&amp;"2014", '[5]Recruiting_Expenses_Men''s_Women'!$F$2:$O$1271, 9, FALSE)</f>
        <v>1550029</v>
      </c>
      <c r="BU11">
        <f>VLOOKUP(A11&amp;"2015", '[5]Recruiting_Expenses_Men''s_Women'!$F$2:$O$1271, 9, FALSE)</f>
        <v>1914153</v>
      </c>
      <c r="BV11">
        <f>VLOOKUP(A11&amp;"2016", '[5]Recruiting_Expenses_Men''s_Women'!$F$2:$O$1271, 9, FALSE)</f>
        <v>2107541</v>
      </c>
      <c r="BW11">
        <f>VLOOKUP(A11&amp;"2017", '[5]Recruiting_Expenses_Men''s_Women'!$F$2:$O$1271, 9, FALSE)</f>
        <v>2592357</v>
      </c>
      <c r="BX11">
        <f>VLOOKUP(A11&amp;"2018", '[5]Recruiting_Expenses_Men''s_Women'!$F$2:$O$1271, 9, FALSE)</f>
        <v>2916220</v>
      </c>
      <c r="BY11" s="4">
        <v>33595000</v>
      </c>
      <c r="BZ11" s="4">
        <v>41294000</v>
      </c>
      <c r="CA11" s="4">
        <v>42411000</v>
      </c>
      <c r="CB11" s="4">
        <v>45229000</v>
      </c>
      <c r="CC11" s="4">
        <v>45300000</v>
      </c>
      <c r="CD11">
        <v>6</v>
      </c>
      <c r="CE11">
        <v>6</v>
      </c>
      <c r="CF11">
        <v>6</v>
      </c>
      <c r="CG11">
        <v>6</v>
      </c>
      <c r="CH11">
        <v>6</v>
      </c>
      <c r="CI11">
        <f>VLOOKUP(A11, '[3]2014'!$B$18:$D$145, 3, FALSE)</f>
        <v>7</v>
      </c>
      <c r="CJ11">
        <f>VLOOKUP(A11, '[3]2015'!$B$18:$D$145, 3, FALSE)</f>
        <v>9</v>
      </c>
      <c r="CK11">
        <f>VLOOKUP(A11, '[3]2016'!$B$18:$D$145, 3, FALSE)</f>
        <v>9</v>
      </c>
      <c r="CL11">
        <f>VLOOKUP(A11, '[3]2017'!$B$18:$D$147, 3, FALSE)</f>
        <v>4</v>
      </c>
      <c r="CM11">
        <f>VLOOKUP(A11, '[3]2018'!$B$18:$D$147, 3, FALSE)</f>
        <v>5</v>
      </c>
      <c r="CN11">
        <f>COUNTIF('[3]2014 Broadcasts'!$F$2:$F$561, 'Dataset to Analyze - Overall'!A11)+COUNTIF('[3]2014 Broadcasts'!$G$2:$G$561, 'Dataset to Analyze - Overall'!A11)+COUNTIF('[3]2014 Broadcasts'!$H$2:$H$561, 'Dataset to Analyze - Overall'!A11)+COUNTIF('[3]2014 Broadcasts'!$I$2:$I$561, 'Dataset to Analyze - Overall'!A11)</f>
        <v>6</v>
      </c>
      <c r="CO11">
        <f>COUNTIF('[3]2015 Broadcasts'!$C$2:$C$417, A11)+COUNTIF('[3]2015 Broadcasts'!$D$2:$D$417, A11)</f>
        <v>8</v>
      </c>
      <c r="CP11">
        <f>COUNTIF('[3]2016 Broadcasts'!$C$2:$C$400, 'Dataset to Analyze - Overall'!A11)+COUNTIF('[3]2016 Broadcasts'!$D$2:$D$400, 'Dataset to Analyze - Overall'!A11)</f>
        <v>8</v>
      </c>
      <c r="CQ11">
        <f>COUNTIF('[3]2017 Broadcasts'!$C$2:$C$394, 'Dataset to Analyze - Overall'!A11)+COUNTIF('[3]2017 Broadcasts'!$D$2:$D$394, 'Dataset to Analyze - Overall'!A11)</f>
        <v>6</v>
      </c>
      <c r="CR11">
        <f>COUNTIF('[3]2018 Broadcasts'!$C$2:$C$351, 'Dataset to Analyze - Overall'!A11)+COUNTIF('[3]2018 Broadcasts'!$D$2:$D$351, 'Dataset to Analyze - Overall'!A11)</f>
        <v>5</v>
      </c>
      <c r="CS11" s="4">
        <f>(((SUMIF('[3]2014 Broadcasts'!$F$2:$F$561, 'Dataset to Analyze - Overall'!A11, '[3]2014 Broadcasts'!$B$2:$B$561))+(SUMIF('[3]2014 Broadcasts'!$G$2:$G$561, 'Dataset to Analyze - Overall'!A11, '[3]2014 Broadcasts'!$B$2:$B$561))+(SUMIF('[3]2014 Broadcasts'!$H$2:$H$561, 'Dataset to Analyze - Overall'!A11, '[3]2014 Broadcasts'!$B$2:$B$561))+(SUMIF('[3]2014 Broadcasts'!$I$2:$I$561, 'Dataset to Analyze - Overall'!A11, '[3]2014 Broadcasts'!$B$2:$B$561)))/'Dataset to Analyze - Overall'!CN11)*1000000</f>
        <v>3533333.3333333335</v>
      </c>
      <c r="CT11" s="4">
        <f>(((SUMIF('[3]2015 Broadcasts'!$C$2:$C$417,'Dataset to Analyze - Overall'!A11,'[3]2015 Broadcasts'!$H$2:$H$417))+(SUMIF('[3]2015 Broadcasts'!$D$2:$D$417,'Dataset to Analyze - Overall'!A11,'[3]2015 Broadcasts'!$H$2:$H$417)))/CO11)*1000000</f>
        <v>3490375</v>
      </c>
      <c r="CU11" s="4">
        <f>(((SUMIF('[3]2016 Broadcasts'!$C$2:$C$400,'Dataset to Analyze - Overall'!A11,'[3]2016 Broadcasts'!$H$2:$H$400))+(SUMIF('[3]2016 Broadcasts'!$D$2:$D$400,'Dataset to Analyze - Overall'!A11,'[3]2016 Broadcasts'!$H$2:$H$400)))/'Dataset to Analyze - Overall'!CP11)*1000000</f>
        <v>4710000</v>
      </c>
      <c r="CV11" s="4">
        <f>(((SUMIF('[3]2017 Broadcasts'!$C$2:$C$394,'Dataset to Analyze - Overall'!A11, '[3]2017 Broadcasts'!$I$2:$I$394))+(SUMIF('[3]2017 Broadcasts'!$D$2:$D$394,'Dataset to Analyze - Overall'!A11, '[3]2017 Broadcasts'!$I$2:$I$394)))/'Dataset to Analyze - Overall'!CQ11)*1000000</f>
        <v>4023500.0000000005</v>
      </c>
      <c r="CW11" s="4">
        <f>(((SUMIF('[3]2018 Broadcasts'!$C$2:$C$351, 'Dataset to Analyze - Overall'!A11, '[3]2018 Broadcasts'!$H$2:$H$351))+(SUMIF('[3]2018 Broadcasts'!$D$2:$D$351, 'Dataset to Analyze - Overall'!A11, '[3]2018 Broadcasts'!$H$2:$H$351)))/'Dataset to Analyze - Overall'!CR11)*1000000</f>
        <v>2945000.0000000005</v>
      </c>
      <c r="CX11" s="5"/>
      <c r="CY11">
        <f>VLOOKUP(A11&amp;"2014", [3]Attendance!$D$2:$G$1286, 4, FALSE)</f>
        <v>99754</v>
      </c>
      <c r="CZ11">
        <f>VLOOKUP(A11&amp;"2015", [3]Attendance!$D$2:$G$1286, 4, FALSE)</f>
        <v>100584</v>
      </c>
      <c r="DA11">
        <f>VLOOKUP(A11&amp;"2016", [3]Attendance!$D$2:$G$1286, 4, FALSE)</f>
        <v>100968</v>
      </c>
      <c r="DB11">
        <f>VLOOKUP(A11&amp;"2017", [3]Attendance!$D$2:$G$1286, 4, FALSE)</f>
        <v>95779</v>
      </c>
      <c r="DC11">
        <f>VLOOKUP(A11&amp;"2018", [3]Attendance!$D$2:$G$1286, 4, FALSE)</f>
        <v>92984</v>
      </c>
      <c r="DE11">
        <f t="shared" si="13"/>
        <v>60.439579622538901</v>
      </c>
      <c r="DF11">
        <f t="shared" si="13"/>
        <v>68.58925110573891</v>
      </c>
      <c r="DG11">
        <f t="shared" si="13"/>
        <v>70.875354868138913</v>
      </c>
      <c r="DH11">
        <f t="shared" si="13"/>
        <v>60.127347479338901</v>
      </c>
      <c r="DI11">
        <f t="shared" si="13"/>
        <v>58.290703333738904</v>
      </c>
      <c r="DJ11">
        <f t="shared" si="35"/>
        <v>78.226849999999999</v>
      </c>
      <c r="DK11">
        <f t="shared" si="36"/>
        <v>96.319499999999991</v>
      </c>
      <c r="DL11">
        <f t="shared" si="37"/>
        <v>98.944449999999989</v>
      </c>
      <c r="DM11">
        <f t="shared" si="38"/>
        <v>105.56675</v>
      </c>
      <c r="DN11">
        <f t="shared" si="39"/>
        <v>105.7336</v>
      </c>
      <c r="DT11">
        <f t="shared" si="15"/>
        <v>78.221524827435317</v>
      </c>
      <c r="DU11">
        <f t="shared" si="15"/>
        <v>92.897751250848771</v>
      </c>
      <c r="DV11">
        <f t="shared" si="15"/>
        <v>100.67976387577673</v>
      </c>
      <c r="DW11">
        <f t="shared" si="15"/>
        <v>118.82454876038902</v>
      </c>
      <c r="DX11">
        <f t="shared" si="15"/>
        <v>131.09436260293919</v>
      </c>
      <c r="DY11">
        <f t="shared" si="16"/>
        <v>34.030709999999999</v>
      </c>
      <c r="DZ11">
        <f t="shared" si="17"/>
        <v>39.201769999999996</v>
      </c>
      <c r="EA11">
        <f t="shared" si="18"/>
        <v>42.916969999999999</v>
      </c>
      <c r="EB11">
        <f t="shared" si="19"/>
        <v>26.250920000000001</v>
      </c>
      <c r="EC11">
        <f t="shared" si="20"/>
        <v>23.859649999999998</v>
      </c>
      <c r="ED11">
        <f t="shared" si="21"/>
        <v>8.9580000021907384</v>
      </c>
      <c r="EE11">
        <f t="shared" si="22"/>
        <v>11.944000002404833</v>
      </c>
      <c r="EF11">
        <f t="shared" si="23"/>
        <v>11.94400000263833</v>
      </c>
      <c r="EG11">
        <f t="shared" si="24"/>
        <v>8.9580000028920246</v>
      </c>
      <c r="EH11">
        <f t="shared" si="25"/>
        <v>7.4650000031684076</v>
      </c>
      <c r="EI11" s="4">
        <f t="shared" si="26"/>
        <v>259.8766644521649</v>
      </c>
      <c r="EJ11" s="4">
        <f t="shared" si="26"/>
        <v>308.9522723589925</v>
      </c>
      <c r="EK11" s="4">
        <f t="shared" si="26"/>
        <v>325.36053874655397</v>
      </c>
      <c r="EL11" s="4">
        <f t="shared" si="26"/>
        <v>319.72756624261996</v>
      </c>
      <c r="EM11" s="4">
        <f t="shared" si="26"/>
        <v>326.44331593984651</v>
      </c>
      <c r="EN11" s="4">
        <f t="shared" si="27"/>
        <v>6</v>
      </c>
      <c r="EO11" s="4">
        <f t="shared" si="27"/>
        <v>3</v>
      </c>
      <c r="EP11" s="4">
        <f t="shared" si="27"/>
        <v>5</v>
      </c>
      <c r="EQ11" s="4">
        <f t="shared" si="41"/>
        <v>9</v>
      </c>
      <c r="ER11" s="4" t="e">
        <f t="shared" si="40"/>
        <v>#DIV/0!</v>
      </c>
      <c r="ET11">
        <v>5</v>
      </c>
      <c r="EU11">
        <v>5</v>
      </c>
      <c r="EV11">
        <v>5</v>
      </c>
      <c r="EW11">
        <v>0</v>
      </c>
      <c r="EX11">
        <v>0</v>
      </c>
      <c r="EY11">
        <v>5</v>
      </c>
      <c r="EZ11">
        <v>5</v>
      </c>
      <c r="FA11">
        <v>5</v>
      </c>
      <c r="FB11">
        <v>0</v>
      </c>
      <c r="FC11">
        <v>0</v>
      </c>
      <c r="FD11">
        <f>VLOOKUP(A11, '[3]College Football Reference 0918'!$A$2:$R$131, 9, FALSE)</f>
        <v>0</v>
      </c>
      <c r="FE11">
        <f>VLOOKUP(A11, '[3]College Football Reference 0918'!$A$2:$R$131, 10, FALSE)</f>
        <v>0</v>
      </c>
      <c r="FF11">
        <f>VLOOKUP(A11, '[3]College Football Reference 0918'!$A$2:$R$131, 11, FALSE)</f>
        <v>3</v>
      </c>
      <c r="FG11">
        <f>VLOOKUP(A11, '[3]College Football Reference 0918'!$A$2:$R$131, 12, FALSE)</f>
        <v>2</v>
      </c>
      <c r="FH11">
        <f>VLOOKUP(A11, '[3]College Football Reference 0918'!$A$2:$R$131, 13, FALSE)</f>
        <v>0</v>
      </c>
      <c r="FX11">
        <f>IF((VLOOKUP(A11, '[3]2014'!$B$18:$Q$145, 13, FALSE))&gt;0, 5, 0)</f>
        <v>0</v>
      </c>
      <c r="FY11">
        <f>IF((VLOOKUP(A11, '[3]2015'!$B$18:$P$145, 13, FALSE))&gt;0, 5, 0)</f>
        <v>5</v>
      </c>
      <c r="FZ11">
        <f>IF((VLOOKUP(A11, '[3]2016'!$B$18:$Q$145, 13, FALSE))&gt;0, 5, 0)</f>
        <v>5</v>
      </c>
      <c r="GA11">
        <f>IF((VLOOKUP(A11, '[3]2017'!$B$18:$Q$147, 13, FALSE))&gt;0, 5, 0)</f>
        <v>5</v>
      </c>
      <c r="GB11">
        <f>IF((VLOOKUP(A11, '[3]2018'!$B$18:$Q$147, 13, FALSE))&gt;0, 5, 0)</f>
        <v>0</v>
      </c>
      <c r="GC11">
        <f>IF((VLOOKUP(A11, '[3]2014'!$B$18:$Q$145, 15, FALSE))&gt;0, 5, 0)</f>
        <v>0</v>
      </c>
      <c r="GD11">
        <f>IF((VLOOKUP(A11, '[3]2015'!$B$18:$P$145, 15, FALSE))&gt;0, 5, 0)</f>
        <v>5</v>
      </c>
      <c r="GE11">
        <f>IF((VLOOKUP(A11, '[3]2016'!$B$18:$Q$145, 15, FALSE))&gt;0, 5, 0)</f>
        <v>5</v>
      </c>
      <c r="GF11">
        <f>IF((VLOOKUP(A11, '[3]2017'!$B$18:$Q$147, 15, FALSE))&gt;0, 5, 0)</f>
        <v>0</v>
      </c>
      <c r="GG11">
        <f>IF((VLOOKUP(A11, '[3]2018'!$B$18:$Q$147, 15, FALSE))&gt;0, 5, 0)</f>
        <v>0</v>
      </c>
      <c r="GH11" s="7">
        <f t="shared" si="28"/>
        <v>1054578.8457747377</v>
      </c>
      <c r="GI11" s="7">
        <f t="shared" si="28"/>
        <v>1148801.0610664308</v>
      </c>
      <c r="GJ11" s="7">
        <f t="shared" si="28"/>
        <v>1251441.6377637635</v>
      </c>
      <c r="GK11" s="7">
        <f t="shared" si="28"/>
        <v>1363252.721298008</v>
      </c>
      <c r="GL11" s="7">
        <f t="shared" si="28"/>
        <v>1485053.6581532923</v>
      </c>
      <c r="GM11">
        <v>1617737</v>
      </c>
      <c r="GO11" s="8">
        <f t="shared" si="29"/>
        <v>1.2619047619047619</v>
      </c>
      <c r="GP11" s="8">
        <f t="shared" si="30"/>
        <v>1.3309523809523809</v>
      </c>
      <c r="GQ11">
        <f>VLOOKUP(A11, '[3]Sept. 2017 Social'!$D$2:$F$151, 3, FALSE)</f>
        <v>1.4</v>
      </c>
      <c r="GR11">
        <f>VLOOKUP(A11, '[3]Sept. 2018 Social'!$D$2:$F$151, 3, FALSE)</f>
        <v>1.5</v>
      </c>
      <c r="GS11">
        <f>VLOOKUP(A11, '[3]Sept. 2019 Social'!$D$2:$F$301, 3, FALSE)</f>
        <v>1.6</v>
      </c>
      <c r="GT11">
        <f t="shared" si="31"/>
        <v>6.9047619047619108E-2</v>
      </c>
      <c r="GV11">
        <v>0.83549113721527513</v>
      </c>
    </row>
    <row r="12" spans="1:204" x14ac:dyDescent="0.35">
      <c r="A12" t="s">
        <v>217</v>
      </c>
      <c r="B12" t="str">
        <f>VLOOKUP(A12,'[1]CFB Scores for Tableau'!$A$2:$D$131, 2, FALSE)</f>
        <v>Clemson</v>
      </c>
      <c r="C12" t="str">
        <f>VLOOKUP(A12,'[1]CFB Scores for Tableau'!$A$2:$D$131, 3, FALSE)</f>
        <v>South Carolina</v>
      </c>
      <c r="D12" s="9">
        <f>VLOOKUP(A12,'[1]CFB Scores for Tableau'!$A$2:$D$131, 4, FALSE)</f>
        <v>29634</v>
      </c>
      <c r="F12" s="3">
        <f t="shared" si="0"/>
        <v>100.0066420592192</v>
      </c>
      <c r="G12">
        <f t="shared" si="1"/>
        <v>35</v>
      </c>
      <c r="I12" s="4">
        <f t="shared" si="2"/>
        <v>32.490734493380003</v>
      </c>
      <c r="J12">
        <v>18</v>
      </c>
      <c r="K12" s="4">
        <f t="shared" si="32"/>
        <v>70.123109999999997</v>
      </c>
      <c r="L12" s="4">
        <f t="shared" si="3"/>
        <v>83.466432769998178</v>
      </c>
      <c r="M12" s="4">
        <f t="shared" si="33"/>
        <v>80.413835000000006</v>
      </c>
      <c r="N12" s="4">
        <f t="shared" si="4"/>
        <v>100.03100000451528</v>
      </c>
      <c r="O12" s="4">
        <f t="shared" si="5"/>
        <v>384.52511226789341</v>
      </c>
      <c r="P12" s="4">
        <f t="shared" si="6"/>
        <v>11</v>
      </c>
      <c r="Q12" s="4"/>
      <c r="R12" s="4">
        <f t="shared" si="34"/>
        <v>381.23229107110177</v>
      </c>
      <c r="S12" s="4">
        <f t="shared" si="7"/>
        <v>12</v>
      </c>
      <c r="T12" s="4"/>
      <c r="U12" t="s">
        <v>218</v>
      </c>
      <c r="V12" t="s">
        <v>191</v>
      </c>
      <c r="W12" s="4">
        <v>44064427.399999999</v>
      </c>
      <c r="X12" s="4">
        <v>7017988.0999999996</v>
      </c>
      <c r="Y12" s="4">
        <f>VLOOKUP(A12, '[2]Power 5'!$B$2:$F$75, 3, FALSE)</f>
        <v>1391854</v>
      </c>
      <c r="Z12" s="4">
        <f>VLOOKUP(A12, '[2]Power 5'!$B$2:$F$75, 4, FALSE)</f>
        <v>913768.5</v>
      </c>
      <c r="AA12" s="3">
        <f>VLOOKUP(A12, '[2]Power 5'!$B$2:$F$75, 5, FALSE)</f>
        <v>0.65651174620326558</v>
      </c>
      <c r="AB12" s="4">
        <v>37046439.299999997</v>
      </c>
      <c r="AC12" s="3">
        <v>0.52342954606567649</v>
      </c>
      <c r="AD12" s="4">
        <f t="shared" si="8"/>
        <v>30146600</v>
      </c>
      <c r="AE12" t="s">
        <v>219</v>
      </c>
      <c r="AF12" s="5">
        <f>(VLOOKUP(A12, '[3]USA Coaches'' Salaries'!$O$3:$W$132, 9, FALSE))</f>
        <v>6.1496599999999999</v>
      </c>
      <c r="AG12">
        <v>394669</v>
      </c>
      <c r="AH12">
        <v>968538</v>
      </c>
      <c r="AI12">
        <v>595901</v>
      </c>
      <c r="AJ12">
        <f t="shared" si="9"/>
        <v>1959108</v>
      </c>
      <c r="AK12">
        <v>3</v>
      </c>
      <c r="AL12">
        <v>2</v>
      </c>
      <c r="AM12">
        <v>0</v>
      </c>
      <c r="AN12">
        <v>0</v>
      </c>
      <c r="AO12">
        <f t="shared" si="10"/>
        <v>100</v>
      </c>
      <c r="AP12">
        <f>(VLOOKUP(A12, '[3]College Football Reference 0918'!$A$2:$I$131, 8, FALSE))*10</f>
        <v>60</v>
      </c>
      <c r="AQ12">
        <f>(VLOOKUP(A12, '[3]College Football Reference 0918'!$A$2:$I$131, 9, FALSE))*10</f>
        <v>50</v>
      </c>
      <c r="AR12">
        <f>VLOOKUP('Dataset to Analyze - Overall'!A12, '[3]College Football Reference 0918'!$A$2:$G$131, 3, FALSE)</f>
        <v>112</v>
      </c>
      <c r="AS12">
        <f>VLOOKUP('Dataset to Analyze - Overall'!A12, '[3]College Football Reference 0918'!$A$2:$G$131, 4, FALSE)</f>
        <v>27</v>
      </c>
      <c r="AT12" s="5">
        <f>VLOOKUP('Dataset to Analyze - Overall'!A12, '[3]College Football Reference 0918'!$A$2:$G$131, 5, FALSE)</f>
        <v>0.80575539568345322</v>
      </c>
      <c r="AU12">
        <f>(VLOOKUP('Dataset to Analyze - Overall'!A12,'[3]College Football Reference 0918'!$A$2:$G$131,7,FALSE)*5)</f>
        <v>45</v>
      </c>
      <c r="AV12">
        <f>(VLOOKUP('Dataset to Analyze - Overall'!A12, '[3]College Football Reference 0918'!$A$2:$G$131, 6, FALSE))*5</f>
        <v>65</v>
      </c>
      <c r="AW12">
        <f t="shared" si="11"/>
        <v>67</v>
      </c>
      <c r="AX12" s="4">
        <f>((((SUMIF('[3]2014 Broadcasts'!$F$2:$F$561, 'Dataset to Analyze - Overall'!A12, '[3]2014 Broadcasts'!$B$2:$B$561))+(SUMIF('[3]2014 Broadcasts'!$G$2:$G$561, 'Dataset to Analyze - Overall'!A12, '[3]2014 Broadcasts'!$B$2:$B$561))+(SUMIF('[3]2014 Broadcasts'!$H$2:$H$561, 'Dataset to Analyze - Overall'!A12, '[3]2014 Broadcasts'!$B$2:$B$561))+(SUMIF('[3]2014 Broadcasts'!$I$2:$I$561, 'Dataset to Analyze - Overall'!A12, '[3]2014 Broadcasts'!$B$2:$B$561)))+((SUMIF('[3]2015 Broadcasts'!$C$2:$C$417,'Dataset to Analyze - Overall'!A12,'[3]2015 Broadcasts'!$H$2:$H$417))+(SUMIF('[3]2015 Broadcasts'!$D$2:$D$417,'Dataset to Analyze - Overall'!A12,'[3]2015 Broadcasts'!$H$2:$H$417)))+((SUMIF('[3]2016 Broadcasts'!$C$2:$C$400,'Dataset to Analyze - Overall'!A12,'[3]2016 Broadcasts'!$H$2:$H$400))+(SUMIF('[3]2016 Broadcasts'!$D$2:$D$400,'Dataset to Analyze - Overall'!A12,'[3]2016 Broadcasts'!$H$2:$H$400)))+((SUMIF('[3]2017 Broadcasts'!$C$2:$C$394,'Dataset to Analyze - Overall'!A12, '[3]2017 Broadcasts'!$I$2:$I$394))+(SUMIF('[3]2017 Broadcasts'!$D$2:$D$394,'Dataset to Analyze - Overall'!A12, '[3]2017 Broadcasts'!$I$2:$I$394)))+((SUMIF('[3]2018 Broadcasts'!$C$2:$C$351, 'Dataset to Analyze - Overall'!A12, '[3]2018 Broadcasts'!$H$2:$H$351))+(SUMIF('[3]2018 Broadcasts'!$D$2:$D$351, 'Dataset to Analyze - Overall'!A12, '[3]2018 Broadcasts'!$H$2:$H$351))))/AW12)*1000000</f>
        <v>5004865.6716417912</v>
      </c>
      <c r="AY12" t="s">
        <v>193</v>
      </c>
      <c r="AZ12" s="4">
        <f>(VLOOKUP(A12, [3]Averages!$B$2:$K$128, 10, FALSE))*1000000</f>
        <v>2775000</v>
      </c>
      <c r="BA12" s="4">
        <f>AVERAGEIF([3]Attendance!$C$2:$C$1286, 'Dataset to Analyze - Overall'!A12, [3]Attendance!$G$2:$G$1286)</f>
        <v>80770.399999999994</v>
      </c>
      <c r="BB12">
        <f>VLOOKUP(A12, [3]Stadiums!$B$2:$E$132, 3, FALSE)</f>
        <v>81500</v>
      </c>
      <c r="BC12" s="3">
        <f t="shared" si="12"/>
        <v>0.99104785276073615</v>
      </c>
      <c r="BD12">
        <f>VLOOKUP(A12, '[3]College Football Reference 0918'!$A$2:$L$131, 11, FALSE)</f>
        <v>7</v>
      </c>
      <c r="BE12">
        <f>VLOOKUP(A12, '[3]College Football Reference 0918'!$A$2:$L$131, 12, FALSE)</f>
        <v>9</v>
      </c>
      <c r="BF12">
        <f>VLOOKUP(A12, '[3]College Football Reference 0918'!$A$2:$L$131, 2, FALSE)</f>
        <v>27</v>
      </c>
      <c r="BG12">
        <f>VLOOKUP(A12, '[3]Draft Picks'!$AG$2:$AT$131, 14, FALSE)</f>
        <v>53</v>
      </c>
      <c r="BH12">
        <f>(VLOOKUP(A12, [3]Averages!$B$2:$J$128, 9, FALSE))*GV12</f>
        <v>4618981.2842540555</v>
      </c>
      <c r="BJ12">
        <f>VLOOKUP(A12&amp;"2014", '[4]Revenues_All_Sports_and_Men''s_W'!$E$2:$BI$1271, 57, FALSE)</f>
        <v>43959747</v>
      </c>
      <c r="BK12">
        <f>VLOOKUP(A12&amp;"2015", '[4]Revenues_All_Sports_and_Men''s_W'!$E$2:$BI$1271, 57, FALSE)</f>
        <v>45930086</v>
      </c>
      <c r="BL12">
        <f>VLOOKUP(A12&amp;"2016", '[4]Revenues_All_Sports_and_Men''s_W'!$E$2:$BI$1271, 57, FALSE)</f>
        <v>51712856</v>
      </c>
      <c r="BM12">
        <f>VLOOKUP(A12&amp;"2017", '[4]Revenues_All_Sports_and_Men''s_W'!$E$2:$BI$1271, 57, FALSE)</f>
        <v>52029977</v>
      </c>
      <c r="BN12">
        <f>VLOOKUP(A12&amp;"2018", '[4]Revenues_All_Sports_and_Men''s_W'!$E$2:$BI$1271, 57, FALSE)</f>
        <v>61378516</v>
      </c>
      <c r="BO12" s="6">
        <f>VLOOKUP(A12&amp;"2014", '[4]Revenues_All_Sports_and_Men''s_W'!$E$2:$FO$1271, 58, FALSE)</f>
        <v>0.57105961305604114</v>
      </c>
      <c r="BP12" s="6">
        <f>VLOOKUP(A12&amp;"2015", '[4]Revenues_All_Sports_and_Men''s_W'!$E$2:$FO$1271, 58, FALSE)</f>
        <v>0.47943559189976032</v>
      </c>
      <c r="BQ12" s="6">
        <f>VLOOKUP(A12&amp;"2016", '[4]Revenues_All_Sports_and_Men''s_W'!$E$2:$FO$1271, 58, FALSE)</f>
        <v>0.49285424637340874</v>
      </c>
      <c r="BR12" s="6">
        <f>VLOOKUP(A12&amp;"2017", '[4]Revenues_All_Sports_and_Men''s_W'!$E$2:$FO$1271, 58, FALSE)</f>
        <v>0.46516761575475046</v>
      </c>
      <c r="BS12" s="6">
        <f>VLOOKUP(A12&amp;"2018", '[4]Revenues_All_Sports_and_Men''s_W'!$E$2:$FO$1271, 58, FALSE)</f>
        <v>0.49259808143416184</v>
      </c>
      <c r="BT12">
        <f>VLOOKUP(A12&amp;"2014", '[5]Recruiting_Expenses_Men''s_Women'!$F$2:$O$1271, 9, FALSE)</f>
        <v>1317961</v>
      </c>
      <c r="BU12">
        <f>VLOOKUP(A12&amp;"2015", '[5]Recruiting_Expenses_Men''s_Women'!$F$2:$O$1271, 9, FALSE)</f>
        <v>1453730</v>
      </c>
      <c r="BV12">
        <f>VLOOKUP(A12&amp;"2016", '[5]Recruiting_Expenses_Men''s_Women'!$F$2:$O$1271, 9, FALSE)</f>
        <v>1533464</v>
      </c>
      <c r="BW12">
        <f>VLOOKUP(A12&amp;"2017", '[5]Recruiting_Expenses_Men''s_Women'!$F$2:$O$1271, 9, FALSE)</f>
        <v>2333845</v>
      </c>
      <c r="BX12">
        <f>VLOOKUP(A12&amp;"2018", '[5]Recruiting_Expenses_Men''s_Women'!$F$2:$O$1271, 9, FALSE)</f>
        <v>2790760</v>
      </c>
      <c r="BY12" s="4">
        <v>26638000</v>
      </c>
      <c r="BZ12" s="4">
        <v>27930000</v>
      </c>
      <c r="CA12" s="4">
        <v>30797000</v>
      </c>
      <c r="CB12" s="4">
        <v>31368000</v>
      </c>
      <c r="CC12" s="4">
        <v>34000000</v>
      </c>
      <c r="CD12">
        <v>1</v>
      </c>
      <c r="CE12">
        <v>1</v>
      </c>
      <c r="CF12">
        <v>2</v>
      </c>
      <c r="CG12">
        <v>2</v>
      </c>
      <c r="CH12">
        <v>3</v>
      </c>
      <c r="CI12">
        <f>VLOOKUP(A12, '[3]2014'!$B$18:$D$145, 3, FALSE)</f>
        <v>10</v>
      </c>
      <c r="CJ12">
        <f>VLOOKUP(A12, '[3]2015'!$B$18:$D$145, 3, FALSE)</f>
        <v>14</v>
      </c>
      <c r="CK12">
        <f>VLOOKUP(A12, '[3]2016'!$B$18:$D$145, 3, FALSE)</f>
        <v>14</v>
      </c>
      <c r="CL12">
        <f>VLOOKUP(A12, '[3]2017'!$B$18:$D$147, 3, FALSE)</f>
        <v>12</v>
      </c>
      <c r="CM12">
        <f>VLOOKUP(A12, '[3]2018'!$B$18:$D$147, 3, FALSE)</f>
        <v>15</v>
      </c>
      <c r="CN12">
        <f>COUNTIF('[3]2014 Broadcasts'!$F$2:$F$561, 'Dataset to Analyze - Overall'!A12)+COUNTIF('[3]2014 Broadcasts'!$G$2:$G$561, 'Dataset to Analyze - Overall'!A12)+COUNTIF('[3]2014 Broadcasts'!$H$2:$H$561, 'Dataset to Analyze - Overall'!A12)+COUNTIF('[3]2014 Broadcasts'!$I$2:$I$561, 'Dataset to Analyze - Overall'!A12)</f>
        <v>11</v>
      </c>
      <c r="CO12">
        <f>COUNTIF('[3]2015 Broadcasts'!$C$2:$C$417, A12)+COUNTIF('[3]2015 Broadcasts'!$D$2:$D$417, A12)</f>
        <v>16</v>
      </c>
      <c r="CP12">
        <f>COUNTIF('[3]2016 Broadcasts'!$C$2:$C$400, 'Dataset to Analyze - Overall'!A12)+COUNTIF('[3]2016 Broadcasts'!$D$2:$D$400, 'Dataset to Analyze - Overall'!A12)</f>
        <v>13</v>
      </c>
      <c r="CQ12">
        <f>COUNTIF('[3]2017 Broadcasts'!$C$2:$C$394, 'Dataset to Analyze - Overall'!A12)+COUNTIF('[3]2017 Broadcasts'!$D$2:$D$394, 'Dataset to Analyze - Overall'!A12)</f>
        <v>13</v>
      </c>
      <c r="CR12">
        <f>COUNTIF('[3]2018 Broadcasts'!$C$2:$C$351, 'Dataset to Analyze - Overall'!A12)+COUNTIF('[3]2018 Broadcasts'!$D$2:$D$351, 'Dataset to Analyze - Overall'!A12)</f>
        <v>14</v>
      </c>
      <c r="CS12" s="4">
        <f>(((SUMIF('[3]2014 Broadcasts'!$F$2:$F$561, 'Dataset to Analyze - Overall'!A12, '[3]2014 Broadcasts'!$B$2:$B$561))+(SUMIF('[3]2014 Broadcasts'!$G$2:$G$561, 'Dataset to Analyze - Overall'!A12, '[3]2014 Broadcasts'!$B$2:$B$561))+(SUMIF('[3]2014 Broadcasts'!$H$2:$H$561, 'Dataset to Analyze - Overall'!A12, '[3]2014 Broadcasts'!$B$2:$B$561))+(SUMIF('[3]2014 Broadcasts'!$I$2:$I$561, 'Dataset to Analyze - Overall'!A12, '[3]2014 Broadcasts'!$B$2:$B$561)))/'Dataset to Analyze - Overall'!CN12)*1000000</f>
        <v>2253272.7272727275</v>
      </c>
      <c r="CT12" s="4">
        <f>(((SUMIF('[3]2015 Broadcasts'!$C$2:$C$417,'Dataset to Analyze - Overall'!A12,'[3]2015 Broadcasts'!$H$2:$H$417))+(SUMIF('[3]2015 Broadcasts'!$D$2:$D$417,'Dataset to Analyze - Overall'!A12,'[3]2015 Broadcasts'!$H$2:$H$417)))/CO12)*1000000</f>
        <v>5501312.5000000009</v>
      </c>
      <c r="CU12" s="4">
        <f>(((SUMIF('[3]2016 Broadcasts'!$C$2:$C$400,'Dataset to Analyze - Overall'!A12,'[3]2016 Broadcasts'!$H$2:$H$400))+(SUMIF('[3]2016 Broadcasts'!$D$2:$D$400,'Dataset to Analyze - Overall'!A12,'[3]2016 Broadcasts'!$H$2:$H$400)))/'Dataset to Analyze - Overall'!CP12)*1000000</f>
        <v>6883692.3076923089</v>
      </c>
      <c r="CV12" s="4">
        <f>(((SUMIF('[3]2017 Broadcasts'!$C$2:$C$394,'Dataset to Analyze - Overall'!A12, '[3]2017 Broadcasts'!$I$2:$I$394))+(SUMIF('[3]2017 Broadcasts'!$D$2:$D$394,'Dataset to Analyze - Overall'!A12, '[3]2017 Broadcasts'!$I$2:$I$394)))/'Dataset to Analyze - Overall'!CQ12)*1000000</f>
        <v>4484615.384615385</v>
      </c>
      <c r="CW12" s="4">
        <f>(((SUMIF('[3]2018 Broadcasts'!$C$2:$C$351, 'Dataset to Analyze - Overall'!A12, '[3]2018 Broadcasts'!$H$2:$H$351))+(SUMIF('[3]2018 Broadcasts'!$D$2:$D$351, 'Dataset to Analyze - Overall'!A12, '[3]2018 Broadcasts'!$H$2:$H$351)))/'Dataset to Analyze - Overall'!CR12)*1000000</f>
        <v>5337928.5714285709</v>
      </c>
      <c r="CX12" s="5"/>
      <c r="CY12">
        <f>VLOOKUP(A12&amp;"2014", [3]Attendance!$D$2:$G$1286, 4, FALSE)</f>
        <v>81752</v>
      </c>
      <c r="CZ12">
        <f>VLOOKUP(A12&amp;"2015", [3]Attendance!$D$2:$G$1286, 4, FALSE)</f>
        <v>84038</v>
      </c>
      <c r="DA12">
        <f>VLOOKUP(A12&amp;"2016", [3]Attendance!$D$2:$G$1286, 4, FALSE)</f>
        <v>80970</v>
      </c>
      <c r="DB12">
        <f>VLOOKUP(A12&amp;"2017", [3]Attendance!$D$2:$G$1286, 4, FALSE)</f>
        <v>80773</v>
      </c>
      <c r="DC12">
        <f>VLOOKUP(A12&amp;"2018", [3]Attendance!$D$2:$G$1286, 4, FALSE)</f>
        <v>80400</v>
      </c>
      <c r="DE12">
        <f t="shared" si="13"/>
        <v>28.151821978538901</v>
      </c>
      <c r="DF12">
        <f t="shared" si="13"/>
        <v>29.413627074138901</v>
      </c>
      <c r="DG12">
        <f t="shared" si="13"/>
        <v>33.116912982138899</v>
      </c>
      <c r="DH12">
        <f t="shared" si="13"/>
        <v>33.319997270538899</v>
      </c>
      <c r="DI12">
        <f t="shared" si="13"/>
        <v>39.306801646138901</v>
      </c>
      <c r="DJ12">
        <f t="shared" si="35"/>
        <v>61.877899999999997</v>
      </c>
      <c r="DK12">
        <f t="shared" si="36"/>
        <v>64.914099999999991</v>
      </c>
      <c r="DL12">
        <f t="shared" si="37"/>
        <v>71.65155</v>
      </c>
      <c r="DM12">
        <f t="shared" si="38"/>
        <v>72.993399999999994</v>
      </c>
      <c r="DN12">
        <f t="shared" si="39"/>
        <v>79.178599999999989</v>
      </c>
      <c r="DQ12">
        <v>100</v>
      </c>
      <c r="DS12">
        <v>100</v>
      </c>
      <c r="DT12">
        <f t="shared" si="15"/>
        <v>64.965879317127417</v>
      </c>
      <c r="DU12">
        <f t="shared" si="15"/>
        <v>70.876539594821466</v>
      </c>
      <c r="DV12">
        <f t="shared" si="15"/>
        <v>73.369467571536575</v>
      </c>
      <c r="DW12">
        <f t="shared" si="15"/>
        <v>105.18094259680365</v>
      </c>
      <c r="DX12">
        <f t="shared" si="15"/>
        <v>123.28342242543367</v>
      </c>
      <c r="DY12">
        <f t="shared" si="16"/>
        <v>45.479299999999995</v>
      </c>
      <c r="DZ12">
        <f t="shared" si="17"/>
        <v>84.629419999999996</v>
      </c>
      <c r="EA12">
        <f t="shared" si="18"/>
        <v>93.298220000000001</v>
      </c>
      <c r="EB12">
        <f t="shared" si="19"/>
        <v>90.603960000000001</v>
      </c>
      <c r="EC12">
        <f t="shared" si="20"/>
        <v>84.714950000000002</v>
      </c>
      <c r="ED12">
        <f t="shared" si="21"/>
        <v>16.423000002726873</v>
      </c>
      <c r="EE12">
        <f t="shared" si="22"/>
        <v>23.888000002986974</v>
      </c>
      <c r="EF12">
        <f t="shared" si="23"/>
        <v>19.409000003269572</v>
      </c>
      <c r="EG12">
        <f t="shared" si="24"/>
        <v>19.409000003576644</v>
      </c>
      <c r="EH12">
        <f t="shared" si="25"/>
        <v>20.902000003911954</v>
      </c>
      <c r="EI12" s="4">
        <f t="shared" si="26"/>
        <v>216.89790129839318</v>
      </c>
      <c r="EJ12" s="4">
        <f t="shared" si="26"/>
        <v>273.72168667194734</v>
      </c>
      <c r="EK12" s="4">
        <f t="shared" si="26"/>
        <v>390.84515055694504</v>
      </c>
      <c r="EL12" s="4">
        <f t="shared" si="26"/>
        <v>321.50729987091921</v>
      </c>
      <c r="EM12" s="4">
        <f t="shared" si="26"/>
        <v>447.38577407548451</v>
      </c>
      <c r="EN12" s="4">
        <f t="shared" si="27"/>
        <v>18</v>
      </c>
      <c r="EO12" s="4">
        <f t="shared" si="27"/>
        <v>8</v>
      </c>
      <c r="EP12" s="4">
        <f t="shared" si="27"/>
        <v>1</v>
      </c>
      <c r="EQ12" s="4">
        <f t="shared" si="41"/>
        <v>8</v>
      </c>
      <c r="ER12" s="4" t="e">
        <f t="shared" si="40"/>
        <v>#DIV/0!</v>
      </c>
      <c r="ET12">
        <v>5</v>
      </c>
      <c r="EU12">
        <v>5</v>
      </c>
      <c r="EV12">
        <v>5</v>
      </c>
      <c r="EW12">
        <v>0</v>
      </c>
      <c r="EX12">
        <v>5</v>
      </c>
      <c r="EY12">
        <v>5</v>
      </c>
      <c r="EZ12">
        <v>5</v>
      </c>
      <c r="FA12">
        <v>5</v>
      </c>
      <c r="FB12">
        <v>5</v>
      </c>
      <c r="FC12">
        <v>5</v>
      </c>
      <c r="FD12">
        <f>VLOOKUP(A12, '[3]College Football Reference 0918'!$A$2:$R$131, 9, FALSE)</f>
        <v>5</v>
      </c>
      <c r="FE12">
        <f>VLOOKUP(A12, '[3]College Football Reference 0918'!$A$2:$R$131, 10, FALSE)</f>
        <v>0</v>
      </c>
      <c r="FF12">
        <f>VLOOKUP(A12, '[3]College Football Reference 0918'!$A$2:$R$131, 11, FALSE)</f>
        <v>7</v>
      </c>
      <c r="FG12">
        <f>VLOOKUP(A12, '[3]College Football Reference 0918'!$A$2:$R$131, 12, FALSE)</f>
        <v>9</v>
      </c>
      <c r="FH12">
        <f>VLOOKUP(A12, '[3]College Football Reference 0918'!$A$2:$R$131, 13, FALSE)</f>
        <v>0</v>
      </c>
      <c r="FJ12">
        <v>25</v>
      </c>
      <c r="FK12">
        <v>25</v>
      </c>
      <c r="FL12">
        <v>25</v>
      </c>
      <c r="FM12">
        <v>25</v>
      </c>
      <c r="FO12">
        <v>10</v>
      </c>
      <c r="FP12">
        <v>10</v>
      </c>
      <c r="FQ12">
        <v>10</v>
      </c>
      <c r="FR12">
        <v>10</v>
      </c>
      <c r="FT12">
        <v>10</v>
      </c>
      <c r="FU12">
        <v>10</v>
      </c>
      <c r="FV12">
        <v>10</v>
      </c>
      <c r="FW12">
        <v>10</v>
      </c>
      <c r="FX12">
        <f>IF((VLOOKUP(A12, '[3]2014'!$B$18:$Q$145, 13, FALSE))&gt;0, 5, 0)</f>
        <v>5</v>
      </c>
      <c r="FY12">
        <f>IF((VLOOKUP(A12, '[3]2015'!$B$18:$P$145, 13, FALSE))&gt;0, 5, 0)</f>
        <v>5</v>
      </c>
      <c r="FZ12">
        <f>IF((VLOOKUP(A12, '[3]2016'!$B$18:$Q$145, 13, FALSE))&gt;0, 5, 0)</f>
        <v>5</v>
      </c>
      <c r="GA12">
        <f>IF((VLOOKUP(A12, '[3]2017'!$B$18:$Q$147, 13, FALSE))&gt;0, 5, 0)</f>
        <v>5</v>
      </c>
      <c r="GB12">
        <f>IF((VLOOKUP(A12, '[3]2018'!$B$18:$Q$147, 13, FALSE))&gt;0, 5, 0)</f>
        <v>5</v>
      </c>
      <c r="GC12">
        <f>IF((VLOOKUP(A12, '[3]2014'!$B$18:$Q$145, 15, FALSE))&gt;0, 5, 0)</f>
        <v>5</v>
      </c>
      <c r="GD12">
        <f>IF((VLOOKUP(A12, '[3]2015'!$B$18:$P$145, 15, FALSE))&gt;0, 5, 0)</f>
        <v>5</v>
      </c>
      <c r="GE12">
        <f>IF((VLOOKUP(A12, '[3]2016'!$B$18:$Q$145, 15, FALSE))&gt;0, 5, 0)</f>
        <v>5</v>
      </c>
      <c r="GF12">
        <f>IF((VLOOKUP(A12, '[3]2017'!$B$18:$Q$147, 15, FALSE))&gt;0, 5, 0)</f>
        <v>5</v>
      </c>
      <c r="GG12">
        <f>IF((VLOOKUP(A12, '[3]2018'!$B$18:$Q$147, 15, FALSE))&gt;0, 5, 0)</f>
        <v>5</v>
      </c>
      <c r="GH12" s="7">
        <f t="shared" si="28"/>
        <v>1277113.5563988797</v>
      </c>
      <c r="GI12" s="7">
        <f t="shared" si="28"/>
        <v>1391218.3186412456</v>
      </c>
      <c r="GJ12" s="7">
        <f t="shared" si="28"/>
        <v>1515517.8648173907</v>
      </c>
      <c r="GK12" s="7">
        <f t="shared" si="28"/>
        <v>1650923.0562920289</v>
      </c>
      <c r="GL12" s="7">
        <f t="shared" si="28"/>
        <v>1798426.1360884868</v>
      </c>
      <c r="GM12">
        <v>1959108</v>
      </c>
      <c r="GO12" s="8">
        <f t="shared" si="29"/>
        <v>1.5865497076023392</v>
      </c>
      <c r="GP12" s="8">
        <f t="shared" si="30"/>
        <v>1.6932748538011695</v>
      </c>
      <c r="GQ12">
        <f>VLOOKUP(A12, '[3]Sept. 2017 Social'!$D$2:$F$151, 3, FALSE)</f>
        <v>1.8</v>
      </c>
      <c r="GR12">
        <f>VLOOKUP(A12, '[3]Sept. 2018 Social'!$D$2:$F$151, 3, FALSE)</f>
        <v>1.9</v>
      </c>
      <c r="GS12">
        <f>VLOOKUP(A12, '[3]Sept. 2019 Social'!$D$2:$F$301, 3, FALSE)</f>
        <v>2.2000000000000002</v>
      </c>
      <c r="GT12">
        <f t="shared" si="31"/>
        <v>0.10672514619883045</v>
      </c>
      <c r="GV12">
        <v>0.66830031973345194</v>
      </c>
    </row>
    <row r="13" spans="1:204" x14ac:dyDescent="0.35">
      <c r="A13" t="s">
        <v>220</v>
      </c>
      <c r="B13" t="str">
        <f>VLOOKUP(A13,'[1]CFB Scores for Tableau'!$A$2:$D$131, 2, FALSE)</f>
        <v>Auburn</v>
      </c>
      <c r="C13" t="str">
        <f>VLOOKUP(A13,'[1]CFB Scores for Tableau'!$A$2:$D$131, 3, FALSE)</f>
        <v>Alabama</v>
      </c>
      <c r="D13" s="9">
        <f>VLOOKUP(A13,'[1]CFB Scores for Tableau'!$A$2:$D$131, 4, FALSE)</f>
        <v>36849</v>
      </c>
      <c r="F13" s="3">
        <f t="shared" si="0"/>
        <v>153.90751772446004</v>
      </c>
      <c r="G13">
        <f t="shared" si="1"/>
        <v>10</v>
      </c>
      <c r="I13" s="4">
        <f t="shared" si="2"/>
        <v>64.595632375280005</v>
      </c>
      <c r="J13">
        <v>12</v>
      </c>
      <c r="K13" s="4">
        <f t="shared" si="32"/>
        <v>93.931429999999992</v>
      </c>
      <c r="L13" s="4">
        <f t="shared" si="3"/>
        <v>97.849010076247126</v>
      </c>
      <c r="M13" s="4">
        <f t="shared" si="33"/>
        <v>59.293895000000006</v>
      </c>
      <c r="N13" s="4">
        <f t="shared" si="4"/>
        <v>68.678000002725753</v>
      </c>
      <c r="O13" s="4">
        <f t="shared" si="5"/>
        <v>396.34796745425291</v>
      </c>
      <c r="P13" s="4">
        <f t="shared" si="6"/>
        <v>9</v>
      </c>
      <c r="Q13" s="4"/>
      <c r="R13" s="4">
        <f t="shared" si="34"/>
        <v>394.61023839484375</v>
      </c>
      <c r="S13" s="4">
        <f t="shared" si="7"/>
        <v>9</v>
      </c>
      <c r="T13" s="4"/>
      <c r="U13" t="s">
        <v>190</v>
      </c>
      <c r="V13" t="s">
        <v>191</v>
      </c>
      <c r="W13" s="4">
        <v>80394514.400000006</v>
      </c>
      <c r="X13" s="4">
        <v>4840388.2</v>
      </c>
      <c r="Y13" s="4">
        <f>VLOOKUP(A13, '[2]Power 5'!$B$2:$F$75, 3, FALSE)</f>
        <v>1634486.4</v>
      </c>
      <c r="Z13" s="4">
        <f>VLOOKUP(A13, '[2]Power 5'!$B$2:$F$75, 4, FALSE)</f>
        <v>1076546.5</v>
      </c>
      <c r="AA13" s="3">
        <f>VLOOKUP(A13, '[2]Power 5'!$B$2:$F$75, 5, FALSE)</f>
        <v>0.65864512546571208</v>
      </c>
      <c r="AB13" s="4">
        <v>75554126.200000003</v>
      </c>
      <c r="AC13" s="3">
        <v>0.64818626514928068</v>
      </c>
      <c r="AD13" s="4">
        <f t="shared" si="8"/>
        <v>40277800</v>
      </c>
      <c r="AE13" t="s">
        <v>221</v>
      </c>
      <c r="AF13" s="5">
        <f>(VLOOKUP(A13, '[3]USA Coaches'' Salaries'!$O$3:$W$132, 9, FALSE))</f>
        <v>5.4164177999999996</v>
      </c>
      <c r="AG13">
        <v>523483</v>
      </c>
      <c r="AH13">
        <v>376917</v>
      </c>
      <c r="AI13">
        <v>267280</v>
      </c>
      <c r="AJ13">
        <f t="shared" si="9"/>
        <v>1167680</v>
      </c>
      <c r="AK13">
        <v>2</v>
      </c>
      <c r="AL13">
        <v>1</v>
      </c>
      <c r="AM13">
        <v>3</v>
      </c>
      <c r="AN13">
        <v>1</v>
      </c>
      <c r="AO13">
        <f t="shared" si="10"/>
        <v>0</v>
      </c>
      <c r="AP13">
        <f>(VLOOKUP(A13, '[3]College Football Reference 0918'!$A$2:$I$131, 8, FALSE))*10</f>
        <v>40</v>
      </c>
      <c r="AQ13">
        <f>(VLOOKUP(A13, '[3]College Football Reference 0918'!$A$2:$I$131, 9, FALSE))*10</f>
        <v>20</v>
      </c>
      <c r="AR13">
        <f>VLOOKUP('Dataset to Analyze - Overall'!A13, '[3]College Football Reference 0918'!$A$2:$G$131, 3, FALSE)</f>
        <v>86</v>
      </c>
      <c r="AS13">
        <f>VLOOKUP('Dataset to Analyze - Overall'!A13, '[3]College Football Reference 0918'!$A$2:$G$131, 4, FALSE)</f>
        <v>46</v>
      </c>
      <c r="AT13" s="5">
        <f>VLOOKUP('Dataset to Analyze - Overall'!A13, '[3]College Football Reference 0918'!$A$2:$G$131, 5, FALSE)</f>
        <v>0.65151515151515149</v>
      </c>
      <c r="AU13">
        <f>(VLOOKUP('Dataset to Analyze - Overall'!A13,'[3]College Football Reference 0918'!$A$2:$G$131,7,FALSE)*5)</f>
        <v>25</v>
      </c>
      <c r="AV13">
        <f>(VLOOKUP('Dataset to Analyze - Overall'!A13, '[3]College Football Reference 0918'!$A$2:$G$131, 6, FALSE))*5</f>
        <v>45</v>
      </c>
      <c r="AW13">
        <f t="shared" si="11"/>
        <v>46</v>
      </c>
      <c r="AX13" s="4">
        <f>((((SUMIF('[3]2014 Broadcasts'!$F$2:$F$561, 'Dataset to Analyze - Overall'!A13, '[3]2014 Broadcasts'!$B$2:$B$561))+(SUMIF('[3]2014 Broadcasts'!$G$2:$G$561, 'Dataset to Analyze - Overall'!A13, '[3]2014 Broadcasts'!$B$2:$B$561))+(SUMIF('[3]2014 Broadcasts'!$H$2:$H$561, 'Dataset to Analyze - Overall'!A13, '[3]2014 Broadcasts'!$B$2:$B$561))+(SUMIF('[3]2014 Broadcasts'!$I$2:$I$561, 'Dataset to Analyze - Overall'!A13, '[3]2014 Broadcasts'!$B$2:$B$561)))+((SUMIF('[3]2015 Broadcasts'!$C$2:$C$417,'Dataset to Analyze - Overall'!A13,'[3]2015 Broadcasts'!$H$2:$H$417))+(SUMIF('[3]2015 Broadcasts'!$D$2:$D$417,'Dataset to Analyze - Overall'!A13,'[3]2015 Broadcasts'!$H$2:$H$417)))+((SUMIF('[3]2016 Broadcasts'!$C$2:$C$400,'Dataset to Analyze - Overall'!A13,'[3]2016 Broadcasts'!$H$2:$H$400))+(SUMIF('[3]2016 Broadcasts'!$D$2:$D$400,'Dataset to Analyze - Overall'!A13,'[3]2016 Broadcasts'!$H$2:$H$400)))+((SUMIF('[3]2017 Broadcasts'!$C$2:$C$394,'Dataset to Analyze - Overall'!A13, '[3]2017 Broadcasts'!$I$2:$I$394))+(SUMIF('[3]2017 Broadcasts'!$D$2:$D$394,'Dataset to Analyze - Overall'!A13, '[3]2017 Broadcasts'!$I$2:$I$394)))+((SUMIF('[3]2018 Broadcasts'!$C$2:$C$351, 'Dataset to Analyze - Overall'!A13, '[3]2018 Broadcasts'!$H$2:$H$351))+(SUMIF('[3]2018 Broadcasts'!$D$2:$D$351, 'Dataset to Analyze - Overall'!A13, '[3]2018 Broadcasts'!$H$2:$H$351))))/AW13)*1000000</f>
        <v>4646804.3478260878</v>
      </c>
      <c r="AY13" t="s">
        <v>205</v>
      </c>
      <c r="AZ13" s="4">
        <f>(VLOOKUP(A13, [3]Averages!$B$2:$K$128, 10, FALSE))*1000000</f>
        <v>6400000</v>
      </c>
      <c r="BA13" s="4">
        <f>AVERAGEIF([3]Attendance!$C$2:$C$1286, 'Dataset to Analyze - Overall'!A13, [3]Attendance!$G$2:$G$1286)</f>
        <v>85869.4</v>
      </c>
      <c r="BB13">
        <f>VLOOKUP(A13, [3]Stadiums!$B$2:$E$132, 3, FALSE)</f>
        <v>87451</v>
      </c>
      <c r="BC13" s="3">
        <f t="shared" si="12"/>
        <v>0.98191444351694079</v>
      </c>
      <c r="BD13">
        <f>VLOOKUP(A13, '[3]College Football Reference 0918'!$A$2:$L$131, 11, FALSE)</f>
        <v>6</v>
      </c>
      <c r="BE13">
        <f>VLOOKUP(A13, '[3]College Football Reference 0918'!$A$2:$L$131, 12, FALSE)</f>
        <v>5</v>
      </c>
      <c r="BF13">
        <f>VLOOKUP(A13, '[3]College Football Reference 0918'!$A$2:$L$131, 2, FALSE)</f>
        <v>26</v>
      </c>
      <c r="BG13">
        <f>VLOOKUP(A13, '[3]Draft Picks'!$AG$2:$AT$131, 14, FALSE)</f>
        <v>34</v>
      </c>
      <c r="BH13">
        <f>(VLOOKUP(A13, [3]Averages!$B$2:$J$128, 9, FALSE))*GV13</f>
        <v>5411903.2194607379</v>
      </c>
      <c r="BJ13">
        <f>VLOOKUP(A13&amp;"2014", '[4]Revenues_All_Sports_and_Men''s_W'!$E$2:$BI$1271, 57, FALSE)</f>
        <v>86742256</v>
      </c>
      <c r="BK13">
        <f>VLOOKUP(A13&amp;"2015", '[4]Revenues_All_Sports_and_Men''s_W'!$E$2:$BI$1271, 57, FALSE)</f>
        <v>92537433</v>
      </c>
      <c r="BL13">
        <f>VLOOKUP(A13&amp;"2016", '[4]Revenues_All_Sports_and_Men''s_W'!$E$2:$BI$1271, 57, FALSE)</f>
        <v>91652926</v>
      </c>
      <c r="BM13">
        <f>VLOOKUP(A13&amp;"2017", '[4]Revenues_All_Sports_and_Men''s_W'!$E$2:$BI$1271, 57, FALSE)</f>
        <v>93562715</v>
      </c>
      <c r="BN13">
        <f>VLOOKUP(A13&amp;"2018", '[4]Revenues_All_Sports_and_Men''s_W'!$E$2:$BI$1271, 57, FALSE)</f>
        <v>95157216</v>
      </c>
      <c r="BO13" s="6">
        <f>VLOOKUP(A13&amp;"2014", '[4]Revenues_All_Sports_and_Men''s_W'!$E$2:$FO$1271, 58, FALSE)</f>
        <v>0.68490838029223844</v>
      </c>
      <c r="BP13" s="6">
        <f>VLOOKUP(A13&amp;"2015", '[4]Revenues_All_Sports_and_Men''s_W'!$E$2:$FO$1271, 58, FALSE)</f>
        <v>0.66064854641294013</v>
      </c>
      <c r="BQ13" s="6">
        <f>VLOOKUP(A13&amp;"2016", '[4]Revenues_All_Sports_and_Men''s_W'!$E$2:$FO$1271, 58, FALSE)</f>
        <v>0.62174164442708224</v>
      </c>
      <c r="BR13" s="6">
        <f>VLOOKUP(A13&amp;"2017", '[4]Revenues_All_Sports_and_Men''s_W'!$E$2:$FO$1271, 58, FALSE)</f>
        <v>0.63380539536183345</v>
      </c>
      <c r="BS13" s="6">
        <f>VLOOKUP(A13&amp;"2018", '[4]Revenues_All_Sports_and_Men''s_W'!$E$2:$FO$1271, 58, FALSE)</f>
        <v>0.62416421304226788</v>
      </c>
      <c r="BT13">
        <f>VLOOKUP(A13&amp;"2014", '[5]Recruiting_Expenses_Men''s_Women'!$F$2:$O$1271, 9, FALSE)</f>
        <v>1655140</v>
      </c>
      <c r="BU13">
        <f>VLOOKUP(A13&amp;"2015", '[5]Recruiting_Expenses_Men''s_Women'!$F$2:$O$1271, 9, FALSE)</f>
        <v>1594488</v>
      </c>
      <c r="BV13">
        <f>VLOOKUP(A13&amp;"2016", '[5]Recruiting_Expenses_Men''s_Women'!$F$2:$O$1271, 9, FALSE)</f>
        <v>1537683</v>
      </c>
      <c r="BW13">
        <f>VLOOKUP(A13&amp;"2017", '[5]Recruiting_Expenses_Men''s_Women'!$F$2:$O$1271, 9, FALSE)</f>
        <v>1387255</v>
      </c>
      <c r="BX13">
        <f>VLOOKUP(A13&amp;"2018", '[5]Recruiting_Expenses_Men''s_Women'!$F$2:$O$1271, 9, FALSE)</f>
        <v>1456431</v>
      </c>
      <c r="BY13" s="4">
        <v>32664000</v>
      </c>
      <c r="BZ13" s="4">
        <v>40624000</v>
      </c>
      <c r="CA13" s="4">
        <v>39852000</v>
      </c>
      <c r="CB13" s="4">
        <v>42949000</v>
      </c>
      <c r="CC13" s="4">
        <v>45300000</v>
      </c>
      <c r="CD13">
        <v>2</v>
      </c>
      <c r="CE13">
        <v>2</v>
      </c>
      <c r="CF13">
        <v>2</v>
      </c>
      <c r="CG13">
        <v>2</v>
      </c>
      <c r="CH13">
        <v>2</v>
      </c>
      <c r="CI13">
        <f>VLOOKUP(A13, '[3]2014'!$B$18:$D$145, 3, FALSE)</f>
        <v>8</v>
      </c>
      <c r="CJ13">
        <f>VLOOKUP(A13, '[3]2015'!$B$18:$D$145, 3, FALSE)</f>
        <v>7</v>
      </c>
      <c r="CK13">
        <f>VLOOKUP(A13, '[3]2016'!$B$18:$D$145, 3, FALSE)</f>
        <v>8</v>
      </c>
      <c r="CL13">
        <f>VLOOKUP(A13, '[3]2017'!$B$18:$D$147, 3, FALSE)</f>
        <v>10</v>
      </c>
      <c r="CM13">
        <f>VLOOKUP(A13, '[3]2018'!$B$18:$D$147, 3, FALSE)</f>
        <v>8</v>
      </c>
      <c r="CN13">
        <f>COUNTIF('[3]2014 Broadcasts'!$F$2:$F$561, 'Dataset to Analyze - Overall'!A13)+COUNTIF('[3]2014 Broadcasts'!$G$2:$G$561, 'Dataset to Analyze - Overall'!A13)+COUNTIF('[3]2014 Broadcasts'!$H$2:$H$561, 'Dataset to Analyze - Overall'!A13)+COUNTIF('[3]2014 Broadcasts'!$I$2:$I$561, 'Dataset to Analyze - Overall'!A13)</f>
        <v>10</v>
      </c>
      <c r="CO13">
        <f>COUNTIF('[3]2015 Broadcasts'!$C$2:$C$417, A13)+COUNTIF('[3]2015 Broadcasts'!$D$2:$D$417, A13)</f>
        <v>8</v>
      </c>
      <c r="CP13">
        <f>COUNTIF('[3]2016 Broadcasts'!$C$2:$C$400, 'Dataset to Analyze - Overall'!A13)+COUNTIF('[3]2016 Broadcasts'!$D$2:$D$400, 'Dataset to Analyze - Overall'!A13)</f>
        <v>9</v>
      </c>
      <c r="CQ13">
        <f>COUNTIF('[3]2017 Broadcasts'!$C$2:$C$394, 'Dataset to Analyze - Overall'!A13)+COUNTIF('[3]2017 Broadcasts'!$D$2:$D$394, 'Dataset to Analyze - Overall'!A13)</f>
        <v>10</v>
      </c>
      <c r="CR13">
        <f>COUNTIF('[3]2018 Broadcasts'!$C$2:$C$351, 'Dataset to Analyze - Overall'!A13)+COUNTIF('[3]2018 Broadcasts'!$D$2:$D$351, 'Dataset to Analyze - Overall'!A13)</f>
        <v>9</v>
      </c>
      <c r="CS13" s="4">
        <f>(((SUMIF('[3]2014 Broadcasts'!$F$2:$F$561, 'Dataset to Analyze - Overall'!A13, '[3]2014 Broadcasts'!$B$2:$B$561))+(SUMIF('[3]2014 Broadcasts'!$G$2:$G$561, 'Dataset to Analyze - Overall'!A13, '[3]2014 Broadcasts'!$B$2:$B$561))+(SUMIF('[3]2014 Broadcasts'!$H$2:$H$561, 'Dataset to Analyze - Overall'!A13, '[3]2014 Broadcasts'!$B$2:$B$561))+(SUMIF('[3]2014 Broadcasts'!$I$2:$I$561, 'Dataset to Analyze - Overall'!A13, '[3]2014 Broadcasts'!$B$2:$B$561)))/'Dataset to Analyze - Overall'!CN13)*1000000</f>
        <v>5299800</v>
      </c>
      <c r="CT13" s="4">
        <f>(((SUMIF('[3]2015 Broadcasts'!$C$2:$C$417,'Dataset to Analyze - Overall'!A13,'[3]2015 Broadcasts'!$H$2:$H$417))+(SUMIF('[3]2015 Broadcasts'!$D$2:$D$417,'Dataset to Analyze - Overall'!A13,'[3]2015 Broadcasts'!$H$2:$H$417)))/CO13)*1000000</f>
        <v>3848625</v>
      </c>
      <c r="CU13" s="4">
        <f>(((SUMIF('[3]2016 Broadcasts'!$C$2:$C$400,'Dataset to Analyze - Overall'!A13,'[3]2016 Broadcasts'!$H$2:$H$400))+(SUMIF('[3]2016 Broadcasts'!$D$2:$D$400,'Dataset to Analyze - Overall'!A13,'[3]2016 Broadcasts'!$H$2:$H$400)))/'Dataset to Analyze - Overall'!CP13)*1000000</f>
        <v>4420222.2222222229</v>
      </c>
      <c r="CV13" s="4">
        <f>(((SUMIF('[3]2017 Broadcasts'!$C$2:$C$394,'Dataset to Analyze - Overall'!A13, '[3]2017 Broadcasts'!$I$2:$I$394))+(SUMIF('[3]2017 Broadcasts'!$D$2:$D$394,'Dataset to Analyze - Overall'!A13, '[3]2017 Broadcasts'!$I$2:$I$394)))/'Dataset to Analyze - Overall'!CQ13)*1000000</f>
        <v>5590600</v>
      </c>
      <c r="CW13" s="4">
        <f>(((SUMIF('[3]2018 Broadcasts'!$C$2:$C$351, 'Dataset to Analyze - Overall'!A13, '[3]2018 Broadcasts'!$H$2:$H$351))+(SUMIF('[3]2018 Broadcasts'!$D$2:$D$351, 'Dataset to Analyze - Overall'!A13, '[3]2018 Broadcasts'!$H$2:$H$351)))/'Dataset to Analyze - Overall'!CR13)*1000000</f>
        <v>3808666.6666666665</v>
      </c>
      <c r="CX13" s="5"/>
      <c r="CY13">
        <f>VLOOKUP(A13&amp;"2014", [3]Attendance!$D$2:$G$1286, 4, FALSE)</f>
        <v>87451</v>
      </c>
      <c r="CZ13">
        <f>VLOOKUP(A13&amp;"2015", [3]Attendance!$D$2:$G$1286, 4, FALSE)</f>
        <v>87451</v>
      </c>
      <c r="DA13">
        <f>VLOOKUP(A13&amp;"2016", [3]Attendance!$D$2:$G$1286, 4, FALSE)</f>
        <v>86937</v>
      </c>
      <c r="DB13">
        <f>VLOOKUP(A13&amp;"2017", [3]Attendance!$D$2:$G$1286, 4, FALSE)</f>
        <v>86446</v>
      </c>
      <c r="DC13">
        <f>VLOOKUP(A13&amp;"2018", [3]Attendance!$D$2:$G$1286, 4, FALSE)</f>
        <v>84462</v>
      </c>
      <c r="DE13">
        <f t="shared" si="13"/>
        <v>55.549740742138901</v>
      </c>
      <c r="DF13">
        <f t="shared" si="13"/>
        <v>59.2609720929389</v>
      </c>
      <c r="DG13">
        <f t="shared" si="13"/>
        <v>58.6945338101389</v>
      </c>
      <c r="DH13">
        <f t="shared" si="13"/>
        <v>59.917562685738901</v>
      </c>
      <c r="DI13">
        <f t="shared" si="13"/>
        <v>60.938681126138903</v>
      </c>
      <c r="DJ13">
        <f t="shared" si="35"/>
        <v>76.039000000000001</v>
      </c>
      <c r="DK13">
        <f t="shared" si="36"/>
        <v>94.74499999999999</v>
      </c>
      <c r="DL13">
        <f t="shared" si="37"/>
        <v>92.930799999999991</v>
      </c>
      <c r="DM13">
        <f t="shared" si="38"/>
        <v>100.20874999999999</v>
      </c>
      <c r="DN13">
        <f t="shared" si="39"/>
        <v>105.7336</v>
      </c>
      <c r="DT13">
        <f t="shared" si="15"/>
        <v>79.657099654674894</v>
      </c>
      <c r="DU13">
        <f t="shared" si="15"/>
        <v>77.243155158943935</v>
      </c>
      <c r="DV13">
        <f t="shared" si="15"/>
        <v>74.868319144956118</v>
      </c>
      <c r="DW13">
        <f t="shared" si="15"/>
        <v>68.772378406742916</v>
      </c>
      <c r="DX13">
        <f t="shared" si="15"/>
        <v>71.085534035247676</v>
      </c>
      <c r="DY13">
        <f t="shared" si="16"/>
        <v>36.593040000000002</v>
      </c>
      <c r="DZ13">
        <f t="shared" si="17"/>
        <v>34.030709999999999</v>
      </c>
      <c r="EA13">
        <f t="shared" si="18"/>
        <v>51.546639999999996</v>
      </c>
      <c r="EB13">
        <f t="shared" si="19"/>
        <v>50.479299999999995</v>
      </c>
      <c r="EC13">
        <f t="shared" si="20"/>
        <v>34.116239999999998</v>
      </c>
      <c r="ED13">
        <f t="shared" si="21"/>
        <v>14.930000001546727</v>
      </c>
      <c r="EE13">
        <f t="shared" si="22"/>
        <v>11.944000001700907</v>
      </c>
      <c r="EF13">
        <f t="shared" si="23"/>
        <v>13.43700000186934</v>
      </c>
      <c r="EG13">
        <f t="shared" si="24"/>
        <v>14.930000002052957</v>
      </c>
      <c r="EH13">
        <f t="shared" si="25"/>
        <v>13.437000002252207</v>
      </c>
      <c r="EI13" s="4">
        <f t="shared" si="26"/>
        <v>262.76888039836052</v>
      </c>
      <c r="EJ13" s="4">
        <f t="shared" si="26"/>
        <v>277.22383725358372</v>
      </c>
      <c r="EK13" s="4">
        <f t="shared" si="26"/>
        <v>291.47729295696433</v>
      </c>
      <c r="EL13" s="4">
        <f t="shared" si="26"/>
        <v>294.30799109453477</v>
      </c>
      <c r="EM13" s="4">
        <f t="shared" si="26"/>
        <v>285.3110551636388</v>
      </c>
      <c r="EN13" s="4">
        <f t="shared" si="27"/>
        <v>4</v>
      </c>
      <c r="EO13" s="4">
        <f t="shared" si="27"/>
        <v>7</v>
      </c>
      <c r="EP13" s="4">
        <f t="shared" si="27"/>
        <v>11</v>
      </c>
      <c r="EQ13" s="4">
        <f t="shared" si="41"/>
        <v>15</v>
      </c>
      <c r="ER13" s="4" t="e">
        <f t="shared" si="40"/>
        <v>#DIV/0!</v>
      </c>
      <c r="ET13" s="4">
        <v>0</v>
      </c>
      <c r="EU13">
        <v>5</v>
      </c>
      <c r="EV13">
        <v>0</v>
      </c>
      <c r="EW13">
        <v>0</v>
      </c>
      <c r="EX13">
        <v>5</v>
      </c>
      <c r="EY13">
        <v>5</v>
      </c>
      <c r="EZ13">
        <v>5</v>
      </c>
      <c r="FA13">
        <v>5</v>
      </c>
      <c r="FB13">
        <v>5</v>
      </c>
      <c r="FC13">
        <v>5</v>
      </c>
      <c r="FD13">
        <f>VLOOKUP(A13, '[3]College Football Reference 0918'!$A$2:$R$131, 9, FALSE)</f>
        <v>2</v>
      </c>
      <c r="FE13">
        <f>VLOOKUP(A13, '[3]College Football Reference 0918'!$A$2:$R$131, 10, FALSE)</f>
        <v>0</v>
      </c>
      <c r="FF13">
        <f>VLOOKUP(A13, '[3]College Football Reference 0918'!$A$2:$R$131, 11, FALSE)</f>
        <v>6</v>
      </c>
      <c r="FG13">
        <f>VLOOKUP(A13, '[3]College Football Reference 0918'!$A$2:$R$131, 12, FALSE)</f>
        <v>5</v>
      </c>
      <c r="FH13">
        <f>VLOOKUP(A13, '[3]College Football Reference 0918'!$A$2:$R$131, 13, FALSE)</f>
        <v>0</v>
      </c>
      <c r="FP13">
        <v>10</v>
      </c>
      <c r="FQ13">
        <v>10</v>
      </c>
      <c r="FX13">
        <f>IF((VLOOKUP(A13, '[3]2014'!$B$18:$Q$145, 13, FALSE))&gt;0, 5, 0)</f>
        <v>5</v>
      </c>
      <c r="FY13">
        <f>IF((VLOOKUP(A13, '[3]2015'!$B$18:$P$145, 13, FALSE))&gt;0, 5, 0)</f>
        <v>5</v>
      </c>
      <c r="FZ13">
        <f>IF((VLOOKUP(A13, '[3]2016'!$B$18:$Q$145, 13, FALSE))&gt;0, 5, 0)</f>
        <v>0</v>
      </c>
      <c r="GA13">
        <f>IF((VLOOKUP(A13, '[3]2017'!$B$18:$Q$147, 13, FALSE))&gt;0, 5, 0)</f>
        <v>5</v>
      </c>
      <c r="GB13">
        <f>IF((VLOOKUP(A13, '[3]2018'!$B$18:$Q$147, 13, FALSE))&gt;0, 5, 0)</f>
        <v>5</v>
      </c>
      <c r="GC13">
        <f>IF((VLOOKUP(A13, '[3]2014'!$B$18:$Q$145, 15, FALSE))&gt;0, 5, 0)</f>
        <v>5</v>
      </c>
      <c r="GD13">
        <f>IF((VLOOKUP(A13, '[3]2015'!$B$18:$P$145, 15, FALSE))&gt;0, 5, 0)</f>
        <v>0</v>
      </c>
      <c r="GE13">
        <f>IF((VLOOKUP(A13, '[3]2016'!$B$18:$Q$145, 15, FALSE))&gt;0, 5, 0)</f>
        <v>5</v>
      </c>
      <c r="GF13">
        <f>IF((VLOOKUP(A13, '[3]2017'!$B$18:$Q$147, 15, FALSE))&gt;0, 5, 0)</f>
        <v>5</v>
      </c>
      <c r="GG13">
        <f>IF((VLOOKUP(A13, '[3]2018'!$B$18:$Q$147, 15, FALSE))&gt;0, 5, 0)</f>
        <v>0</v>
      </c>
      <c r="GH13" s="7">
        <f t="shared" si="28"/>
        <v>761193.33775159111</v>
      </c>
      <c r="GI13" s="7">
        <f t="shared" si="28"/>
        <v>829202.78326208144</v>
      </c>
      <c r="GJ13" s="7">
        <f t="shared" si="28"/>
        <v>903288.58867911866</v>
      </c>
      <c r="GK13" s="7">
        <f t="shared" si="28"/>
        <v>983993.65138168808</v>
      </c>
      <c r="GL13" s="7">
        <f t="shared" si="28"/>
        <v>1071909.3743621097</v>
      </c>
      <c r="GM13">
        <v>1167680</v>
      </c>
      <c r="GO13" s="8">
        <f t="shared" si="29"/>
        <v>0.44676119953835342</v>
      </c>
      <c r="GP13" s="8">
        <f t="shared" si="30"/>
        <v>0.57778059976917673</v>
      </c>
      <c r="GQ13">
        <f>VLOOKUP(A13, '[3]Sept. 2017 Social'!$D$2:$F$151, 3, FALSE)</f>
        <v>0.70879999999999999</v>
      </c>
      <c r="GR13">
        <f>VLOOKUP(A13, '[3]Sept. 2018 Social'!$D$2:$F$151, 3, FALSE)</f>
        <v>0.82050000000000001</v>
      </c>
      <c r="GS13">
        <f>VLOOKUP(A13, '[3]Sept. 2019 Social'!$D$2:$F$301, 3, FALSE)</f>
        <v>0.90620000000000001</v>
      </c>
      <c r="GT13">
        <f t="shared" si="31"/>
        <v>0.13101940023082331</v>
      </c>
      <c r="GV13">
        <v>0.67926649373437453</v>
      </c>
    </row>
    <row r="14" spans="1:204" x14ac:dyDescent="0.35">
      <c r="A14" t="s">
        <v>222</v>
      </c>
      <c r="B14" t="str">
        <f>VLOOKUP(A14,'[1]CFB Scores for Tableau'!$A$2:$D$131, 2, FALSE)</f>
        <v>Gainesville</v>
      </c>
      <c r="C14" t="str">
        <f>VLOOKUP(A14,'[1]CFB Scores for Tableau'!$A$2:$D$131, 3, FALSE)</f>
        <v>Florida</v>
      </c>
      <c r="D14" s="9">
        <f>VLOOKUP(A14,'[1]CFB Scores for Tableau'!$A$2:$D$131, 4, FALSE)</f>
        <v>32611</v>
      </c>
      <c r="F14" s="3">
        <f t="shared" si="0"/>
        <v>154.78456490838698</v>
      </c>
      <c r="G14">
        <f t="shared" si="1"/>
        <v>9</v>
      </c>
      <c r="I14" s="4">
        <f t="shared" si="2"/>
        <v>61.932656861200002</v>
      </c>
      <c r="J14">
        <v>18</v>
      </c>
      <c r="K14" s="4">
        <f t="shared" si="32"/>
        <v>97.158919999999995</v>
      </c>
      <c r="L14" s="4">
        <f t="shared" si="3"/>
        <v>80.272260652885279</v>
      </c>
      <c r="M14" s="4">
        <f t="shared" si="33"/>
        <v>62.543352000000006</v>
      </c>
      <c r="N14" s="4">
        <f t="shared" si="4"/>
        <v>64.199000005078929</v>
      </c>
      <c r="O14" s="4">
        <f t="shared" si="5"/>
        <v>384.10618951916422</v>
      </c>
      <c r="P14" s="4">
        <f t="shared" si="6"/>
        <v>12</v>
      </c>
      <c r="Q14" s="4"/>
      <c r="R14" s="4">
        <f t="shared" si="34"/>
        <v>382.38165114977625</v>
      </c>
      <c r="S14" s="4">
        <f t="shared" si="7"/>
        <v>11</v>
      </c>
      <c r="T14" s="4"/>
      <c r="U14" t="s">
        <v>190</v>
      </c>
      <c r="V14" t="s">
        <v>191</v>
      </c>
      <c r="W14" s="4">
        <v>77381076</v>
      </c>
      <c r="X14" s="4">
        <v>7631062.2999999998</v>
      </c>
      <c r="Y14" s="4">
        <f>VLOOKUP(A14, '[2]Power 5'!$B$2:$F$75, 3, FALSE)</f>
        <v>1294245.2</v>
      </c>
      <c r="Z14" s="4">
        <f>VLOOKUP(A14, '[2]Power 5'!$B$2:$F$75, 4, FALSE)</f>
        <v>762866</v>
      </c>
      <c r="AA14" s="3">
        <f>VLOOKUP(A14, '[2]Power 5'!$B$2:$F$75, 5, FALSE)</f>
        <v>0.58942926734439505</v>
      </c>
      <c r="AB14" s="4">
        <v>69750013.700000003</v>
      </c>
      <c r="AC14" s="3">
        <v>0.58783327387092743</v>
      </c>
      <c r="AD14" s="4">
        <f t="shared" si="8"/>
        <v>41651200</v>
      </c>
      <c r="AE14" t="s">
        <v>223</v>
      </c>
      <c r="AF14" s="5">
        <f>(VLOOKUP(A14, '[3]USA Coaches'' Salaries'!$O$3:$W$132, 9, FALSE))</f>
        <v>4.9213050000000003</v>
      </c>
      <c r="AG14">
        <v>1546222</v>
      </c>
      <c r="AH14">
        <v>316453</v>
      </c>
      <c r="AI14">
        <v>340072</v>
      </c>
      <c r="AJ14">
        <f t="shared" si="9"/>
        <v>2202747</v>
      </c>
      <c r="AK14">
        <v>3</v>
      </c>
      <c r="AL14">
        <v>0</v>
      </c>
      <c r="AM14">
        <v>3</v>
      </c>
      <c r="AN14">
        <v>0</v>
      </c>
      <c r="AO14">
        <f t="shared" si="10"/>
        <v>0</v>
      </c>
      <c r="AP14">
        <f>(VLOOKUP(A14, '[3]College Football Reference 0918'!$A$2:$I$131, 8, FALSE))*10</f>
        <v>30</v>
      </c>
      <c r="AQ14">
        <f>(VLOOKUP(A14, '[3]College Football Reference 0918'!$A$2:$I$131, 9, FALSE))*10</f>
        <v>0</v>
      </c>
      <c r="AR14">
        <f>VLOOKUP('Dataset to Analyze - Overall'!A14, '[3]College Football Reference 0918'!$A$2:$G$131, 3, FALSE)</f>
        <v>83</v>
      </c>
      <c r="AS14">
        <f>VLOOKUP('Dataset to Analyze - Overall'!A14, '[3]College Football Reference 0918'!$A$2:$G$131, 4, FALSE)</f>
        <v>45</v>
      </c>
      <c r="AT14" s="5">
        <f>VLOOKUP('Dataset to Analyze - Overall'!A14, '[3]College Football Reference 0918'!$A$2:$G$131, 5, FALSE)</f>
        <v>0.6484375</v>
      </c>
      <c r="AU14">
        <f>(VLOOKUP('Dataset to Analyze - Overall'!A14,'[3]College Football Reference 0918'!$A$2:$G$131,7,FALSE)*5)</f>
        <v>30</v>
      </c>
      <c r="AV14">
        <f>(VLOOKUP('Dataset to Analyze - Overall'!A14, '[3]College Football Reference 0918'!$A$2:$G$131, 6, FALSE))*5</f>
        <v>40</v>
      </c>
      <c r="AW14">
        <f t="shared" si="11"/>
        <v>43</v>
      </c>
      <c r="AX14" s="4">
        <f>((((SUMIF('[3]2014 Broadcasts'!$F$2:$F$561, 'Dataset to Analyze - Overall'!A14, '[3]2014 Broadcasts'!$B$2:$B$561))+(SUMIF('[3]2014 Broadcasts'!$G$2:$G$561, 'Dataset to Analyze - Overall'!A14, '[3]2014 Broadcasts'!$B$2:$B$561))+(SUMIF('[3]2014 Broadcasts'!$H$2:$H$561, 'Dataset to Analyze - Overall'!A14, '[3]2014 Broadcasts'!$B$2:$B$561))+(SUMIF('[3]2014 Broadcasts'!$I$2:$I$561, 'Dataset to Analyze - Overall'!A14, '[3]2014 Broadcasts'!$B$2:$B$561)))+((SUMIF('[3]2015 Broadcasts'!$C$2:$C$417,'Dataset to Analyze - Overall'!A14,'[3]2015 Broadcasts'!$H$2:$H$417))+(SUMIF('[3]2015 Broadcasts'!$D$2:$D$417,'Dataset to Analyze - Overall'!A14,'[3]2015 Broadcasts'!$H$2:$H$417)))+((SUMIF('[3]2016 Broadcasts'!$C$2:$C$400,'Dataset to Analyze - Overall'!A14,'[3]2016 Broadcasts'!$H$2:$H$400))+(SUMIF('[3]2016 Broadcasts'!$D$2:$D$400,'Dataset to Analyze - Overall'!A14,'[3]2016 Broadcasts'!$H$2:$H$400)))+((SUMIF('[3]2017 Broadcasts'!$C$2:$C$394,'Dataset to Analyze - Overall'!A14, '[3]2017 Broadcasts'!$I$2:$I$394))+(SUMIF('[3]2017 Broadcasts'!$D$2:$D$394,'Dataset to Analyze - Overall'!A14, '[3]2017 Broadcasts'!$I$2:$I$394)))+((SUMIF('[3]2018 Broadcasts'!$C$2:$C$351, 'Dataset to Analyze - Overall'!A14, '[3]2018 Broadcasts'!$H$2:$H$351))+(SUMIF('[3]2018 Broadcasts'!$D$2:$D$351, 'Dataset to Analyze - Overall'!A14, '[3]2018 Broadcasts'!$H$2:$H$351))))/AW14)*1000000</f>
        <v>4225465.1162790693</v>
      </c>
      <c r="AY14" t="s">
        <v>193</v>
      </c>
      <c r="AZ14" s="4">
        <f>(VLOOKUP(A14, [3]Averages!$B$2:$K$128, 10, FALSE))*1000000</f>
        <v>3200000</v>
      </c>
      <c r="BA14" s="4">
        <f>AVERAGEIF([3]Attendance!$C$2:$C$1286, 'Dataset to Analyze - Overall'!A14, [3]Attendance!$G$2:$G$1286)</f>
        <v>87208.1</v>
      </c>
      <c r="BB14">
        <f>VLOOKUP(A14, [3]Stadiums!$B$2:$E$132, 3, FALSE)</f>
        <v>88548</v>
      </c>
      <c r="BC14" s="3">
        <f t="shared" si="12"/>
        <v>0.98486809414103094</v>
      </c>
      <c r="BD14">
        <f>VLOOKUP(A14, '[3]College Football Reference 0918'!$A$2:$L$131, 11, FALSE)</f>
        <v>7</v>
      </c>
      <c r="BE14">
        <f>VLOOKUP(A14, '[3]College Football Reference 0918'!$A$2:$L$131, 12, FALSE)</f>
        <v>5</v>
      </c>
      <c r="BF14">
        <f>VLOOKUP(A14, '[3]College Football Reference 0918'!$A$2:$L$131, 2, FALSE)</f>
        <v>14</v>
      </c>
      <c r="BG14">
        <f>VLOOKUP(A14, '[3]Draft Picks'!$AG$2:$AT$131, 14, FALSE)</f>
        <v>60</v>
      </c>
      <c r="BH14">
        <f>(VLOOKUP(A14, [3]Averages!$B$2:$J$128, 9, FALSE))*GV14</f>
        <v>4459506.7656595502</v>
      </c>
      <c r="BJ14">
        <f>VLOOKUP(A14&amp;"2014", '[4]Revenues_All_Sports_and_Men''s_W'!$E$2:$BI$1271, 57, FALSE)</f>
        <v>74720732</v>
      </c>
      <c r="BK14">
        <f>VLOOKUP(A14&amp;"2015", '[4]Revenues_All_Sports_and_Men''s_W'!$E$2:$BI$1271, 57, FALSE)</f>
        <v>83761070</v>
      </c>
      <c r="BL14">
        <f>VLOOKUP(A14&amp;"2016", '[4]Revenues_All_Sports_and_Men''s_W'!$E$2:$BI$1271, 57, FALSE)</f>
        <v>82791752</v>
      </c>
      <c r="BM14">
        <f>VLOOKUP(A14&amp;"2017", '[4]Revenues_All_Sports_and_Men''s_W'!$E$2:$BI$1271, 57, FALSE)</f>
        <v>87985713</v>
      </c>
      <c r="BN14">
        <f>VLOOKUP(A14&amp;"2018", '[4]Revenues_All_Sports_and_Men''s_W'!$E$2:$BI$1271, 57, FALSE)</f>
        <v>84837920</v>
      </c>
      <c r="BO14" s="6">
        <f>VLOOKUP(A14&amp;"2014", '[4]Revenues_All_Sports_and_Men''s_W'!$E$2:$FO$1271, 58, FALSE)</f>
        <v>0.57137991547085898</v>
      </c>
      <c r="BP14" s="6">
        <f>VLOOKUP(A14&amp;"2015", '[4]Revenues_All_Sports_and_Men''s_W'!$E$2:$FO$1271, 58, FALSE)</f>
        <v>0.62492561570203742</v>
      </c>
      <c r="BQ14" s="6">
        <f>VLOOKUP(A14&amp;"2016", '[4]Revenues_All_Sports_and_Men''s_W'!$E$2:$FO$1271, 58, FALSE)</f>
        <v>0.58080751483777815</v>
      </c>
      <c r="BR14" s="6">
        <f>VLOOKUP(A14&amp;"2017", '[4]Revenues_All_Sports_and_Men''s_W'!$E$2:$FO$1271, 58, FALSE)</f>
        <v>0.55956147703343251</v>
      </c>
      <c r="BS14" s="6">
        <f>VLOOKUP(A14&amp;"2018", '[4]Revenues_All_Sports_and_Men''s_W'!$E$2:$FO$1271, 58, FALSE)</f>
        <v>0.59067815309016669</v>
      </c>
      <c r="BT14">
        <f>VLOOKUP(A14&amp;"2014", '[5]Recruiting_Expenses_Men''s_Women'!$F$2:$O$1271, 9, FALSE)</f>
        <v>1240487</v>
      </c>
      <c r="BU14">
        <f>VLOOKUP(A14&amp;"2015", '[5]Recruiting_Expenses_Men''s_Women'!$F$2:$O$1271, 9, FALSE)</f>
        <v>1401267</v>
      </c>
      <c r="BV14">
        <f>VLOOKUP(A14&amp;"2016", '[5]Recruiting_Expenses_Men''s_Women'!$F$2:$O$1271, 9, FALSE)</f>
        <v>1545320</v>
      </c>
      <c r="BW14">
        <f>VLOOKUP(A14&amp;"2017", '[5]Recruiting_Expenses_Men''s_Women'!$F$2:$O$1271, 9, FALSE)</f>
        <v>1663885</v>
      </c>
      <c r="BX14">
        <f>VLOOKUP(A14&amp;"2018", '[5]Recruiting_Expenses_Men''s_Women'!$F$2:$O$1271, 9, FALSE)</f>
        <v>1831560</v>
      </c>
      <c r="BY14" s="4">
        <v>33357999.999999996</v>
      </c>
      <c r="BZ14" s="4">
        <v>41434000</v>
      </c>
      <c r="CA14" s="4">
        <v>42611000</v>
      </c>
      <c r="CB14" s="4">
        <v>45553000</v>
      </c>
      <c r="CC14" s="4">
        <v>45300000</v>
      </c>
      <c r="CD14">
        <v>3</v>
      </c>
      <c r="CE14">
        <v>3</v>
      </c>
      <c r="CF14">
        <v>3</v>
      </c>
      <c r="CG14">
        <v>3</v>
      </c>
      <c r="CH14">
        <v>3</v>
      </c>
      <c r="CI14">
        <f>VLOOKUP(A14, '[3]2014'!$B$18:$D$145, 3, FALSE)</f>
        <v>7</v>
      </c>
      <c r="CJ14">
        <f>VLOOKUP(A14, '[3]2015'!$B$18:$D$145, 3, FALSE)</f>
        <v>10</v>
      </c>
      <c r="CK14">
        <f>VLOOKUP(A14, '[3]2016'!$B$18:$D$145, 3, FALSE)</f>
        <v>9</v>
      </c>
      <c r="CL14">
        <f>VLOOKUP(A14, '[3]2017'!$B$18:$D$147, 3, FALSE)</f>
        <v>4</v>
      </c>
      <c r="CM14">
        <f>VLOOKUP(A14, '[3]2018'!$B$18:$D$147, 3, FALSE)</f>
        <v>10</v>
      </c>
      <c r="CN14">
        <f>COUNTIF('[3]2014 Broadcasts'!$F$2:$F$561, 'Dataset to Analyze - Overall'!A14)+COUNTIF('[3]2014 Broadcasts'!$G$2:$G$561, 'Dataset to Analyze - Overall'!A14)+COUNTIF('[3]2014 Broadcasts'!$H$2:$H$561, 'Dataset to Analyze - Overall'!A14)+COUNTIF('[3]2014 Broadcasts'!$I$2:$I$561, 'Dataset to Analyze - Overall'!A14)</f>
        <v>6</v>
      </c>
      <c r="CO14">
        <f>COUNTIF('[3]2015 Broadcasts'!$C$2:$C$417, A14)+COUNTIF('[3]2015 Broadcasts'!$D$2:$D$417, A14)</f>
        <v>10</v>
      </c>
      <c r="CP14">
        <f>COUNTIF('[3]2016 Broadcasts'!$C$2:$C$400, 'Dataset to Analyze - Overall'!A14)+COUNTIF('[3]2016 Broadcasts'!$D$2:$D$400, 'Dataset to Analyze - Overall'!A14)</f>
        <v>9</v>
      </c>
      <c r="CQ14">
        <f>COUNTIF('[3]2017 Broadcasts'!$C$2:$C$394, 'Dataset to Analyze - Overall'!A14)+COUNTIF('[3]2017 Broadcasts'!$D$2:$D$394, 'Dataset to Analyze - Overall'!A14)</f>
        <v>9</v>
      </c>
      <c r="CR14">
        <f>COUNTIF('[3]2018 Broadcasts'!$C$2:$C$351, 'Dataset to Analyze - Overall'!A14)+COUNTIF('[3]2018 Broadcasts'!$D$2:$D$351, 'Dataset to Analyze - Overall'!A14)</f>
        <v>9</v>
      </c>
      <c r="CS14" s="4">
        <f>(((SUMIF('[3]2014 Broadcasts'!$F$2:$F$561, 'Dataset to Analyze - Overall'!A14, '[3]2014 Broadcasts'!$B$2:$B$561))+(SUMIF('[3]2014 Broadcasts'!$G$2:$G$561, 'Dataset to Analyze - Overall'!A14, '[3]2014 Broadcasts'!$B$2:$B$561))+(SUMIF('[3]2014 Broadcasts'!$H$2:$H$561, 'Dataset to Analyze - Overall'!A14, '[3]2014 Broadcasts'!$B$2:$B$561))+(SUMIF('[3]2014 Broadcasts'!$I$2:$I$561, 'Dataset to Analyze - Overall'!A14, '[3]2014 Broadcasts'!$B$2:$B$561)))/'Dataset to Analyze - Overall'!CN14)*1000000</f>
        <v>4280500</v>
      </c>
      <c r="CT14" s="4">
        <f>(((SUMIF('[3]2015 Broadcasts'!$C$2:$C$417,'Dataset to Analyze - Overall'!A14,'[3]2015 Broadcasts'!$H$2:$H$417))+(SUMIF('[3]2015 Broadcasts'!$D$2:$D$417,'Dataset to Analyze - Overall'!A14,'[3]2015 Broadcasts'!$H$2:$H$417)))/CO14)*1000000</f>
        <v>5149699.9999999991</v>
      </c>
      <c r="CU14" s="4">
        <f>(((SUMIF('[3]2016 Broadcasts'!$C$2:$C$400,'Dataset to Analyze - Overall'!A14,'[3]2016 Broadcasts'!$H$2:$H$400))+(SUMIF('[3]2016 Broadcasts'!$D$2:$D$400,'Dataset to Analyze - Overall'!A14,'[3]2016 Broadcasts'!$H$2:$H$400)))/'Dataset to Analyze - Overall'!CP14)*1000000</f>
        <v>4822555.555555555</v>
      </c>
      <c r="CV14" s="4">
        <f>(((SUMIF('[3]2017 Broadcasts'!$C$2:$C$394,'Dataset to Analyze - Overall'!A14, '[3]2017 Broadcasts'!$I$2:$I$394))+(SUMIF('[3]2017 Broadcasts'!$D$2:$D$394,'Dataset to Analyze - Overall'!A14, '[3]2017 Broadcasts'!$I$2:$I$394)))/'Dataset to Analyze - Overall'!CQ14)*1000000</f>
        <v>3384222.222222222</v>
      </c>
      <c r="CW14" s="4">
        <f>(((SUMIF('[3]2018 Broadcasts'!$C$2:$C$351, 'Dataset to Analyze - Overall'!A14, '[3]2018 Broadcasts'!$H$2:$H$351))+(SUMIF('[3]2018 Broadcasts'!$D$2:$D$351, 'Dataset to Analyze - Overall'!A14, '[3]2018 Broadcasts'!$H$2:$H$351)))/'Dataset to Analyze - Overall'!CR14)*1000000</f>
        <v>3406000</v>
      </c>
      <c r="CX14" s="5"/>
      <c r="CY14">
        <f>VLOOKUP(A14&amp;"2014", [3]Attendance!$D$2:$G$1286, 4, FALSE)</f>
        <v>85834</v>
      </c>
      <c r="CZ14">
        <f>VLOOKUP(A14&amp;"2015", [3]Attendance!$D$2:$G$1286, 4, FALSE)</f>
        <v>90065</v>
      </c>
      <c r="DA14">
        <f>VLOOKUP(A14&amp;"2016", [3]Attendance!$D$2:$G$1286, 4, FALSE)</f>
        <v>87846</v>
      </c>
      <c r="DB14">
        <f>VLOOKUP(A14&amp;"2017", [3]Attendance!$D$2:$G$1286, 4, FALSE)</f>
        <v>86715</v>
      </c>
      <c r="DC14">
        <f>VLOOKUP(A14&amp;"2018", [3]Attendance!$D$2:$G$1286, 4, FALSE)</f>
        <v>82328</v>
      </c>
      <c r="DE14">
        <f t="shared" si="13"/>
        <v>47.8511567725389</v>
      </c>
      <c r="DF14">
        <f t="shared" si="13"/>
        <v>53.6405892277389</v>
      </c>
      <c r="DG14">
        <f t="shared" si="13"/>
        <v>53.019837980538902</v>
      </c>
      <c r="DH14">
        <f t="shared" si="13"/>
        <v>56.346050604938902</v>
      </c>
      <c r="DI14">
        <f t="shared" si="13"/>
        <v>54.330203967738903</v>
      </c>
      <c r="DJ14">
        <f t="shared" si="35"/>
        <v>77.669899999999984</v>
      </c>
      <c r="DK14">
        <f t="shared" si="36"/>
        <v>96.648499999999999</v>
      </c>
      <c r="DL14">
        <f t="shared" si="37"/>
        <v>99.414449999999988</v>
      </c>
      <c r="DM14">
        <f t="shared" si="38"/>
        <v>106.32814999999999</v>
      </c>
      <c r="DN14">
        <f t="shared" si="39"/>
        <v>105.7336</v>
      </c>
      <c r="DT14">
        <f t="shared" si="15"/>
        <v>62.796549540088279</v>
      </c>
      <c r="DU14">
        <f t="shared" si="15"/>
        <v>70.134018074072955</v>
      </c>
      <c r="DV14">
        <f t="shared" si="15"/>
        <v>75.375162556521374</v>
      </c>
      <c r="DW14">
        <f t="shared" si="15"/>
        <v>79.843198226687733</v>
      </c>
      <c r="DX14">
        <f t="shared" si="15"/>
        <v>85.543620079739085</v>
      </c>
      <c r="DY14">
        <f t="shared" si="16"/>
        <v>34.030709999999999</v>
      </c>
      <c r="DZ14">
        <f t="shared" si="17"/>
        <v>34.287300000000002</v>
      </c>
      <c r="EA14">
        <f t="shared" si="18"/>
        <v>47.870570000000001</v>
      </c>
      <c r="EB14">
        <f t="shared" si="19"/>
        <v>29.96612</v>
      </c>
      <c r="EC14">
        <f t="shared" si="20"/>
        <v>49.287300000000002</v>
      </c>
      <c r="ED14">
        <f t="shared" si="21"/>
        <v>8.9580000030777711</v>
      </c>
      <c r="EE14">
        <f t="shared" si="22"/>
        <v>14.930000003369628</v>
      </c>
      <c r="EF14">
        <f t="shared" si="23"/>
        <v>13.437000003686997</v>
      </c>
      <c r="EG14">
        <f t="shared" si="24"/>
        <v>13.437000004032518</v>
      </c>
      <c r="EH14">
        <f t="shared" si="25"/>
        <v>13.437000004409148</v>
      </c>
      <c r="EI14" s="4">
        <f t="shared" si="26"/>
        <v>231.30631631570492</v>
      </c>
      <c r="EJ14" s="4">
        <f t="shared" si="26"/>
        <v>269.6404073051815</v>
      </c>
      <c r="EK14" s="4">
        <f t="shared" si="26"/>
        <v>289.11702054074726</v>
      </c>
      <c r="EL14" s="4">
        <f t="shared" si="26"/>
        <v>285.92051883565915</v>
      </c>
      <c r="EM14" s="4">
        <f t="shared" si="26"/>
        <v>308.33172405188714</v>
      </c>
      <c r="EN14" s="4">
        <f t="shared" si="27"/>
        <v>14</v>
      </c>
      <c r="EO14" s="4">
        <f t="shared" si="27"/>
        <v>11</v>
      </c>
      <c r="EP14" s="4">
        <f t="shared" si="27"/>
        <v>12</v>
      </c>
      <c r="EQ14" s="4">
        <f t="shared" si="41"/>
        <v>16</v>
      </c>
      <c r="ER14" s="4" t="e">
        <f t="shared" si="40"/>
        <v>#DIV/0!</v>
      </c>
      <c r="ET14">
        <v>5</v>
      </c>
      <c r="EU14">
        <v>0</v>
      </c>
      <c r="EV14">
        <v>5</v>
      </c>
      <c r="EW14">
        <v>0</v>
      </c>
      <c r="EX14">
        <v>5</v>
      </c>
      <c r="EY14">
        <v>5</v>
      </c>
      <c r="EZ14">
        <v>5</v>
      </c>
      <c r="FA14">
        <v>5</v>
      </c>
      <c r="FB14">
        <v>0</v>
      </c>
      <c r="FC14">
        <v>5</v>
      </c>
      <c r="FD14">
        <f>VLOOKUP(A14, '[3]College Football Reference 0918'!$A$2:$R$131, 9, FALSE)</f>
        <v>0</v>
      </c>
      <c r="FE14">
        <f>VLOOKUP(A14, '[3]College Football Reference 0918'!$A$2:$R$131, 10, FALSE)</f>
        <v>0</v>
      </c>
      <c r="FF14">
        <f>VLOOKUP(A14, '[3]College Football Reference 0918'!$A$2:$R$131, 11, FALSE)</f>
        <v>7</v>
      </c>
      <c r="FG14">
        <f>VLOOKUP(A14, '[3]College Football Reference 0918'!$A$2:$R$131, 12, FALSE)</f>
        <v>5</v>
      </c>
      <c r="FH14">
        <f>VLOOKUP(A14, '[3]College Football Reference 0918'!$A$2:$R$131, 13, FALSE)</f>
        <v>0</v>
      </c>
      <c r="FR14">
        <v>10</v>
      </c>
      <c r="FX14">
        <f>IF((VLOOKUP(A14, '[3]2014'!$B$18:$Q$145, 13, FALSE))&gt;0, 5, 0)</f>
        <v>0</v>
      </c>
      <c r="FY14">
        <f>IF((VLOOKUP(A14, '[3]2015'!$B$18:$P$145, 13, FALSE))&gt;0, 5, 0)</f>
        <v>0</v>
      </c>
      <c r="FZ14">
        <f>IF((VLOOKUP(A14, '[3]2016'!$B$18:$Q$145, 13, FALSE))&gt;0, 5, 0)</f>
        <v>5</v>
      </c>
      <c r="GA14">
        <f>IF((VLOOKUP(A14, '[3]2017'!$B$18:$Q$147, 13, FALSE))&gt;0, 5, 0)</f>
        <v>5</v>
      </c>
      <c r="GB14">
        <f>IF((VLOOKUP(A14, '[3]2018'!$B$18:$Q$147, 13, FALSE))&gt;0, 5, 0)</f>
        <v>0</v>
      </c>
      <c r="GC14">
        <f>IF((VLOOKUP(A14, '[3]2014'!$B$18:$Q$145, 15, FALSE))&gt;0, 5, 0)</f>
        <v>0</v>
      </c>
      <c r="GD14">
        <f>IF((VLOOKUP(A14, '[3]2015'!$B$18:$P$145, 15, FALSE))&gt;0, 5, 0)</f>
        <v>5</v>
      </c>
      <c r="GE14">
        <f>IF((VLOOKUP(A14, '[3]2016'!$B$18:$Q$145, 15, FALSE))&gt;0, 5, 0)</f>
        <v>5</v>
      </c>
      <c r="GF14">
        <f>IF((VLOOKUP(A14, '[3]2017'!$B$18:$Q$147, 15, FALSE))&gt;0, 5, 0)</f>
        <v>0</v>
      </c>
      <c r="GG14">
        <f>IF((VLOOKUP(A14, '[3]2018'!$B$18:$Q$147, 15, FALSE))&gt;0, 5, 0)</f>
        <v>5</v>
      </c>
      <c r="GH14" s="7">
        <f t="shared" si="28"/>
        <v>1435938.2203620032</v>
      </c>
      <c r="GI14" s="7">
        <f t="shared" si="28"/>
        <v>1564233.302978727</v>
      </c>
      <c r="GJ14" s="7">
        <f t="shared" si="28"/>
        <v>1703991.0153870604</v>
      </c>
      <c r="GK14" s="7">
        <f t="shared" si="28"/>
        <v>1856235.4956837997</v>
      </c>
      <c r="GL14" s="7">
        <f t="shared" si="28"/>
        <v>2022082.3844272525</v>
      </c>
      <c r="GM14">
        <v>2202747</v>
      </c>
      <c r="GO14" s="8">
        <f t="shared" si="29"/>
        <v>0.78670598893728061</v>
      </c>
      <c r="GP14" s="8">
        <f t="shared" si="30"/>
        <v>0.88805299446864028</v>
      </c>
      <c r="GQ14">
        <f>VLOOKUP(A14, '[3]Sept. 2017 Social'!$D$2:$F$151, 3, FALSE)</f>
        <v>0.98939999999999995</v>
      </c>
      <c r="GR14">
        <f>VLOOKUP(A14, '[3]Sept. 2018 Social'!$D$2:$F$151, 3, FALSE)</f>
        <v>1.1000000000000001</v>
      </c>
      <c r="GS14">
        <f>VLOOKUP(A14, '[3]Sept. 2019 Social'!$D$2:$F$301, 3, FALSE)</f>
        <v>1.2</v>
      </c>
      <c r="GT14">
        <f t="shared" si="31"/>
        <v>0.1013470055313597</v>
      </c>
      <c r="GV14">
        <v>0.72959749481182867</v>
      </c>
    </row>
    <row r="15" spans="1:204" x14ac:dyDescent="0.35">
      <c r="A15" t="s">
        <v>224</v>
      </c>
      <c r="B15" t="str">
        <f>VLOOKUP(A15,'[1]CFB Scores for Tableau'!$A$2:$D$131, 2, FALSE)</f>
        <v>East Lansing</v>
      </c>
      <c r="C15" t="str">
        <f>VLOOKUP(A15,'[1]CFB Scores for Tableau'!$A$2:$D$131, 3, FALSE)</f>
        <v>Michigan</v>
      </c>
      <c r="D15" s="9">
        <f>VLOOKUP(A15,'[1]CFB Scores for Tableau'!$A$2:$D$131, 4, FALSE)</f>
        <v>48824</v>
      </c>
      <c r="F15" s="3">
        <f t="shared" si="0"/>
        <v>140.93388007101191</v>
      </c>
      <c r="G15">
        <f t="shared" si="1"/>
        <v>13</v>
      </c>
      <c r="I15" s="4">
        <f t="shared" si="2"/>
        <v>45.004003817129998</v>
      </c>
      <c r="J15">
        <v>35</v>
      </c>
      <c r="K15" s="4">
        <f t="shared" si="32"/>
        <v>99.872230000000002</v>
      </c>
      <c r="L15" s="4">
        <f t="shared" si="3"/>
        <v>59.82239775732458</v>
      </c>
      <c r="M15" s="4">
        <f t="shared" si="33"/>
        <v>59.166871000000008</v>
      </c>
      <c r="N15" s="4">
        <f t="shared" si="4"/>
        <v>71.664000003171765</v>
      </c>
      <c r="O15" s="4">
        <f t="shared" si="5"/>
        <v>370.52950257762632</v>
      </c>
      <c r="P15" s="4">
        <f t="shared" si="6"/>
        <v>15</v>
      </c>
      <c r="Q15" s="4"/>
      <c r="R15" s="4">
        <f t="shared" si="34"/>
        <v>368.76262642621231</v>
      </c>
      <c r="S15" s="4">
        <f t="shared" si="7"/>
        <v>15</v>
      </c>
      <c r="T15" s="4"/>
      <c r="U15" t="s">
        <v>195</v>
      </c>
      <c r="V15" t="s">
        <v>191</v>
      </c>
      <c r="W15" s="4">
        <v>58224514.899999999</v>
      </c>
      <c r="X15" s="4">
        <v>5543850.4000000004</v>
      </c>
      <c r="Y15" s="4">
        <f>VLOOKUP(A15, '[2]Power 5'!$B$2:$F$75, 3, FALSE)</f>
        <v>1020832.2</v>
      </c>
      <c r="Z15" s="4">
        <f>VLOOKUP(A15, '[2]Power 5'!$B$2:$F$75, 4, FALSE)</f>
        <v>572599.5</v>
      </c>
      <c r="AA15" s="3">
        <f>VLOOKUP(A15, '[2]Power 5'!$B$2:$F$75, 5, FALSE)</f>
        <v>0.56091441864784441</v>
      </c>
      <c r="AB15" s="4">
        <v>52680664.5</v>
      </c>
      <c r="AC15" s="3">
        <v>0.62349149633771317</v>
      </c>
      <c r="AD15" s="4">
        <f t="shared" si="8"/>
        <v>42805800</v>
      </c>
      <c r="AE15" t="s">
        <v>225</v>
      </c>
      <c r="AF15" s="5">
        <f>(VLOOKUP(A15, '[3]USA Coaches'' Salaries'!$O$3:$W$132, 9, FALSE))</f>
        <v>4.1748667999999993</v>
      </c>
      <c r="AG15">
        <v>749030</v>
      </c>
      <c r="AH15">
        <v>415704</v>
      </c>
      <c r="AI15">
        <v>207348</v>
      </c>
      <c r="AJ15">
        <f t="shared" si="9"/>
        <v>1372082</v>
      </c>
      <c r="AK15">
        <v>6</v>
      </c>
      <c r="AL15">
        <v>0</v>
      </c>
      <c r="AM15">
        <v>0</v>
      </c>
      <c r="AN15">
        <v>0</v>
      </c>
      <c r="AO15">
        <f t="shared" si="10"/>
        <v>25</v>
      </c>
      <c r="AP15">
        <f>(VLOOKUP(A15, '[3]College Football Reference 0918'!$A$2:$I$131, 8, FALSE))*10</f>
        <v>30</v>
      </c>
      <c r="AQ15">
        <f>(VLOOKUP(A15, '[3]College Football Reference 0918'!$A$2:$I$131, 9, FALSE))*10</f>
        <v>30</v>
      </c>
      <c r="AR15">
        <f>VLOOKUP('Dataset to Analyze - Overall'!A15, '[3]College Football Reference 0918'!$A$2:$G$131, 3, FALSE)</f>
        <v>91</v>
      </c>
      <c r="AS15">
        <f>VLOOKUP('Dataset to Analyze - Overall'!A15, '[3]College Football Reference 0918'!$A$2:$G$131, 4, FALSE)</f>
        <v>41</v>
      </c>
      <c r="AT15" s="5">
        <f>VLOOKUP('Dataset to Analyze - Overall'!A15, '[3]College Football Reference 0918'!$A$2:$G$131, 5, FALSE)</f>
        <v>0.68939393939393945</v>
      </c>
      <c r="AU15">
        <f>(VLOOKUP('Dataset to Analyze - Overall'!A15,'[3]College Football Reference 0918'!$A$2:$G$131,7,FALSE)*5)</f>
        <v>25</v>
      </c>
      <c r="AV15">
        <f>(VLOOKUP('Dataset to Analyze - Overall'!A15, '[3]College Football Reference 0918'!$A$2:$G$131, 6, FALSE))*5</f>
        <v>45</v>
      </c>
      <c r="AW15">
        <f t="shared" si="11"/>
        <v>48</v>
      </c>
      <c r="AX15" s="4">
        <f>((((SUMIF('[3]2014 Broadcasts'!$F$2:$F$561, 'Dataset to Analyze - Overall'!A15, '[3]2014 Broadcasts'!$B$2:$B$561))+(SUMIF('[3]2014 Broadcasts'!$G$2:$G$561, 'Dataset to Analyze - Overall'!A15, '[3]2014 Broadcasts'!$B$2:$B$561))+(SUMIF('[3]2014 Broadcasts'!$H$2:$H$561, 'Dataset to Analyze - Overall'!A15, '[3]2014 Broadcasts'!$B$2:$B$561))+(SUMIF('[3]2014 Broadcasts'!$I$2:$I$561, 'Dataset to Analyze - Overall'!A15, '[3]2014 Broadcasts'!$B$2:$B$561)))+((SUMIF('[3]2015 Broadcasts'!$C$2:$C$417,'Dataset to Analyze - Overall'!A15,'[3]2015 Broadcasts'!$H$2:$H$417))+(SUMIF('[3]2015 Broadcasts'!$D$2:$D$417,'Dataset to Analyze - Overall'!A15,'[3]2015 Broadcasts'!$H$2:$H$417)))+((SUMIF('[3]2016 Broadcasts'!$C$2:$C$400,'Dataset to Analyze - Overall'!A15,'[3]2016 Broadcasts'!$H$2:$H$400))+(SUMIF('[3]2016 Broadcasts'!$D$2:$D$400,'Dataset to Analyze - Overall'!A15,'[3]2016 Broadcasts'!$H$2:$H$400)))+((SUMIF('[3]2017 Broadcasts'!$C$2:$C$394,'Dataset to Analyze - Overall'!A15, '[3]2017 Broadcasts'!$I$2:$I$394))+(SUMIF('[3]2017 Broadcasts'!$D$2:$D$394,'Dataset to Analyze - Overall'!A15, '[3]2017 Broadcasts'!$I$2:$I$394)))+((SUMIF('[3]2018 Broadcasts'!$C$2:$C$351, 'Dataset to Analyze - Overall'!A15, '[3]2018 Broadcasts'!$H$2:$H$351))+(SUMIF('[3]2018 Broadcasts'!$D$2:$D$351, 'Dataset to Analyze - Overall'!A15, '[3]2018 Broadcasts'!$H$2:$H$351))))/AW15)*1000000</f>
        <v>3977385.416666666</v>
      </c>
      <c r="AY15" t="s">
        <v>193</v>
      </c>
      <c r="AZ15" s="4">
        <f>(VLOOKUP(A15, [3]Averages!$B$2:$K$128, 10, FALSE))*1000000</f>
        <v>4059999.9999999995</v>
      </c>
      <c r="BA15" s="4">
        <f>AVERAGEIF([3]Attendance!$C$2:$C$1286, 'Dataset to Analyze - Overall'!A15, [3]Attendance!$G$2:$G$1286)</f>
        <v>73224.100000000006</v>
      </c>
      <c r="BB15">
        <f>VLOOKUP(A15, [3]Stadiums!$B$2:$E$132, 3, FALSE)</f>
        <v>75005</v>
      </c>
      <c r="BC15" s="3">
        <f t="shared" si="12"/>
        <v>0.97625624958336121</v>
      </c>
      <c r="BD15">
        <f>VLOOKUP(A15, '[3]College Football Reference 0918'!$A$2:$L$131, 11, FALSE)</f>
        <v>6</v>
      </c>
      <c r="BE15">
        <f>VLOOKUP(A15, '[3]College Football Reference 0918'!$A$2:$L$131, 12, FALSE)</f>
        <v>6</v>
      </c>
      <c r="BF15">
        <f>VLOOKUP(A15, '[3]College Football Reference 0918'!$A$2:$L$131, 2, FALSE)</f>
        <v>21</v>
      </c>
      <c r="BG15">
        <f>VLOOKUP(A15, '[3]Draft Picks'!$AG$2:$AT$131, 14, FALSE)</f>
        <v>27</v>
      </c>
      <c r="BH15">
        <f>(VLOOKUP(A15, [3]Averages!$B$2:$J$128, 9, FALSE))*GV15</f>
        <v>3305992.0749551817</v>
      </c>
      <c r="BJ15">
        <f>VLOOKUP(A15&amp;"2014", '[4]Revenues_All_Sports_and_Men''s_W'!$E$2:$BI$1271, 57, FALSE)</f>
        <v>59227831</v>
      </c>
      <c r="BK15">
        <f>VLOOKUP(A15&amp;"2015", '[4]Revenues_All_Sports_and_Men''s_W'!$E$2:$BI$1271, 57, FALSE)</f>
        <v>64661163</v>
      </c>
      <c r="BL15">
        <f>VLOOKUP(A15&amp;"2016", '[4]Revenues_All_Sports_and_Men''s_W'!$E$2:$BI$1271, 57, FALSE)</f>
        <v>64958793</v>
      </c>
      <c r="BM15">
        <f>VLOOKUP(A15&amp;"2017", '[4]Revenues_All_Sports_and_Men''s_W'!$E$2:$BI$1271, 57, FALSE)</f>
        <v>77930837</v>
      </c>
      <c r="BN15">
        <f>VLOOKUP(A15&amp;"2018", '[4]Revenues_All_Sports_and_Men''s_W'!$E$2:$BI$1271, 57, FALSE)</f>
        <v>75545976</v>
      </c>
      <c r="BO15" s="6">
        <f>VLOOKUP(A15&amp;"2014", '[4]Revenues_All_Sports_and_Men''s_W'!$E$2:$FO$1271, 58, FALSE)</f>
        <v>0.63090018330222908</v>
      </c>
      <c r="BP15" s="6">
        <f>VLOOKUP(A15&amp;"2015", '[4]Revenues_All_Sports_and_Men''s_W'!$E$2:$FO$1271, 58, FALSE)</f>
        <v>0.64075117240441948</v>
      </c>
      <c r="BQ15" s="6">
        <f>VLOOKUP(A15&amp;"2016", '[4]Revenues_All_Sports_and_Men''s_W'!$E$2:$FO$1271, 58, FALSE)</f>
        <v>0.62507922973527119</v>
      </c>
      <c r="BR15" s="6">
        <f>VLOOKUP(A15&amp;"2017", '[4]Revenues_All_Sports_and_Men''s_W'!$E$2:$FO$1271, 58, FALSE)</f>
        <v>0.69000253553065394</v>
      </c>
      <c r="BS15" s="6">
        <f>VLOOKUP(A15&amp;"2018", '[4]Revenues_All_Sports_and_Men''s_W'!$E$2:$FO$1271, 58, FALSE)</f>
        <v>0.65021060500839623</v>
      </c>
      <c r="BT15">
        <f>VLOOKUP(A15&amp;"2014", '[5]Recruiting_Expenses_Men''s_Women'!$F$2:$O$1271, 9, FALSE)</f>
        <v>1087467</v>
      </c>
      <c r="BU15">
        <f>VLOOKUP(A15&amp;"2015", '[5]Recruiting_Expenses_Men''s_Women'!$F$2:$O$1271, 9, FALSE)</f>
        <v>1016881</v>
      </c>
      <c r="BV15">
        <f>VLOOKUP(A15&amp;"2016", '[5]Recruiting_Expenses_Men''s_Women'!$F$2:$O$1271, 9, FALSE)</f>
        <v>1312436</v>
      </c>
      <c r="BW15">
        <f>VLOOKUP(A15&amp;"2017", '[5]Recruiting_Expenses_Men''s_Women'!$F$2:$O$1271, 9, FALSE)</f>
        <v>1291228</v>
      </c>
      <c r="BX15">
        <f>VLOOKUP(A15&amp;"2018", '[5]Recruiting_Expenses_Men''s_Women'!$F$2:$O$1271, 9, FALSE)</f>
        <v>1360191</v>
      </c>
      <c r="BY15" s="4">
        <v>32537000</v>
      </c>
      <c r="BZ15" s="4">
        <v>34826000</v>
      </c>
      <c r="CA15" s="4">
        <v>37084000</v>
      </c>
      <c r="CB15" s="4">
        <v>53982000</v>
      </c>
      <c r="CC15" s="4">
        <v>55600000</v>
      </c>
      <c r="CD15">
        <v>6</v>
      </c>
      <c r="CE15">
        <v>6</v>
      </c>
      <c r="CF15">
        <v>6</v>
      </c>
      <c r="CG15">
        <v>6</v>
      </c>
      <c r="CH15">
        <v>6</v>
      </c>
      <c r="CI15">
        <f>VLOOKUP(A15, '[3]2014'!$B$18:$D$145, 3, FALSE)</f>
        <v>11</v>
      </c>
      <c r="CJ15">
        <f>VLOOKUP(A15, '[3]2015'!$B$18:$D$145, 3, FALSE)</f>
        <v>12</v>
      </c>
      <c r="CK15">
        <f>VLOOKUP(A15, '[3]2016'!$B$18:$D$145, 3, FALSE)</f>
        <v>3</v>
      </c>
      <c r="CL15">
        <f>VLOOKUP(A15, '[3]2017'!$B$18:$D$147, 3, FALSE)</f>
        <v>10</v>
      </c>
      <c r="CM15">
        <f>VLOOKUP(A15, '[3]2018'!$B$18:$D$147, 3, FALSE)</f>
        <v>7</v>
      </c>
      <c r="CN15">
        <f>COUNTIF('[3]2014 Broadcasts'!$F$2:$F$561, 'Dataset to Analyze - Overall'!A15)+COUNTIF('[3]2014 Broadcasts'!$G$2:$G$561, 'Dataset to Analyze - Overall'!A15)+COUNTIF('[3]2014 Broadcasts'!$H$2:$H$561, 'Dataset to Analyze - Overall'!A15)+COUNTIF('[3]2014 Broadcasts'!$I$2:$I$561, 'Dataset to Analyze - Overall'!A15)</f>
        <v>9</v>
      </c>
      <c r="CO15">
        <f>COUNTIF('[3]2015 Broadcasts'!$C$2:$C$417, A15)+COUNTIF('[3]2015 Broadcasts'!$D$2:$D$417, A15)</f>
        <v>13</v>
      </c>
      <c r="CP15">
        <f>COUNTIF('[3]2016 Broadcasts'!$C$2:$C$400, 'Dataset to Analyze - Overall'!A15)+COUNTIF('[3]2016 Broadcasts'!$D$2:$D$400, 'Dataset to Analyze - Overall'!A15)</f>
        <v>5</v>
      </c>
      <c r="CQ15">
        <f>COUNTIF('[3]2017 Broadcasts'!$C$2:$C$394, 'Dataset to Analyze - Overall'!A15)+COUNTIF('[3]2017 Broadcasts'!$D$2:$D$394, 'Dataset to Analyze - Overall'!A15)</f>
        <v>11</v>
      </c>
      <c r="CR15">
        <f>COUNTIF('[3]2018 Broadcasts'!$C$2:$C$351, 'Dataset to Analyze - Overall'!A15)+COUNTIF('[3]2018 Broadcasts'!$D$2:$D$351, 'Dataset to Analyze - Overall'!A15)</f>
        <v>10</v>
      </c>
      <c r="CS15" s="4">
        <f>(((SUMIF('[3]2014 Broadcasts'!$F$2:$F$561, 'Dataset to Analyze - Overall'!A15, '[3]2014 Broadcasts'!$B$2:$B$561))+(SUMIF('[3]2014 Broadcasts'!$G$2:$G$561, 'Dataset to Analyze - Overall'!A15, '[3]2014 Broadcasts'!$B$2:$B$561))+(SUMIF('[3]2014 Broadcasts'!$H$2:$H$561, 'Dataset to Analyze - Overall'!A15, '[3]2014 Broadcasts'!$B$2:$B$561))+(SUMIF('[3]2014 Broadcasts'!$I$2:$I$561, 'Dataset to Analyze - Overall'!A15, '[3]2014 Broadcasts'!$B$2:$B$561)))/'Dataset to Analyze - Overall'!CN15)*1000000</f>
        <v>4205611.1111111119</v>
      </c>
      <c r="CT15" s="4">
        <f>(((SUMIF('[3]2015 Broadcasts'!$C$2:$C$417,'Dataset to Analyze - Overall'!A15,'[3]2015 Broadcasts'!$H$2:$H$417))+(SUMIF('[3]2015 Broadcasts'!$D$2:$D$417,'Dataset to Analyze - Overall'!A15,'[3]2015 Broadcasts'!$H$2:$H$417)))/CO15)*1000000</f>
        <v>5697230.769230769</v>
      </c>
      <c r="CU15" s="4">
        <f>(((SUMIF('[3]2016 Broadcasts'!$C$2:$C$400,'Dataset to Analyze - Overall'!A15,'[3]2016 Broadcasts'!$H$2:$H$400))+(SUMIF('[3]2016 Broadcasts'!$D$2:$D$400,'Dataset to Analyze - Overall'!A15,'[3]2016 Broadcasts'!$H$2:$H$400)))/'Dataset to Analyze - Overall'!CP15)*1000000</f>
        <v>4488800</v>
      </c>
      <c r="CV15" s="4">
        <f>(((SUMIF('[3]2017 Broadcasts'!$C$2:$C$394,'Dataset to Analyze - Overall'!A15, '[3]2017 Broadcasts'!$I$2:$I$394))+(SUMIF('[3]2017 Broadcasts'!$D$2:$D$394,'Dataset to Analyze - Overall'!A15, '[3]2017 Broadcasts'!$I$2:$I$394)))/'Dataset to Analyze - Overall'!CQ15)*1000000</f>
        <v>2739000</v>
      </c>
      <c r="CW15" s="4">
        <f>(((SUMIF('[3]2018 Broadcasts'!$C$2:$C$351, 'Dataset to Analyze - Overall'!A15, '[3]2018 Broadcasts'!$H$2:$H$351))+(SUMIF('[3]2018 Broadcasts'!$D$2:$D$351, 'Dataset to Analyze - Overall'!A15, '[3]2018 Broadcasts'!$H$2:$H$351)))/'Dataset to Analyze - Overall'!CR15)*1000000</f>
        <v>2642700</v>
      </c>
      <c r="CX15" s="5"/>
      <c r="CY15">
        <f>VLOOKUP(A15&amp;"2014", [3]Attendance!$D$2:$G$1286, 4, FALSE)</f>
        <v>74681</v>
      </c>
      <c r="CZ15">
        <f>VLOOKUP(A15&amp;"2015", [3]Attendance!$D$2:$G$1286, 4, FALSE)</f>
        <v>74661</v>
      </c>
      <c r="DA15">
        <f>VLOOKUP(A15&amp;"2016", [3]Attendance!$D$2:$G$1286, 4, FALSE)</f>
        <v>74667</v>
      </c>
      <c r="DB15">
        <f>VLOOKUP(A15&amp;"2017", [3]Attendance!$D$2:$G$1286, 4, FALSE)</f>
        <v>72485</v>
      </c>
      <c r="DC15">
        <f>VLOOKUP(A15&amp;"2018", [3]Attendance!$D$2:$G$1286, 4, FALSE)</f>
        <v>72584</v>
      </c>
      <c r="DE15">
        <f t="shared" si="13"/>
        <v>37.929502972138899</v>
      </c>
      <c r="DF15">
        <f t="shared" si="13"/>
        <v>41.409008784938898</v>
      </c>
      <c r="DG15">
        <f t="shared" si="13"/>
        <v>41.599611036938903</v>
      </c>
      <c r="DH15">
        <f t="shared" si="13"/>
        <v>49.906908014538899</v>
      </c>
      <c r="DI15">
        <f t="shared" si="13"/>
        <v>48.379643030138901</v>
      </c>
      <c r="DJ15">
        <f t="shared" si="35"/>
        <v>75.740549999999999</v>
      </c>
      <c r="DK15">
        <f t="shared" si="36"/>
        <v>81.119699999999995</v>
      </c>
      <c r="DL15">
        <f t="shared" si="37"/>
        <v>86.426000000000002</v>
      </c>
      <c r="DM15">
        <f t="shared" si="38"/>
        <v>126.13629999999999</v>
      </c>
      <c r="DN15">
        <f t="shared" si="39"/>
        <v>129.93860000000001</v>
      </c>
      <c r="DT15">
        <f t="shared" si="15"/>
        <v>54.214819134210032</v>
      </c>
      <c r="DU15">
        <f t="shared" si="15"/>
        <v>51.401058261561928</v>
      </c>
      <c r="DV15">
        <f t="shared" si="15"/>
        <v>63.165481358938649</v>
      </c>
      <c r="DW15">
        <f t="shared" si="15"/>
        <v>61.837421699075122</v>
      </c>
      <c r="DX15">
        <f t="shared" si="15"/>
        <v>64.604115671297293</v>
      </c>
      <c r="DY15">
        <f t="shared" si="16"/>
        <v>53.088029999999996</v>
      </c>
      <c r="DZ15">
        <f t="shared" si="17"/>
        <v>79.458359999999999</v>
      </c>
      <c r="EA15">
        <f t="shared" si="18"/>
        <v>31.118989999999997</v>
      </c>
      <c r="EB15">
        <f t="shared" si="19"/>
        <v>46.717699999999994</v>
      </c>
      <c r="EC15">
        <f t="shared" si="20"/>
        <v>29.030709999999999</v>
      </c>
      <c r="ED15">
        <f t="shared" si="21"/>
        <v>13.437000001867373</v>
      </c>
      <c r="EE15">
        <f t="shared" si="22"/>
        <v>19.409000002049289</v>
      </c>
      <c r="EF15">
        <f t="shared" si="23"/>
        <v>7.4650000022467911</v>
      </c>
      <c r="EG15">
        <f t="shared" si="24"/>
        <v>16.423000002461741</v>
      </c>
      <c r="EH15">
        <f t="shared" si="25"/>
        <v>14.930000002696435</v>
      </c>
      <c r="EI15" s="4">
        <f t="shared" si="26"/>
        <v>234.40990210821633</v>
      </c>
      <c r="EJ15" s="4">
        <f t="shared" si="26"/>
        <v>272.79712704855012</v>
      </c>
      <c r="EK15" s="4">
        <f t="shared" si="26"/>
        <v>229.77508239812434</v>
      </c>
      <c r="EL15" s="4">
        <f t="shared" si="26"/>
        <v>301.02132971607574</v>
      </c>
      <c r="EM15" s="4">
        <f t="shared" si="26"/>
        <v>286.88306870413265</v>
      </c>
      <c r="EN15" s="4">
        <f t="shared" si="27"/>
        <v>13</v>
      </c>
      <c r="EO15" s="4">
        <f t="shared" si="27"/>
        <v>9</v>
      </c>
      <c r="EP15" s="4">
        <f t="shared" si="27"/>
        <v>22</v>
      </c>
      <c r="EQ15" s="4">
        <f t="shared" si="41"/>
        <v>13</v>
      </c>
      <c r="ER15" s="4" t="e">
        <f t="shared" si="40"/>
        <v>#DIV/0!</v>
      </c>
      <c r="ET15">
        <v>5</v>
      </c>
      <c r="EU15">
        <v>0</v>
      </c>
      <c r="EV15">
        <v>0</v>
      </c>
      <c r="EW15">
        <v>5</v>
      </c>
      <c r="EX15">
        <v>0</v>
      </c>
      <c r="EY15">
        <v>5</v>
      </c>
      <c r="EZ15">
        <v>5</v>
      </c>
      <c r="FA15">
        <v>0</v>
      </c>
      <c r="FB15">
        <v>5</v>
      </c>
      <c r="FC15">
        <v>5</v>
      </c>
      <c r="FD15">
        <f>VLOOKUP(A15, '[3]College Football Reference 0918'!$A$2:$R$131, 9, FALSE)</f>
        <v>3</v>
      </c>
      <c r="FE15">
        <f>VLOOKUP(A15, '[3]College Football Reference 0918'!$A$2:$R$131, 10, FALSE)</f>
        <v>0</v>
      </c>
      <c r="FF15">
        <f>VLOOKUP(A15, '[3]College Football Reference 0918'!$A$2:$R$131, 11, FALSE)</f>
        <v>6</v>
      </c>
      <c r="FG15">
        <f>VLOOKUP(A15, '[3]College Football Reference 0918'!$A$2:$R$131, 12, FALSE)</f>
        <v>6</v>
      </c>
      <c r="FH15">
        <f>VLOOKUP(A15, '[3]College Football Reference 0918'!$A$2:$R$131, 13, FALSE)</f>
        <v>0</v>
      </c>
      <c r="FJ15">
        <v>25</v>
      </c>
      <c r="FN15">
        <v>10</v>
      </c>
      <c r="FO15">
        <v>10</v>
      </c>
      <c r="FT15">
        <v>10</v>
      </c>
      <c r="FX15">
        <f>IF((VLOOKUP(A15, '[3]2014'!$B$18:$Q$145, 13, FALSE))&gt;0, 5, 0)</f>
        <v>5</v>
      </c>
      <c r="FY15">
        <f>IF((VLOOKUP(A15, '[3]2015'!$B$18:$P$145, 13, FALSE))&gt;0, 5, 0)</f>
        <v>5</v>
      </c>
      <c r="FZ15">
        <f>IF((VLOOKUP(A15, '[3]2016'!$B$18:$Q$145, 13, FALSE))&gt;0, 5, 0)</f>
        <v>5</v>
      </c>
      <c r="GA15">
        <f>IF((VLOOKUP(A15, '[3]2017'!$B$18:$Q$147, 13, FALSE))&gt;0, 5, 0)</f>
        <v>0</v>
      </c>
      <c r="GB15">
        <f>IF((VLOOKUP(A15, '[3]2018'!$B$18:$Q$147, 13, FALSE))&gt;0, 5, 0)</f>
        <v>5</v>
      </c>
      <c r="GC15">
        <f>IF((VLOOKUP(A15, '[3]2014'!$B$18:$Q$145, 15, FALSE))&gt;0, 5, 0)</f>
        <v>5</v>
      </c>
      <c r="GD15">
        <f>IF((VLOOKUP(A15, '[3]2015'!$B$18:$P$145, 15, FALSE))&gt;0, 5, 0)</f>
        <v>5</v>
      </c>
      <c r="GE15">
        <f>IF((VLOOKUP(A15, '[3]2016'!$B$18:$Q$145, 15, FALSE))&gt;0, 5, 0)</f>
        <v>0</v>
      </c>
      <c r="GF15">
        <f>IF((VLOOKUP(A15, '[3]2017'!$B$18:$Q$147, 15, FALSE))&gt;0, 5, 0)</f>
        <v>5</v>
      </c>
      <c r="GG15">
        <f>IF((VLOOKUP(A15, '[3]2018'!$B$18:$Q$147, 15, FALSE))&gt;0, 5, 0)</f>
        <v>0</v>
      </c>
      <c r="GH15" s="7">
        <f t="shared" si="28"/>
        <v>894439.98120108142</v>
      </c>
      <c r="GI15" s="7">
        <f t="shared" si="28"/>
        <v>974354.45778278587</v>
      </c>
      <c r="GJ15" s="7">
        <f t="shared" si="28"/>
        <v>1061408.9590744234</v>
      </c>
      <c r="GK15" s="7">
        <f t="shared" si="28"/>
        <v>1156241.4164626349</v>
      </c>
      <c r="GL15" s="7">
        <f t="shared" si="28"/>
        <v>1259546.757839059</v>
      </c>
      <c r="GM15">
        <v>1372082</v>
      </c>
      <c r="GO15" s="8">
        <f t="shared" si="29"/>
        <v>0.27245132122718324</v>
      </c>
      <c r="GP15" s="8">
        <f t="shared" si="30"/>
        <v>0.38597566061359162</v>
      </c>
      <c r="GQ15">
        <f>VLOOKUP(A15, '[3]Sept. 2017 Social'!$D$2:$F$151, 3, FALSE)</f>
        <v>0.4995</v>
      </c>
      <c r="GR15">
        <f>VLOOKUP(A15, '[3]Sept. 2018 Social'!$D$2:$F$151, 3, FALSE)</f>
        <v>0.57420000000000004</v>
      </c>
      <c r="GS15">
        <f>VLOOKUP(A15, '[3]Sept. 2019 Social'!$D$2:$F$301, 3, FALSE)</f>
        <v>0.61870000000000003</v>
      </c>
      <c r="GT15">
        <f t="shared" si="31"/>
        <v>0.11352433938640838</v>
      </c>
      <c r="GV15">
        <v>0.66913544659147861</v>
      </c>
    </row>
    <row r="16" spans="1:204" x14ac:dyDescent="0.35">
      <c r="A16" t="s">
        <v>226</v>
      </c>
      <c r="B16" t="str">
        <f>VLOOKUP(A16,'[1]CFB Scores for Tableau'!$A$2:$D$131, 2, FALSE)</f>
        <v>Los Angeles</v>
      </c>
      <c r="C16" t="str">
        <f>VLOOKUP(A16,'[1]CFB Scores for Tableau'!$A$2:$D$131, 3, FALSE)</f>
        <v>California</v>
      </c>
      <c r="D16" s="9">
        <f>VLOOKUP(A16,'[1]CFB Scores for Tableau'!$A$2:$D$131, 4, FALSE)</f>
        <v>90089</v>
      </c>
      <c r="F16" s="3">
        <f t="shared" si="0"/>
        <v>99.522027477920403</v>
      </c>
      <c r="G16">
        <f t="shared" si="1"/>
        <v>37</v>
      </c>
      <c r="I16" s="4">
        <f t="shared" si="2"/>
        <v>33.359403640080004</v>
      </c>
      <c r="J16">
        <v>65</v>
      </c>
      <c r="K16" s="4">
        <f t="shared" si="32"/>
        <v>68.135009999999994</v>
      </c>
      <c r="L16" s="4">
        <f t="shared" si="3"/>
        <v>78.239584655050308</v>
      </c>
      <c r="M16" s="4">
        <f t="shared" si="33"/>
        <v>62.464704000000005</v>
      </c>
      <c r="N16" s="4">
        <f t="shared" si="4"/>
        <v>85.101000001906627</v>
      </c>
      <c r="O16" s="4">
        <f t="shared" si="5"/>
        <v>392.2997022970369</v>
      </c>
      <c r="P16" s="4">
        <f t="shared" si="6"/>
        <v>10</v>
      </c>
      <c r="Q16" s="4"/>
      <c r="R16" s="4">
        <f t="shared" si="34"/>
        <v>390.12224653080426</v>
      </c>
      <c r="S16" s="4">
        <f t="shared" si="7"/>
        <v>10</v>
      </c>
      <c r="T16" s="4"/>
      <c r="U16" t="s">
        <v>227</v>
      </c>
      <c r="V16" t="s">
        <v>191</v>
      </c>
      <c r="W16" s="4">
        <v>45047418.399999999</v>
      </c>
      <c r="X16" s="4">
        <v>9142205.6999999993</v>
      </c>
      <c r="Y16" s="4">
        <f>VLOOKUP(A16, '[2]Power 5'!$B$2:$F$75, 3, FALSE)</f>
        <v>1025338.2</v>
      </c>
      <c r="Z16" s="4">
        <f>VLOOKUP(A16, '[2]Power 5'!$B$2:$F$75, 4, FALSE)</f>
        <v>619559.60201295407</v>
      </c>
      <c r="AA16" s="3">
        <f>VLOOKUP(A16, '[2]Power 5'!$B$2:$F$75, 5, FALSE)</f>
        <v>0.6042490195068847</v>
      </c>
      <c r="AB16" s="4">
        <v>35905212.700000003</v>
      </c>
      <c r="AC16" s="3">
        <v>0.45008680373984394</v>
      </c>
      <c r="AD16" s="4">
        <f t="shared" si="8"/>
        <v>29300600</v>
      </c>
      <c r="AE16" t="s">
        <v>228</v>
      </c>
      <c r="AF16" s="5">
        <f>(VLOOKUP(A16, '[3]USA Coaches'' Salaries'!$O$3:$W$132, 9, FALSE))</f>
        <v>2.9219138</v>
      </c>
      <c r="AG16">
        <v>375430</v>
      </c>
      <c r="AH16">
        <v>188418</v>
      </c>
      <c r="AI16">
        <v>239840</v>
      </c>
      <c r="AJ16">
        <f t="shared" si="9"/>
        <v>803688</v>
      </c>
      <c r="AK16">
        <v>11</v>
      </c>
      <c r="AL16">
        <v>0</v>
      </c>
      <c r="AM16">
        <v>6</v>
      </c>
      <c r="AN16">
        <v>0</v>
      </c>
      <c r="AO16">
        <f t="shared" si="10"/>
        <v>0</v>
      </c>
      <c r="AP16">
        <f>(VLOOKUP(A16, '[3]College Football Reference 0918'!$A$2:$I$131, 8, FALSE))*10</f>
        <v>20</v>
      </c>
      <c r="AQ16">
        <f>(VLOOKUP(A16, '[3]College Football Reference 0918'!$A$2:$I$131, 9, FALSE))*10</f>
        <v>10</v>
      </c>
      <c r="AR16">
        <f>VLOOKUP('Dataset to Analyze - Overall'!A16, '[3]College Football Reference 0918'!$A$2:$G$131, 3, FALSE)</f>
        <v>87</v>
      </c>
      <c r="AS16">
        <f>VLOOKUP('Dataset to Analyze - Overall'!A16, '[3]College Football Reference 0918'!$A$2:$G$131, 4, FALSE)</f>
        <v>44</v>
      </c>
      <c r="AT16" s="5">
        <f>VLOOKUP('Dataset to Analyze - Overall'!A16, '[3]College Football Reference 0918'!$A$2:$G$131, 5, FALSE)</f>
        <v>0.66412213740458015</v>
      </c>
      <c r="AU16">
        <f>(VLOOKUP('Dataset to Analyze - Overall'!A16,'[3]College Football Reference 0918'!$A$2:$G$131,7,FALSE)*5)</f>
        <v>20</v>
      </c>
      <c r="AV16">
        <f>(VLOOKUP('Dataset to Analyze - Overall'!A16, '[3]College Football Reference 0918'!$A$2:$G$131, 6, FALSE))*5</f>
        <v>35</v>
      </c>
      <c r="AW16">
        <f t="shared" si="11"/>
        <v>57</v>
      </c>
      <c r="AX16" s="4">
        <f>((((SUMIF('[3]2014 Broadcasts'!$F$2:$F$561, 'Dataset to Analyze - Overall'!A16, '[3]2014 Broadcasts'!$B$2:$B$561))+(SUMIF('[3]2014 Broadcasts'!$G$2:$G$561, 'Dataset to Analyze - Overall'!A16, '[3]2014 Broadcasts'!$B$2:$B$561))+(SUMIF('[3]2014 Broadcasts'!$H$2:$H$561, 'Dataset to Analyze - Overall'!A16, '[3]2014 Broadcasts'!$B$2:$B$561))+(SUMIF('[3]2014 Broadcasts'!$I$2:$I$561, 'Dataset to Analyze - Overall'!A16, '[3]2014 Broadcasts'!$B$2:$B$561)))+((SUMIF('[3]2015 Broadcasts'!$C$2:$C$417,'Dataset to Analyze - Overall'!A16,'[3]2015 Broadcasts'!$H$2:$H$417))+(SUMIF('[3]2015 Broadcasts'!$D$2:$D$417,'Dataset to Analyze - Overall'!A16,'[3]2015 Broadcasts'!$H$2:$H$417)))+((SUMIF('[3]2016 Broadcasts'!$C$2:$C$400,'Dataset to Analyze - Overall'!A16,'[3]2016 Broadcasts'!$H$2:$H$400))+(SUMIF('[3]2016 Broadcasts'!$D$2:$D$400,'Dataset to Analyze - Overall'!A16,'[3]2016 Broadcasts'!$H$2:$H$400)))+((SUMIF('[3]2017 Broadcasts'!$C$2:$C$394,'Dataset to Analyze - Overall'!A16, '[3]2017 Broadcasts'!$I$2:$I$394))+(SUMIF('[3]2017 Broadcasts'!$D$2:$D$394,'Dataset to Analyze - Overall'!A16, '[3]2017 Broadcasts'!$I$2:$I$394)))+((SUMIF('[3]2018 Broadcasts'!$C$2:$C$351, 'Dataset to Analyze - Overall'!A16, '[3]2018 Broadcasts'!$H$2:$H$351))+(SUMIF('[3]2018 Broadcasts'!$D$2:$D$351, 'Dataset to Analyze - Overall'!A16, '[3]2018 Broadcasts'!$H$2:$H$351))))/AW16)*1000000</f>
        <v>3033894.7368421052</v>
      </c>
      <c r="AY16" t="s">
        <v>193</v>
      </c>
      <c r="AZ16" s="4">
        <f>(VLOOKUP(A16, [3]Averages!$B$2:$K$128, 10, FALSE))*1000000</f>
        <v>5000000</v>
      </c>
      <c r="BA16" s="4">
        <f>AVERAGEIF([3]Attendance!$C$2:$C$1286, 'Dataset to Analyze - Overall'!A16, [3]Attendance!$G$2:$G$1286)</f>
        <v>72036.3</v>
      </c>
      <c r="BB16">
        <f>VLOOKUP(A16, [3]Stadiums!$B$2:$E$132, 3, FALSE)</f>
        <v>93607</v>
      </c>
      <c r="BC16" s="3">
        <f t="shared" si="12"/>
        <v>0.76956103710192614</v>
      </c>
      <c r="BD16">
        <f>VLOOKUP(A16, '[3]College Football Reference 0918'!$A$2:$L$131, 11, FALSE)</f>
        <v>10</v>
      </c>
      <c r="BE16">
        <f>VLOOKUP(A16, '[3]College Football Reference 0918'!$A$2:$L$131, 12, FALSE)</f>
        <v>6</v>
      </c>
      <c r="BF16">
        <f>VLOOKUP(A16, '[3]College Football Reference 0918'!$A$2:$L$131, 2, FALSE)</f>
        <v>19</v>
      </c>
      <c r="BG16">
        <f>VLOOKUP(A16, '[3]Draft Picks'!$AG$2:$AT$131, 14, FALSE)</f>
        <v>49</v>
      </c>
      <c r="BH16">
        <f>(VLOOKUP(A16, [3]Averages!$B$2:$J$128, 9, FALSE))*GV16</f>
        <v>4424437.6190026915</v>
      </c>
      <c r="BJ16">
        <f>VLOOKUP(A16&amp;"2014", '[4]Revenues_All_Sports_and_Men''s_W'!$E$2:$BI$1271, 57, FALSE)</f>
        <v>45886944</v>
      </c>
      <c r="BK16">
        <f>VLOOKUP(A16&amp;"2015", '[4]Revenues_All_Sports_and_Men''s_W'!$E$2:$BI$1271, 57, FALSE)</f>
        <v>51240237</v>
      </c>
      <c r="BL16">
        <f>VLOOKUP(A16&amp;"2016", '[4]Revenues_All_Sports_and_Men''s_W'!$E$2:$BI$1271, 57, FALSE)</f>
        <v>59837839</v>
      </c>
      <c r="BM16">
        <f>VLOOKUP(A16&amp;"2017", '[4]Revenues_All_Sports_and_Men''s_W'!$E$2:$BI$1271, 57, FALSE)</f>
        <v>60171935</v>
      </c>
      <c r="BN16">
        <f>VLOOKUP(A16&amp;"2018", '[4]Revenues_All_Sports_and_Men''s_W'!$E$2:$BI$1271, 57, FALSE)</f>
        <v>50046008</v>
      </c>
      <c r="BO16" s="6">
        <f>VLOOKUP(A16&amp;"2014", '[4]Revenues_All_Sports_and_Men''s_W'!$E$2:$FO$1271, 58, FALSE)</f>
        <v>0.4332252517448037</v>
      </c>
      <c r="BP16" s="6">
        <f>VLOOKUP(A16&amp;"2015", '[4]Revenues_All_Sports_and_Men''s_W'!$E$2:$FO$1271, 58, FALSE)</f>
        <v>0.48251047002385555</v>
      </c>
      <c r="BQ16" s="6">
        <f>VLOOKUP(A16&amp;"2016", '[4]Revenues_All_Sports_and_Men''s_W'!$E$2:$FO$1271, 58, FALSE)</f>
        <v>0.52871999582380946</v>
      </c>
      <c r="BR16" s="6">
        <f>VLOOKUP(A16&amp;"2017", '[4]Revenues_All_Sports_and_Men''s_W'!$E$2:$FO$1271, 58, FALSE)</f>
        <v>0.51451776741938504</v>
      </c>
      <c r="BS16" s="6">
        <f>VLOOKUP(A16&amp;"2018", '[4]Revenues_All_Sports_and_Men''s_W'!$E$2:$FO$1271, 58, FALSE)</f>
        <v>0.42166334476731765</v>
      </c>
      <c r="BT16">
        <f>VLOOKUP(A16&amp;"2014", '[5]Recruiting_Expenses_Men''s_Women'!$F$2:$O$1271, 9, FALSE)</f>
        <v>1034968</v>
      </c>
      <c r="BU16">
        <f>VLOOKUP(A16&amp;"2015", '[5]Recruiting_Expenses_Men''s_Women'!$F$2:$O$1271, 9, FALSE)</f>
        <v>1197990</v>
      </c>
      <c r="BV16">
        <f>VLOOKUP(A16&amp;"2016", '[5]Recruiting_Expenses_Men''s_Women'!$F$2:$O$1271, 9, FALSE)</f>
        <v>1260732</v>
      </c>
      <c r="BW16">
        <f>VLOOKUP(A16&amp;"2017", '[5]Recruiting_Expenses_Men''s_Women'!$F$2:$O$1271, 9, FALSE)</f>
        <v>1330102</v>
      </c>
      <c r="BX16">
        <f>VLOOKUP(A16&amp;"2018", '[5]Recruiting_Expenses_Men''s_Women'!$F$2:$O$1271, 9, FALSE)</f>
        <v>1564719</v>
      </c>
      <c r="BY16" s="4">
        <v>25141000</v>
      </c>
      <c r="BZ16" s="4">
        <v>28705000</v>
      </c>
      <c r="CA16" s="4">
        <v>30954000</v>
      </c>
      <c r="CB16" s="4">
        <v>29503000</v>
      </c>
      <c r="CC16" s="4">
        <v>32200000.000000004</v>
      </c>
      <c r="CD16">
        <v>11</v>
      </c>
      <c r="CE16">
        <v>11</v>
      </c>
      <c r="CF16">
        <v>11</v>
      </c>
      <c r="CG16">
        <v>11</v>
      </c>
      <c r="CH16">
        <v>11</v>
      </c>
      <c r="CI16">
        <f>VLOOKUP(A16, '[3]2014'!$B$18:$D$145, 3, FALSE)</f>
        <v>9</v>
      </c>
      <c r="CJ16">
        <f>VLOOKUP(A16, '[3]2015'!$B$18:$D$145, 3, FALSE)</f>
        <v>8</v>
      </c>
      <c r="CK16">
        <f>VLOOKUP(A16, '[3]2016'!$B$18:$D$145, 3, FALSE)</f>
        <v>10</v>
      </c>
      <c r="CL16">
        <f>VLOOKUP(A16, '[3]2017'!$B$18:$D$147, 3, FALSE)</f>
        <v>11</v>
      </c>
      <c r="CM16">
        <f>VLOOKUP(A16, '[3]2018'!$B$18:$D$147, 3, FALSE)</f>
        <v>5</v>
      </c>
      <c r="CN16">
        <f>COUNTIF('[3]2014 Broadcasts'!$F$2:$F$561, 'Dataset to Analyze - Overall'!A16)+COUNTIF('[3]2014 Broadcasts'!$G$2:$G$561, 'Dataset to Analyze - Overall'!A16)+COUNTIF('[3]2014 Broadcasts'!$H$2:$H$561, 'Dataset to Analyze - Overall'!A16)+COUNTIF('[3]2014 Broadcasts'!$I$2:$I$561, 'Dataset to Analyze - Overall'!A16)</f>
        <v>11</v>
      </c>
      <c r="CO16">
        <f>COUNTIF('[3]2015 Broadcasts'!$C$2:$C$417, A16)+COUNTIF('[3]2015 Broadcasts'!$D$2:$D$417, A16)</f>
        <v>13</v>
      </c>
      <c r="CP16">
        <f>COUNTIF('[3]2016 Broadcasts'!$C$2:$C$400, 'Dataset to Analyze - Overall'!A16)+COUNTIF('[3]2016 Broadcasts'!$D$2:$D$400, 'Dataset to Analyze - Overall'!A16)</f>
        <v>11</v>
      </c>
      <c r="CQ16">
        <f>COUNTIF('[3]2017 Broadcasts'!$C$2:$C$394, 'Dataset to Analyze - Overall'!A16)+COUNTIF('[3]2017 Broadcasts'!$D$2:$D$394, 'Dataset to Analyze - Overall'!A16)</f>
        <v>12</v>
      </c>
      <c r="CR16">
        <f>COUNTIF('[3]2018 Broadcasts'!$C$2:$C$351, 'Dataset to Analyze - Overall'!A16)+COUNTIF('[3]2018 Broadcasts'!$D$2:$D$351, 'Dataset to Analyze - Overall'!A16)</f>
        <v>10</v>
      </c>
      <c r="CS16" s="4">
        <f>(((SUMIF('[3]2014 Broadcasts'!$F$2:$F$561, 'Dataset to Analyze - Overall'!A16, '[3]2014 Broadcasts'!$B$2:$B$561))+(SUMIF('[3]2014 Broadcasts'!$G$2:$G$561, 'Dataset to Analyze - Overall'!A16, '[3]2014 Broadcasts'!$B$2:$B$561))+(SUMIF('[3]2014 Broadcasts'!$H$2:$H$561, 'Dataset to Analyze - Overall'!A16, '[3]2014 Broadcasts'!$B$2:$B$561))+(SUMIF('[3]2014 Broadcasts'!$I$2:$I$561, 'Dataset to Analyze - Overall'!A16, '[3]2014 Broadcasts'!$B$2:$B$561)))/'Dataset to Analyze - Overall'!CN16)*1000000</f>
        <v>2917909.0909090904</v>
      </c>
      <c r="CT16" s="4">
        <f>(((SUMIF('[3]2015 Broadcasts'!$C$2:$C$417,'Dataset to Analyze - Overall'!A16,'[3]2015 Broadcasts'!$H$2:$H$417))+(SUMIF('[3]2015 Broadcasts'!$D$2:$D$417,'Dataset to Analyze - Overall'!A16,'[3]2015 Broadcasts'!$H$2:$H$417)))/CO16)*1000000</f>
        <v>2480384.615384615</v>
      </c>
      <c r="CU16" s="4">
        <f>(((SUMIF('[3]2016 Broadcasts'!$C$2:$C$400,'Dataset to Analyze - Overall'!A16,'[3]2016 Broadcasts'!$H$2:$H$400))+(SUMIF('[3]2016 Broadcasts'!$D$2:$D$400,'Dataset to Analyze - Overall'!A16,'[3]2016 Broadcasts'!$H$2:$H$400)))/'Dataset to Analyze - Overall'!CP16)*1000000</f>
        <v>4074000</v>
      </c>
      <c r="CV16" s="4">
        <f>(((SUMIF('[3]2017 Broadcasts'!$C$2:$C$394,'Dataset to Analyze - Overall'!A16, '[3]2017 Broadcasts'!$I$2:$I$394))+(SUMIF('[3]2017 Broadcasts'!$D$2:$D$394,'Dataset to Analyze - Overall'!A16, '[3]2017 Broadcasts'!$I$2:$I$394)))/'Dataset to Analyze - Overall'!CQ16)*1000000</f>
        <v>3432750</v>
      </c>
      <c r="CW16" s="4">
        <f>(((SUMIF('[3]2018 Broadcasts'!$C$2:$C$351, 'Dataset to Analyze - Overall'!A16, '[3]2018 Broadcasts'!$H$2:$H$351))+(SUMIF('[3]2018 Broadcasts'!$D$2:$D$351, 'Dataset to Analyze - Overall'!A16, '[3]2018 Broadcasts'!$H$2:$H$351)))/'Dataset to Analyze - Overall'!CR16)*1000000</f>
        <v>2258299.9999999995</v>
      </c>
      <c r="CX16" s="5"/>
      <c r="CY16">
        <f>VLOOKUP(A16&amp;"2014", [3]Attendance!$D$2:$G$1286, 4, FALSE)</f>
        <v>73272</v>
      </c>
      <c r="CZ16">
        <f>VLOOKUP(A16&amp;"2015", [3]Attendance!$D$2:$G$1286, 4, FALSE)</f>
        <v>75358</v>
      </c>
      <c r="DA16">
        <f>VLOOKUP(A16&amp;"2016", [3]Attendance!$D$2:$G$1286, 4, FALSE)</f>
        <v>68459</v>
      </c>
      <c r="DB16">
        <f>VLOOKUP(A16&amp;"2017", [3]Attendance!$D$2:$G$1286, 4, FALSE)</f>
        <v>72683</v>
      </c>
      <c r="DC16">
        <f>VLOOKUP(A16&amp;"2018", [3]Attendance!$D$2:$G$1286, 4, FALSE)</f>
        <v>55449</v>
      </c>
      <c r="DE16">
        <f t="shared" si="13"/>
        <v>29.385998937338904</v>
      </c>
      <c r="DF16">
        <f t="shared" si="13"/>
        <v>32.814247774538899</v>
      </c>
      <c r="DG16">
        <f t="shared" si="13"/>
        <v>38.320152095338898</v>
      </c>
      <c r="DH16">
        <f t="shared" si="13"/>
        <v>38.534107173738903</v>
      </c>
      <c r="DI16">
        <f t="shared" si="13"/>
        <v>32.0494635229389</v>
      </c>
      <c r="DJ16">
        <f t="shared" si="35"/>
        <v>58.359949999999998</v>
      </c>
      <c r="DK16">
        <f t="shared" si="36"/>
        <v>66.735349999999997</v>
      </c>
      <c r="DL16">
        <f t="shared" si="37"/>
        <v>72.020499999999998</v>
      </c>
      <c r="DM16">
        <f t="shared" si="38"/>
        <v>68.610649999999993</v>
      </c>
      <c r="DN16">
        <f t="shared" si="39"/>
        <v>74.948599999999999</v>
      </c>
      <c r="DT16">
        <f t="shared" si="15"/>
        <v>51.836598463297136</v>
      </c>
      <c r="DU16">
        <f t="shared" si="15"/>
        <v>58.787538493687201</v>
      </c>
      <c r="DV16">
        <f t="shared" si="15"/>
        <v>59.754462171202974</v>
      </c>
      <c r="DW16">
        <f t="shared" si="15"/>
        <v>63.452274359351833</v>
      </c>
      <c r="DX16">
        <f t="shared" si="15"/>
        <v>68.967549295922353</v>
      </c>
      <c r="DY16">
        <f t="shared" si="16"/>
        <v>40.440169999999995</v>
      </c>
      <c r="DZ16">
        <f t="shared" si="17"/>
        <v>29.116239999999998</v>
      </c>
      <c r="EA16">
        <f t="shared" si="18"/>
        <v>61.671300000000002</v>
      </c>
      <c r="EB16">
        <f t="shared" si="19"/>
        <v>61.803229999999999</v>
      </c>
      <c r="EC16">
        <f t="shared" si="20"/>
        <v>23.859649999999998</v>
      </c>
      <c r="ED16">
        <f t="shared" si="21"/>
        <v>16.423000000997291</v>
      </c>
      <c r="EE16">
        <f t="shared" si="22"/>
        <v>19.409000001103621</v>
      </c>
      <c r="EF16">
        <f t="shared" si="23"/>
        <v>16.423000001219581</v>
      </c>
      <c r="EG16">
        <f t="shared" si="24"/>
        <v>17.916000001345793</v>
      </c>
      <c r="EH16">
        <f t="shared" si="25"/>
        <v>14.930000001482348</v>
      </c>
      <c r="EI16" s="4">
        <f t="shared" si="26"/>
        <v>196.44571740163332</v>
      </c>
      <c r="EJ16" s="4">
        <f t="shared" si="26"/>
        <v>206.86237626932973</v>
      </c>
      <c r="EK16" s="4">
        <f t="shared" si="26"/>
        <v>248.18941426776146</v>
      </c>
      <c r="EL16" s="4">
        <f t="shared" si="26"/>
        <v>250.31626153443651</v>
      </c>
      <c r="EM16" s="4">
        <f t="shared" si="26"/>
        <v>214.75526282034357</v>
      </c>
      <c r="EN16" s="4">
        <f t="shared" si="27"/>
        <v>27</v>
      </c>
      <c r="EO16" s="4">
        <f t="shared" si="27"/>
        <v>26</v>
      </c>
      <c r="EP16" s="4">
        <f t="shared" si="27"/>
        <v>17</v>
      </c>
      <c r="EQ16" s="4">
        <f t="shared" si="41"/>
        <v>26</v>
      </c>
      <c r="ER16" s="4" t="e">
        <f t="shared" si="40"/>
        <v>#DIV/0!</v>
      </c>
      <c r="ET16">
        <v>5</v>
      </c>
      <c r="EU16">
        <v>0</v>
      </c>
      <c r="EV16">
        <v>5</v>
      </c>
      <c r="EW16">
        <v>0</v>
      </c>
      <c r="EX16">
        <v>0</v>
      </c>
      <c r="EY16">
        <v>5</v>
      </c>
      <c r="EZ16">
        <v>5</v>
      </c>
      <c r="FA16">
        <v>5</v>
      </c>
      <c r="FB16">
        <v>5</v>
      </c>
      <c r="FC16">
        <v>0</v>
      </c>
      <c r="FD16">
        <f>VLOOKUP(A16, '[3]College Football Reference 0918'!$A$2:$R$131, 9, FALSE)</f>
        <v>1</v>
      </c>
      <c r="FE16">
        <f>VLOOKUP(A16, '[3]College Football Reference 0918'!$A$2:$R$131, 10, FALSE)</f>
        <v>0</v>
      </c>
      <c r="FF16">
        <f>VLOOKUP(A16, '[3]College Football Reference 0918'!$A$2:$R$131, 11, FALSE)</f>
        <v>10</v>
      </c>
      <c r="FG16">
        <f>VLOOKUP(A16, '[3]College Football Reference 0918'!$A$2:$R$131, 12, FALSE)</f>
        <v>6</v>
      </c>
      <c r="FH16">
        <f>VLOOKUP(A16, '[3]College Football Reference 0918'!$A$2:$R$131, 13, FALSE)</f>
        <v>0</v>
      </c>
      <c r="FP16">
        <v>10</v>
      </c>
      <c r="FQ16">
        <v>10</v>
      </c>
      <c r="FV16">
        <v>10</v>
      </c>
      <c r="FX16">
        <f>IF((VLOOKUP(A16, '[3]2014'!$B$18:$Q$145, 13, FALSE))&gt;0, 5, 0)</f>
        <v>5</v>
      </c>
      <c r="FY16">
        <f>IF((VLOOKUP(A16, '[3]2015'!$B$18:$P$145, 13, FALSE))&gt;0, 5, 0)</f>
        <v>5</v>
      </c>
      <c r="FZ16">
        <f>IF((VLOOKUP(A16, '[3]2016'!$B$18:$Q$145, 13, FALSE))&gt;0, 5, 0)</f>
        <v>5</v>
      </c>
      <c r="GA16">
        <f>IF((VLOOKUP(A16, '[3]2017'!$B$18:$Q$147, 13, FALSE))&gt;0, 5, 0)</f>
        <v>5</v>
      </c>
      <c r="GB16">
        <f>IF((VLOOKUP(A16, '[3]2018'!$B$18:$Q$147, 13, FALSE))&gt;0, 5, 0)</f>
        <v>5</v>
      </c>
      <c r="GC16">
        <f>IF((VLOOKUP(A16, '[3]2014'!$B$18:$Q$145, 15, FALSE))&gt;0, 5, 0)</f>
        <v>5</v>
      </c>
      <c r="GD16">
        <f>IF((VLOOKUP(A16, '[3]2015'!$B$18:$P$145, 15, FALSE))&gt;0, 5, 0)</f>
        <v>0</v>
      </c>
      <c r="GE16">
        <f>IF((VLOOKUP(A16, '[3]2016'!$B$18:$Q$145, 15, FALSE))&gt;0, 5, 0)</f>
        <v>5</v>
      </c>
      <c r="GF16">
        <f>IF((VLOOKUP(A16, '[3]2017'!$B$18:$Q$147, 15, FALSE))&gt;0, 5, 0)</f>
        <v>5</v>
      </c>
      <c r="GG16">
        <f>IF((VLOOKUP(A16, '[3]2018'!$B$18:$Q$147, 15, FALSE))&gt;0, 5, 0)</f>
        <v>0</v>
      </c>
      <c r="GH16" s="7">
        <f t="shared" si="28"/>
        <v>523912.33148713759</v>
      </c>
      <c r="GI16" s="7">
        <f t="shared" si="28"/>
        <v>570721.71012121113</v>
      </c>
      <c r="GJ16" s="7">
        <f t="shared" si="28"/>
        <v>621713.31123111094</v>
      </c>
      <c r="GK16" s="7">
        <f t="shared" si="28"/>
        <v>677260.79892748548</v>
      </c>
      <c r="GL16" s="7">
        <f t="shared" si="28"/>
        <v>737771.22264861548</v>
      </c>
      <c r="GM16">
        <v>803688</v>
      </c>
      <c r="GO16" s="8" t="e">
        <f t="shared" si="29"/>
        <v>#N/A</v>
      </c>
      <c r="GP16" s="8" t="e">
        <f t="shared" si="30"/>
        <v>#N/A</v>
      </c>
      <c r="GQ16" t="e">
        <f>VLOOKUP(A16, '[3]Sept. 2017 Social'!$D$2:$F$151, 3, FALSE)</f>
        <v>#N/A</v>
      </c>
      <c r="GR16" t="e">
        <f>VLOOKUP(A16, '[3]Sept. 2018 Social'!$D$2:$F$151, 3, FALSE)</f>
        <v>#N/A</v>
      </c>
      <c r="GS16" t="e">
        <f>VLOOKUP(A16, '[3]Sept. 2019 Social'!$D$2:$F$301, 3, FALSE)</f>
        <v>#N/A</v>
      </c>
      <c r="GV16">
        <v>0.67281359153448383</v>
      </c>
    </row>
    <row r="17" spans="1:204" x14ac:dyDescent="0.35">
      <c r="A17" t="s">
        <v>229</v>
      </c>
      <c r="B17" t="str">
        <f>VLOOKUP(A17,'[1]CFB Scores for Tableau'!$A$2:$D$131, 2, FALSE)</f>
        <v>Iowa City</v>
      </c>
      <c r="C17" t="str">
        <f>VLOOKUP(A17,'[1]CFB Scores for Tableau'!$A$2:$D$131, 3, FALSE)</f>
        <v>Iowa</v>
      </c>
      <c r="D17" s="9">
        <f>VLOOKUP(A17,'[1]CFB Scores for Tableau'!$A$2:$D$131, 4, FALSE)</f>
        <v>52242</v>
      </c>
      <c r="F17" s="3">
        <f t="shared" si="0"/>
        <v>140.82437996479399</v>
      </c>
      <c r="G17">
        <f t="shared" si="1"/>
        <v>14</v>
      </c>
      <c r="I17" s="4">
        <f t="shared" si="2"/>
        <v>44.336167602120007</v>
      </c>
      <c r="J17">
        <v>29</v>
      </c>
      <c r="K17" s="4">
        <f t="shared" si="32"/>
        <v>99.72887999999999</v>
      </c>
      <c r="L17" s="4">
        <f t="shared" si="3"/>
        <v>68.942217220970619</v>
      </c>
      <c r="M17" s="4">
        <f t="shared" si="33"/>
        <v>54.622788</v>
      </c>
      <c r="N17" s="4">
        <f t="shared" si="4"/>
        <v>77.636000002254079</v>
      </c>
      <c r="O17" s="4">
        <f t="shared" si="5"/>
        <v>374.26605282534473</v>
      </c>
      <c r="P17" s="4">
        <f t="shared" si="6"/>
        <v>14</v>
      </c>
      <c r="Q17" s="4"/>
      <c r="R17" s="4">
        <f t="shared" si="34"/>
        <v>373.11702933599696</v>
      </c>
      <c r="S17" s="4">
        <f t="shared" si="7"/>
        <v>14</v>
      </c>
      <c r="T17" s="4"/>
      <c r="U17" t="s">
        <v>195</v>
      </c>
      <c r="V17" t="s">
        <v>191</v>
      </c>
      <c r="W17" s="4">
        <v>57468787.600000001</v>
      </c>
      <c r="X17" s="4">
        <v>4494698.9000000004</v>
      </c>
      <c r="Y17" s="4">
        <f>VLOOKUP(A17, '[2]Power 5'!$B$2:$F$75, 3, FALSE)</f>
        <v>909771.5</v>
      </c>
      <c r="Z17" s="4">
        <f>VLOOKUP(A17, '[2]Power 5'!$B$2:$F$75, 4, FALSE)</f>
        <v>441655.5</v>
      </c>
      <c r="AA17" s="3">
        <f>VLOOKUP(A17, '[2]Power 5'!$B$2:$F$75, 5, FALSE)</f>
        <v>0.4854576121586574</v>
      </c>
      <c r="AB17" s="4">
        <v>52974088.700000003</v>
      </c>
      <c r="AC17" s="3">
        <v>0.51167823227512155</v>
      </c>
      <c r="AD17" s="4">
        <f t="shared" si="8"/>
        <v>42744800</v>
      </c>
      <c r="AE17" t="s">
        <v>230</v>
      </c>
      <c r="AF17" s="5">
        <f>(VLOOKUP(A17, '[3]USA Coaches'' Salaries'!$O$3:$W$132, 9, FALSE))</f>
        <v>4.5359999999999996</v>
      </c>
      <c r="AG17">
        <v>565891</v>
      </c>
      <c r="AH17">
        <v>271280</v>
      </c>
      <c r="AI17">
        <v>134015</v>
      </c>
      <c r="AJ17">
        <f t="shared" si="9"/>
        <v>971186</v>
      </c>
      <c r="AK17">
        <v>5</v>
      </c>
      <c r="AL17">
        <v>0</v>
      </c>
      <c r="AM17">
        <v>1</v>
      </c>
      <c r="AN17">
        <v>0</v>
      </c>
      <c r="AO17">
        <f t="shared" si="10"/>
        <v>0</v>
      </c>
      <c r="AP17">
        <f>(VLOOKUP(A17, '[3]College Football Reference 0918'!$A$2:$I$131, 8, FALSE))*10</f>
        <v>20</v>
      </c>
      <c r="AQ17">
        <f>(VLOOKUP(A17, '[3]College Football Reference 0918'!$A$2:$I$131, 9, FALSE))*10</f>
        <v>0</v>
      </c>
      <c r="AR17">
        <f>VLOOKUP('Dataset to Analyze - Overall'!A17, '[3]College Football Reference 0918'!$A$2:$G$131, 3, FALSE)</f>
        <v>82</v>
      </c>
      <c r="AS17">
        <f>VLOOKUP('Dataset to Analyze - Overall'!A17, '[3]College Football Reference 0918'!$A$2:$G$131, 4, FALSE)</f>
        <v>48</v>
      </c>
      <c r="AT17" s="5">
        <f>VLOOKUP('Dataset to Analyze - Overall'!A17, '[3]College Football Reference 0918'!$A$2:$G$131, 5, FALSE)</f>
        <v>0.63076923076923075</v>
      </c>
      <c r="AU17">
        <f>(VLOOKUP('Dataset to Analyze - Overall'!A17,'[3]College Football Reference 0918'!$A$2:$G$131,7,FALSE)*5)</f>
        <v>20</v>
      </c>
      <c r="AV17">
        <f>(VLOOKUP('Dataset to Analyze - Overall'!A17, '[3]College Football Reference 0918'!$A$2:$G$131, 6, FALSE))*5</f>
        <v>45</v>
      </c>
      <c r="AW17">
        <f t="shared" si="11"/>
        <v>52</v>
      </c>
      <c r="AX17" s="4">
        <f>((((SUMIF('[3]2014 Broadcasts'!$F$2:$F$561, 'Dataset to Analyze - Overall'!A17, '[3]2014 Broadcasts'!$B$2:$B$561))+(SUMIF('[3]2014 Broadcasts'!$G$2:$G$561, 'Dataset to Analyze - Overall'!A17, '[3]2014 Broadcasts'!$B$2:$B$561))+(SUMIF('[3]2014 Broadcasts'!$H$2:$H$561, 'Dataset to Analyze - Overall'!A17, '[3]2014 Broadcasts'!$B$2:$B$561))+(SUMIF('[3]2014 Broadcasts'!$I$2:$I$561, 'Dataset to Analyze - Overall'!A17, '[3]2014 Broadcasts'!$B$2:$B$561)))+((SUMIF('[3]2015 Broadcasts'!$C$2:$C$417,'Dataset to Analyze - Overall'!A17,'[3]2015 Broadcasts'!$H$2:$H$417))+(SUMIF('[3]2015 Broadcasts'!$D$2:$D$417,'Dataset to Analyze - Overall'!A17,'[3]2015 Broadcasts'!$H$2:$H$417)))+((SUMIF('[3]2016 Broadcasts'!$C$2:$C$400,'Dataset to Analyze - Overall'!A17,'[3]2016 Broadcasts'!$H$2:$H$400))+(SUMIF('[3]2016 Broadcasts'!$D$2:$D$400,'Dataset to Analyze - Overall'!A17,'[3]2016 Broadcasts'!$H$2:$H$400)))+((SUMIF('[3]2017 Broadcasts'!$C$2:$C$394,'Dataset to Analyze - Overall'!A17, '[3]2017 Broadcasts'!$I$2:$I$394))+(SUMIF('[3]2017 Broadcasts'!$D$2:$D$394,'Dataset to Analyze - Overall'!A17, '[3]2017 Broadcasts'!$I$2:$I$394)))+((SUMIF('[3]2018 Broadcasts'!$C$2:$C$351, 'Dataset to Analyze - Overall'!A17, '[3]2018 Broadcasts'!$H$2:$H$351))+(SUMIF('[3]2018 Broadcasts'!$D$2:$D$351, 'Dataset to Analyze - Overall'!A17, '[3]2018 Broadcasts'!$H$2:$H$351))))/AW17)*1000000</f>
        <v>2555538.4615384615</v>
      </c>
      <c r="AY17" t="s">
        <v>193</v>
      </c>
      <c r="AZ17" s="4">
        <f>(VLOOKUP(A17, [3]Averages!$B$2:$K$128, 10, FALSE))*1000000</f>
        <v>1950000</v>
      </c>
      <c r="BA17" s="4">
        <f>AVERAGEIF([3]Attendance!$C$2:$C$1286, 'Dataset to Analyze - Overall'!A17, [3]Attendance!$G$2:$G$1286)</f>
        <v>67901.600000000006</v>
      </c>
      <c r="BB17">
        <f>VLOOKUP(A17, [3]Stadiums!$B$2:$E$132, 3, FALSE)</f>
        <v>70585</v>
      </c>
      <c r="BC17" s="3">
        <f t="shared" si="12"/>
        <v>0.96198342424027772</v>
      </c>
      <c r="BD17">
        <f>VLOOKUP(A17, '[3]College Football Reference 0918'!$A$2:$L$131, 11, FALSE)</f>
        <v>3</v>
      </c>
      <c r="BE17">
        <f>VLOOKUP(A17, '[3]College Football Reference 0918'!$A$2:$L$131, 12, FALSE)</f>
        <v>3</v>
      </c>
      <c r="BF17">
        <f>VLOOKUP(A17, '[3]College Football Reference 0918'!$A$2:$L$131, 2, FALSE)</f>
        <v>12</v>
      </c>
      <c r="BG17">
        <f>VLOOKUP(A17, '[3]Draft Picks'!$AG$2:$AT$131, 14, FALSE)</f>
        <v>37</v>
      </c>
      <c r="BH17">
        <f>(VLOOKUP(A17, [3]Averages!$B$2:$J$128, 9, FALSE))*GV17</f>
        <v>3897560.0633035805</v>
      </c>
      <c r="BJ17">
        <f>VLOOKUP(A17&amp;"2014", '[4]Revenues_All_Sports_and_Men''s_W'!$E$2:$BI$1271, 57, FALSE)</f>
        <v>52354781</v>
      </c>
      <c r="BK17">
        <f>VLOOKUP(A17&amp;"2015", '[4]Revenues_All_Sports_and_Men''s_W'!$E$2:$BI$1271, 57, FALSE)</f>
        <v>56551411</v>
      </c>
      <c r="BL17">
        <f>VLOOKUP(A17&amp;"2016", '[4]Revenues_All_Sports_and_Men''s_W'!$E$2:$BI$1271, 57, FALSE)</f>
        <v>58685965</v>
      </c>
      <c r="BM17">
        <f>VLOOKUP(A17&amp;"2017", '[4]Revenues_All_Sports_and_Men''s_W'!$E$2:$BI$1271, 57, FALSE)</f>
        <v>75963196</v>
      </c>
      <c r="BN17">
        <f>VLOOKUP(A17&amp;"2018", '[4]Revenues_All_Sports_and_Men''s_W'!$E$2:$BI$1271, 57, FALSE)</f>
        <v>81037375</v>
      </c>
      <c r="BO17" s="6">
        <f>VLOOKUP(A17&amp;"2014", '[4]Revenues_All_Sports_and_Men''s_W'!$E$2:$FO$1271, 58, FALSE)</f>
        <v>0.48745557553097779</v>
      </c>
      <c r="BP17" s="6">
        <f>VLOOKUP(A17&amp;"2015", '[4]Revenues_All_Sports_and_Men''s_W'!$E$2:$FO$1271, 58, FALSE)</f>
        <v>0.48333572644786421</v>
      </c>
      <c r="BQ17" s="6">
        <f>VLOOKUP(A17&amp;"2016", '[4]Revenues_All_Sports_and_Men''s_W'!$E$2:$FO$1271, 58, FALSE)</f>
        <v>0.46216547705934846</v>
      </c>
      <c r="BR17" s="6">
        <f>VLOOKUP(A17&amp;"2017", '[4]Revenues_All_Sports_and_Men''s_W'!$E$2:$FO$1271, 58, FALSE)</f>
        <v>0.55592442342484116</v>
      </c>
      <c r="BS17" s="6">
        <f>VLOOKUP(A17&amp;"2018", '[4]Revenues_All_Sports_and_Men''s_W'!$E$2:$FO$1271, 58, FALSE)</f>
        <v>0.56248289686687081</v>
      </c>
      <c r="BT17">
        <f>VLOOKUP(A17&amp;"2014", '[5]Recruiting_Expenses_Men''s_Women'!$F$2:$O$1271, 9, FALSE)</f>
        <v>1041747</v>
      </c>
      <c r="BU17">
        <f>VLOOKUP(A17&amp;"2015", '[5]Recruiting_Expenses_Men''s_Women'!$F$2:$O$1271, 9, FALSE)</f>
        <v>992071</v>
      </c>
      <c r="BV17">
        <f>VLOOKUP(A17&amp;"2016", '[5]Recruiting_Expenses_Men''s_Women'!$F$2:$O$1271, 9, FALSE)</f>
        <v>1048336</v>
      </c>
      <c r="BW17">
        <f>VLOOKUP(A17&amp;"2017", '[5]Recruiting_Expenses_Men''s_Women'!$F$2:$O$1271, 9, FALSE)</f>
        <v>1111205</v>
      </c>
      <c r="BX17">
        <f>VLOOKUP(A17&amp;"2018", '[5]Recruiting_Expenses_Men''s_Women'!$F$2:$O$1271, 9, FALSE)</f>
        <v>1436533</v>
      </c>
      <c r="BY17" s="4">
        <v>32433999.999999996</v>
      </c>
      <c r="BZ17" s="4">
        <v>34815000</v>
      </c>
      <c r="CA17" s="4">
        <v>36986000</v>
      </c>
      <c r="CB17" s="4">
        <v>53889000</v>
      </c>
      <c r="CC17" s="4">
        <v>55600000</v>
      </c>
      <c r="CD17">
        <v>5</v>
      </c>
      <c r="CE17">
        <v>5</v>
      </c>
      <c r="CF17">
        <v>5</v>
      </c>
      <c r="CG17">
        <v>5</v>
      </c>
      <c r="CH17">
        <v>5</v>
      </c>
      <c r="CI17">
        <f>VLOOKUP(A17, '[3]2014'!$B$18:$D$145, 3, FALSE)</f>
        <v>7</v>
      </c>
      <c r="CJ17">
        <f>VLOOKUP(A17, '[3]2015'!$B$18:$D$145, 3, FALSE)</f>
        <v>12</v>
      </c>
      <c r="CK17">
        <f>VLOOKUP(A17, '[3]2016'!$B$18:$D$145, 3, FALSE)</f>
        <v>8</v>
      </c>
      <c r="CL17">
        <f>VLOOKUP(A17, '[3]2017'!$B$18:$D$147, 3, FALSE)</f>
        <v>8</v>
      </c>
      <c r="CM17">
        <f>VLOOKUP(A17, '[3]2018'!$B$18:$D$147, 3, FALSE)</f>
        <v>9</v>
      </c>
      <c r="CN17">
        <f>COUNTIF('[3]2014 Broadcasts'!$F$2:$F$561, 'Dataset to Analyze - Overall'!A17)+COUNTIF('[3]2014 Broadcasts'!$G$2:$G$561, 'Dataset to Analyze - Overall'!A17)+COUNTIF('[3]2014 Broadcasts'!$H$2:$H$561, 'Dataset to Analyze - Overall'!A17)+COUNTIF('[3]2014 Broadcasts'!$I$2:$I$561, 'Dataset to Analyze - Overall'!A17)</f>
        <v>9</v>
      </c>
      <c r="CO17">
        <f>COUNTIF('[3]2015 Broadcasts'!$C$2:$C$417, A17)+COUNTIF('[3]2015 Broadcasts'!$D$2:$D$417, A17)</f>
        <v>14</v>
      </c>
      <c r="CP17">
        <f>COUNTIF('[3]2016 Broadcasts'!$C$2:$C$400, 'Dataset to Analyze - Overall'!A17)+COUNTIF('[3]2016 Broadcasts'!$D$2:$D$400, 'Dataset to Analyze - Overall'!A17)</f>
        <v>10</v>
      </c>
      <c r="CQ17">
        <f>COUNTIF('[3]2017 Broadcasts'!$C$2:$C$394, 'Dataset to Analyze - Overall'!A17)+COUNTIF('[3]2017 Broadcasts'!$D$2:$D$394, 'Dataset to Analyze - Overall'!A17)</f>
        <v>10</v>
      </c>
      <c r="CR17">
        <f>COUNTIF('[3]2018 Broadcasts'!$C$2:$C$351, 'Dataset to Analyze - Overall'!A17)+COUNTIF('[3]2018 Broadcasts'!$D$2:$D$351, 'Dataset to Analyze - Overall'!A17)</f>
        <v>9</v>
      </c>
      <c r="CS17" s="4">
        <f>(((SUMIF('[3]2014 Broadcasts'!$F$2:$F$561, 'Dataset to Analyze - Overall'!A17, '[3]2014 Broadcasts'!$B$2:$B$561))+(SUMIF('[3]2014 Broadcasts'!$G$2:$G$561, 'Dataset to Analyze - Overall'!A17, '[3]2014 Broadcasts'!$B$2:$B$561))+(SUMIF('[3]2014 Broadcasts'!$H$2:$H$561, 'Dataset to Analyze - Overall'!A17, '[3]2014 Broadcasts'!$B$2:$B$561))+(SUMIF('[3]2014 Broadcasts'!$I$2:$I$561, 'Dataset to Analyze - Overall'!A17, '[3]2014 Broadcasts'!$B$2:$B$561)))/'Dataset to Analyze - Overall'!CN17)*1000000</f>
        <v>1842777.7777777778</v>
      </c>
      <c r="CT17" s="4">
        <f>(((SUMIF('[3]2015 Broadcasts'!$C$2:$C$417,'Dataset to Analyze - Overall'!A17,'[3]2015 Broadcasts'!$H$2:$H$417))+(SUMIF('[3]2015 Broadcasts'!$D$2:$D$417,'Dataset to Analyze - Overall'!A17,'[3]2015 Broadcasts'!$H$2:$H$417)))/CO17)*1000000</f>
        <v>3321714.2857142854</v>
      </c>
      <c r="CU17" s="4">
        <f>(((SUMIF('[3]2016 Broadcasts'!$C$2:$C$400,'Dataset to Analyze - Overall'!A17,'[3]2016 Broadcasts'!$H$2:$H$400))+(SUMIF('[3]2016 Broadcasts'!$D$2:$D$400,'Dataset to Analyze - Overall'!A17,'[3]2016 Broadcasts'!$H$2:$H$400)))/'Dataset to Analyze - Overall'!CP17)*1000000</f>
        <v>2437700</v>
      </c>
      <c r="CV17" s="4">
        <f>(((SUMIF('[3]2017 Broadcasts'!$C$2:$C$394,'Dataset to Analyze - Overall'!A17, '[3]2017 Broadcasts'!$I$2:$I$394))+(SUMIF('[3]2017 Broadcasts'!$D$2:$D$394,'Dataset to Analyze - Overall'!A17, '[3]2017 Broadcasts'!$I$2:$I$394)))/'Dataset to Analyze - Overall'!CQ17)*1000000</f>
        <v>2473600.0000000005</v>
      </c>
      <c r="CW17" s="4">
        <f>(((SUMIF('[3]2018 Broadcasts'!$C$2:$C$351, 'Dataset to Analyze - Overall'!A17, '[3]2018 Broadcasts'!$H$2:$H$351))+(SUMIF('[3]2018 Broadcasts'!$D$2:$D$351, 'Dataset to Analyze - Overall'!A17, '[3]2018 Broadcasts'!$H$2:$H$351)))/'Dataset to Analyze - Overall'!CR17)*1000000</f>
        <v>2298444.4444444445</v>
      </c>
      <c r="CX17" s="5"/>
      <c r="CY17">
        <f>VLOOKUP(A17&amp;"2014", [3]Attendance!$D$2:$G$1286, 4, FALSE)</f>
        <v>67512</v>
      </c>
      <c r="CZ17">
        <f>VLOOKUP(A17&amp;"2015", [3]Attendance!$D$2:$G$1286, 4, FALSE)</f>
        <v>63142</v>
      </c>
      <c r="DA17">
        <f>VLOOKUP(A17&amp;"2016", [3]Attendance!$D$2:$G$1286, 4, FALSE)</f>
        <v>69656</v>
      </c>
      <c r="DB17">
        <f>VLOOKUP(A17&amp;"2017", [3]Attendance!$D$2:$G$1286, 4, FALSE)</f>
        <v>66337</v>
      </c>
      <c r="DC17">
        <f>VLOOKUP(A17&amp;"2018", [3]Attendance!$D$2:$G$1286, 4, FALSE)</f>
        <v>68043</v>
      </c>
      <c r="DE17">
        <f t="shared" si="13"/>
        <v>33.528001752138898</v>
      </c>
      <c r="DF17">
        <f t="shared" si="13"/>
        <v>36.215523604138902</v>
      </c>
      <c r="DG17">
        <f t="shared" si="13"/>
        <v>37.582491985738898</v>
      </c>
      <c r="DH17">
        <f t="shared" si="13"/>
        <v>48.646830718138901</v>
      </c>
      <c r="DI17">
        <f t="shared" si="13"/>
        <v>51.8963349497389</v>
      </c>
      <c r="DJ17">
        <f t="shared" si="35"/>
        <v>75.498499999999993</v>
      </c>
      <c r="DK17">
        <f t="shared" si="36"/>
        <v>81.093849999999989</v>
      </c>
      <c r="DL17">
        <f t="shared" si="37"/>
        <v>86.195700000000002</v>
      </c>
      <c r="DM17">
        <f t="shared" si="38"/>
        <v>125.91775</v>
      </c>
      <c r="DN17">
        <f t="shared" si="39"/>
        <v>129.93860000000001</v>
      </c>
      <c r="DT17">
        <f t="shared" si="15"/>
        <v>50.79949437134691</v>
      </c>
      <c r="DU17">
        <f t="shared" si="15"/>
        <v>47.85312443816315</v>
      </c>
      <c r="DV17">
        <f t="shared" si="15"/>
        <v>51.53728109238363</v>
      </c>
      <c r="DW17">
        <f t="shared" si="15"/>
        <v>53.303293365501311</v>
      </c>
      <c r="DX17">
        <f t="shared" si="15"/>
        <v>66.629737185598501</v>
      </c>
      <c r="DY17">
        <f t="shared" si="16"/>
        <v>29.030709999999999</v>
      </c>
      <c r="DZ17">
        <f t="shared" si="17"/>
        <v>44.458359999999999</v>
      </c>
      <c r="EA17">
        <f t="shared" si="18"/>
        <v>32.831440000000001</v>
      </c>
      <c r="EB17">
        <f t="shared" si="19"/>
        <v>37.831440000000001</v>
      </c>
      <c r="EC17">
        <f t="shared" si="20"/>
        <v>39.201769999999996</v>
      </c>
      <c r="ED17">
        <f t="shared" si="21"/>
        <v>13.437000001279365</v>
      </c>
      <c r="EE17">
        <f t="shared" si="22"/>
        <v>20.902000001408005</v>
      </c>
      <c r="EF17">
        <f t="shared" si="23"/>
        <v>14.930000001548128</v>
      </c>
      <c r="EG17">
        <f t="shared" si="24"/>
        <v>14.930000001700474</v>
      </c>
      <c r="EH17">
        <f t="shared" si="25"/>
        <v>13.437000001866652</v>
      </c>
      <c r="EI17" s="4">
        <f t="shared" si="26"/>
        <v>202.29370612476518</v>
      </c>
      <c r="EJ17" s="4">
        <f t="shared" si="26"/>
        <v>230.52285804371004</v>
      </c>
      <c r="EK17" s="4">
        <f t="shared" si="26"/>
        <v>223.07691307967065</v>
      </c>
      <c r="EL17" s="4">
        <f t="shared" si="26"/>
        <v>280.6293140853407</v>
      </c>
      <c r="EM17" s="4">
        <f t="shared" si="26"/>
        <v>301.10344213720407</v>
      </c>
      <c r="EN17" s="4">
        <f t="shared" si="27"/>
        <v>21</v>
      </c>
      <c r="EO17" s="4">
        <f t="shared" si="27"/>
        <v>18</v>
      </c>
      <c r="EP17" s="4">
        <f t="shared" si="27"/>
        <v>25</v>
      </c>
      <c r="EQ17" s="4">
        <f t="shared" si="41"/>
        <v>17</v>
      </c>
      <c r="ER17" s="4" t="e">
        <f t="shared" si="40"/>
        <v>#DIV/0!</v>
      </c>
      <c r="ET17" s="4">
        <v>0</v>
      </c>
      <c r="EU17">
        <v>0</v>
      </c>
      <c r="EV17">
        <v>0</v>
      </c>
      <c r="EW17">
        <v>5</v>
      </c>
      <c r="EX17">
        <v>5</v>
      </c>
      <c r="EY17">
        <v>5</v>
      </c>
      <c r="EZ17">
        <v>5</v>
      </c>
      <c r="FA17">
        <v>5</v>
      </c>
      <c r="FB17">
        <v>5</v>
      </c>
      <c r="FC17">
        <v>5</v>
      </c>
      <c r="FD17">
        <f>VLOOKUP(A17, '[3]College Football Reference 0918'!$A$2:$R$131, 9, FALSE)</f>
        <v>0</v>
      </c>
      <c r="FE17">
        <f>VLOOKUP(A17, '[3]College Football Reference 0918'!$A$2:$R$131, 10, FALSE)</f>
        <v>0</v>
      </c>
      <c r="FF17">
        <f>VLOOKUP(A17, '[3]College Football Reference 0918'!$A$2:$R$131, 11, FALSE)</f>
        <v>3</v>
      </c>
      <c r="FG17">
        <f>VLOOKUP(A17, '[3]College Football Reference 0918'!$A$2:$R$131, 12, FALSE)</f>
        <v>3</v>
      </c>
      <c r="FH17">
        <f>VLOOKUP(A17, '[3]College Football Reference 0918'!$A$2:$R$131, 13, FALSE)</f>
        <v>0</v>
      </c>
      <c r="FO17">
        <v>10</v>
      </c>
      <c r="FX17">
        <f>IF((VLOOKUP(A17, '[3]2014'!$B$18:$Q$145, 13, FALSE))&gt;0, 5, 0)</f>
        <v>0</v>
      </c>
      <c r="FY17">
        <f>IF((VLOOKUP(A17, '[3]2015'!$B$18:$P$145, 13, FALSE))&gt;0, 5, 0)</f>
        <v>0</v>
      </c>
      <c r="FZ17">
        <f>IF((VLOOKUP(A17, '[3]2016'!$B$18:$Q$145, 13, FALSE))&gt;0, 5, 0)</f>
        <v>5</v>
      </c>
      <c r="GA17">
        <f>IF((VLOOKUP(A17, '[3]2017'!$B$18:$Q$147, 13, FALSE))&gt;0, 5, 0)</f>
        <v>0</v>
      </c>
      <c r="GB17">
        <f>IF((VLOOKUP(A17, '[3]2018'!$B$18:$Q$147, 13, FALSE))&gt;0, 5, 0)</f>
        <v>0</v>
      </c>
      <c r="GC17">
        <f>IF((VLOOKUP(A17, '[3]2014'!$B$18:$Q$145, 15, FALSE))&gt;0, 5, 0)</f>
        <v>0</v>
      </c>
      <c r="GD17">
        <f>IF((VLOOKUP(A17, '[3]2015'!$B$18:$P$145, 15, FALSE))&gt;0, 5, 0)</f>
        <v>5</v>
      </c>
      <c r="GE17">
        <f>IF((VLOOKUP(A17, '[3]2016'!$B$18:$Q$145, 15, FALSE))&gt;0, 5, 0)</f>
        <v>0</v>
      </c>
      <c r="GF17">
        <f>IF((VLOOKUP(A17, '[3]2017'!$B$18:$Q$147, 15, FALSE))&gt;0, 5, 0)</f>
        <v>0</v>
      </c>
      <c r="GG17">
        <f>IF((VLOOKUP(A17, '[3]2018'!$B$18:$Q$147, 15, FALSE))&gt;0, 5, 0)</f>
        <v>5</v>
      </c>
      <c r="GH17" s="7">
        <f t="shared" si="28"/>
        <v>633101.80264937028</v>
      </c>
      <c r="GI17" s="7">
        <f t="shared" si="28"/>
        <v>689666.80448853096</v>
      </c>
      <c r="GJ17" s="7">
        <f t="shared" si="28"/>
        <v>751285.652991332</v>
      </c>
      <c r="GK17" s="7">
        <f t="shared" si="28"/>
        <v>818409.88824915746</v>
      </c>
      <c r="GL17" s="7">
        <f t="shared" si="28"/>
        <v>891531.39357464365</v>
      </c>
      <c r="GM17">
        <v>971186</v>
      </c>
      <c r="GO17" s="8">
        <f t="shared" si="29"/>
        <v>6.1946997753780431E-2</v>
      </c>
      <c r="GP17" s="8">
        <f t="shared" si="30"/>
        <v>0.20002349887689022</v>
      </c>
      <c r="GQ17">
        <f>VLOOKUP(A17, '[3]Sept. 2017 Social'!$D$2:$F$151, 3, FALSE)</f>
        <v>0.33810000000000001</v>
      </c>
      <c r="GR17">
        <f>VLOOKUP(A17, '[3]Sept. 2018 Social'!$D$2:$F$151, 3, FALSE)</f>
        <v>0.38689999999999997</v>
      </c>
      <c r="GS17">
        <f>VLOOKUP(A17, '[3]Sept. 2019 Social'!$D$2:$F$301, 3, FALSE)</f>
        <v>0.43789999999999996</v>
      </c>
      <c r="GT17">
        <f t="shared" ref="GT17:GT37" si="42">AVERAGE(((GR17-GQ17)/GQ17), ((GS17-GR17)/GR17))</f>
        <v>0.13807650112310979</v>
      </c>
      <c r="GV17">
        <v>0.68293002584075235</v>
      </c>
    </row>
    <row r="18" spans="1:204" x14ac:dyDescent="0.35">
      <c r="A18" t="s">
        <v>231</v>
      </c>
      <c r="B18" t="str">
        <f>VLOOKUP(A18,'[1]CFB Scores for Tableau'!$A$2:$D$131, 2, FALSE)</f>
        <v>Lincoln</v>
      </c>
      <c r="C18" t="str">
        <f>VLOOKUP(A18,'[1]CFB Scores for Tableau'!$A$2:$D$131, 3, FALSE)</f>
        <v>Nebraska</v>
      </c>
      <c r="D18" s="9">
        <f>VLOOKUP(A18,'[1]CFB Scores for Tableau'!$A$2:$D$131, 4, FALSE)</f>
        <v>68588</v>
      </c>
      <c r="F18" s="3">
        <f t="shared" si="0"/>
        <v>131.26152403071004</v>
      </c>
      <c r="G18">
        <f t="shared" si="1"/>
        <v>18</v>
      </c>
      <c r="I18" s="4">
        <f t="shared" si="2"/>
        <v>51.673244239090003</v>
      </c>
      <c r="J18">
        <v>29</v>
      </c>
      <c r="K18" s="4">
        <f t="shared" si="32"/>
        <v>82.83802</v>
      </c>
      <c r="L18" s="4">
        <f t="shared" si="3"/>
        <v>66.825824719639286</v>
      </c>
      <c r="M18" s="4">
        <f t="shared" si="33"/>
        <v>50.60286700000001</v>
      </c>
      <c r="N18" s="4">
        <f t="shared" si="4"/>
        <v>62.706000002787007</v>
      </c>
      <c r="O18" s="4">
        <f t="shared" si="5"/>
        <v>343.64595596151628</v>
      </c>
      <c r="P18" s="4">
        <f t="shared" si="6"/>
        <v>19</v>
      </c>
      <c r="Q18" s="4"/>
      <c r="R18" s="4">
        <f t="shared" si="34"/>
        <v>342.37270282860186</v>
      </c>
      <c r="S18" s="4">
        <f t="shared" si="7"/>
        <v>19</v>
      </c>
      <c r="T18" s="4"/>
      <c r="U18" t="s">
        <v>195</v>
      </c>
      <c r="V18" t="s">
        <v>191</v>
      </c>
      <c r="W18" s="4">
        <v>65771465.700000003</v>
      </c>
      <c r="X18" s="4">
        <v>4581031.5</v>
      </c>
      <c r="Y18" s="4">
        <f>VLOOKUP(A18, '[2]Power 5'!$B$2:$F$75, 3, FALSE)</f>
        <v>1476943.9</v>
      </c>
      <c r="Z18" s="4">
        <f>VLOOKUP(A18, '[2]Power 5'!$B$2:$F$75, 4, FALSE)</f>
        <v>821750.7</v>
      </c>
      <c r="AA18" s="3">
        <f>VLOOKUP(A18, '[2]Power 5'!$B$2:$F$75, 5, FALSE)</f>
        <v>0.5563858586639614</v>
      </c>
      <c r="AB18" s="4">
        <v>61190434.200000003</v>
      </c>
      <c r="AC18" s="3">
        <v>0.6455016001850854</v>
      </c>
      <c r="AD18" s="4">
        <f t="shared" si="8"/>
        <v>35557200</v>
      </c>
      <c r="AE18" t="s">
        <v>232</v>
      </c>
      <c r="AF18" s="5">
        <f>(VLOOKUP(A18, '[3]USA Coaches'' Salaries'!$O$3:$W$132, 9, FALSE))</f>
        <v>3.6799999999999997</v>
      </c>
      <c r="AG18">
        <v>614825</v>
      </c>
      <c r="AH18">
        <v>392535</v>
      </c>
      <c r="AI18">
        <v>184568</v>
      </c>
      <c r="AJ18">
        <f t="shared" si="9"/>
        <v>1191928</v>
      </c>
      <c r="AK18">
        <v>5</v>
      </c>
      <c r="AL18">
        <v>0</v>
      </c>
      <c r="AM18">
        <v>3</v>
      </c>
      <c r="AN18">
        <v>0</v>
      </c>
      <c r="AO18">
        <f t="shared" si="10"/>
        <v>0</v>
      </c>
      <c r="AP18">
        <f>(VLOOKUP(A18, '[3]College Football Reference 0918'!$A$2:$I$131, 8, FALSE))*10</f>
        <v>0</v>
      </c>
      <c r="AQ18">
        <f>(VLOOKUP(A18, '[3]College Football Reference 0918'!$A$2:$I$131, 9, FALSE))*10</f>
        <v>0</v>
      </c>
      <c r="AR18">
        <f>VLOOKUP('Dataset to Analyze - Overall'!A18, '[3]College Football Reference 0918'!$A$2:$G$131, 3, FALSE)</f>
        <v>80</v>
      </c>
      <c r="AS18">
        <f>VLOOKUP('Dataset to Analyze - Overall'!A18, '[3]College Football Reference 0918'!$A$2:$G$131, 4, FALSE)</f>
        <v>51</v>
      </c>
      <c r="AT18" s="5">
        <f>VLOOKUP('Dataset to Analyze - Overall'!A18, '[3]College Football Reference 0918'!$A$2:$G$131, 5, FALSE)</f>
        <v>0.61068702290076338</v>
      </c>
      <c r="AU18">
        <f>(VLOOKUP('Dataset to Analyze - Overall'!A18,'[3]College Football Reference 0918'!$A$2:$G$131,7,FALSE)*5)</f>
        <v>15</v>
      </c>
      <c r="AV18">
        <f>(VLOOKUP('Dataset to Analyze - Overall'!A18, '[3]College Football Reference 0918'!$A$2:$G$131, 6, FALSE))*5</f>
        <v>40</v>
      </c>
      <c r="AW18">
        <f t="shared" si="11"/>
        <v>42</v>
      </c>
      <c r="AX18" s="4">
        <f>((((SUMIF('[3]2014 Broadcasts'!$F$2:$F$561, 'Dataset to Analyze - Overall'!A18, '[3]2014 Broadcasts'!$B$2:$B$561))+(SUMIF('[3]2014 Broadcasts'!$G$2:$G$561, 'Dataset to Analyze - Overall'!A18, '[3]2014 Broadcasts'!$B$2:$B$561))+(SUMIF('[3]2014 Broadcasts'!$H$2:$H$561, 'Dataset to Analyze - Overall'!A18, '[3]2014 Broadcasts'!$B$2:$B$561))+(SUMIF('[3]2014 Broadcasts'!$I$2:$I$561, 'Dataset to Analyze - Overall'!A18, '[3]2014 Broadcasts'!$B$2:$B$561)))+((SUMIF('[3]2015 Broadcasts'!$C$2:$C$417,'Dataset to Analyze - Overall'!A18,'[3]2015 Broadcasts'!$H$2:$H$417))+(SUMIF('[3]2015 Broadcasts'!$D$2:$D$417,'Dataset to Analyze - Overall'!A18,'[3]2015 Broadcasts'!$H$2:$H$417)))+((SUMIF('[3]2016 Broadcasts'!$C$2:$C$400,'Dataset to Analyze - Overall'!A18,'[3]2016 Broadcasts'!$H$2:$H$400))+(SUMIF('[3]2016 Broadcasts'!$D$2:$D$400,'Dataset to Analyze - Overall'!A18,'[3]2016 Broadcasts'!$H$2:$H$400)))+((SUMIF('[3]2017 Broadcasts'!$C$2:$C$394,'Dataset to Analyze - Overall'!A18, '[3]2017 Broadcasts'!$I$2:$I$394))+(SUMIF('[3]2017 Broadcasts'!$D$2:$D$394,'Dataset to Analyze - Overall'!A18, '[3]2017 Broadcasts'!$I$2:$I$394)))+((SUMIF('[3]2018 Broadcasts'!$C$2:$C$351, 'Dataset to Analyze - Overall'!A18, '[3]2018 Broadcasts'!$H$2:$H$351))+(SUMIF('[3]2018 Broadcasts'!$D$2:$D$351, 'Dataset to Analyze - Overall'!A18, '[3]2018 Broadcasts'!$H$2:$H$351))))/AW18)*1000000</f>
        <v>2753357.1428571427</v>
      </c>
      <c r="AY18" t="s">
        <v>233</v>
      </c>
      <c r="AZ18" s="4">
        <f>(VLOOKUP(A18, [3]Averages!$B$2:$K$128, 10, FALSE))*1000000</f>
        <v>8550000</v>
      </c>
      <c r="BA18" s="4">
        <f>AVERAGEIF([3]Attendance!$C$2:$C$1286, 'Dataset to Analyze - Overall'!A18, [3]Attendance!$G$2:$G$1286)</f>
        <v>88700.800000000003</v>
      </c>
      <c r="BB18">
        <f>VLOOKUP(A18, [3]Stadiums!$B$2:$E$132, 3, FALSE)</f>
        <v>92000</v>
      </c>
      <c r="BC18" s="3">
        <f t="shared" si="12"/>
        <v>0.96413913043478261</v>
      </c>
      <c r="BD18">
        <f>VLOOKUP(A18, '[3]College Football Reference 0918'!$A$2:$L$131, 11, FALSE)</f>
        <v>6</v>
      </c>
      <c r="BE18">
        <f>VLOOKUP(A18, '[3]College Football Reference 0918'!$A$2:$L$131, 12, FALSE)</f>
        <v>4</v>
      </c>
      <c r="BF18">
        <f>VLOOKUP(A18, '[3]College Football Reference 0918'!$A$2:$L$131, 2, FALSE)</f>
        <v>11</v>
      </c>
      <c r="BG18">
        <f>VLOOKUP(A18, '[3]Draft Picks'!$AG$2:$AT$131, 14, FALSE)</f>
        <v>28</v>
      </c>
      <c r="BH18">
        <f>(VLOOKUP(A18, [3]Averages!$B$2:$J$128, 9, FALSE))*GV18</f>
        <v>3579356.3604089841</v>
      </c>
      <c r="BJ18">
        <f>VLOOKUP(A18&amp;"2014", '[4]Revenues_All_Sports_and_Men''s_W'!$E$2:$BI$1271, 57, FALSE)</f>
        <v>60621628</v>
      </c>
      <c r="BK18">
        <f>VLOOKUP(A18&amp;"2015", '[4]Revenues_All_Sports_and_Men''s_W'!$E$2:$BI$1271, 57, FALSE)</f>
        <v>65012080</v>
      </c>
      <c r="BL18">
        <f>VLOOKUP(A18&amp;"2016", '[4]Revenues_All_Sports_and_Men''s_W'!$E$2:$BI$1271, 57, FALSE)</f>
        <v>69503006</v>
      </c>
      <c r="BM18">
        <f>VLOOKUP(A18&amp;"2017", '[4]Revenues_All_Sports_and_Men''s_W'!$E$2:$BI$1271, 57, FALSE)</f>
        <v>92506833</v>
      </c>
      <c r="BN18">
        <f>VLOOKUP(A18&amp;"2018", '[4]Revenues_All_Sports_and_Men''s_W'!$E$2:$BI$1271, 57, FALSE)</f>
        <v>94336296</v>
      </c>
      <c r="BO18" s="6">
        <f>VLOOKUP(A18&amp;"2014", '[4]Revenues_All_Sports_and_Men''s_W'!$E$2:$FO$1271, 58, FALSE)</f>
        <v>0.5842300836354658</v>
      </c>
      <c r="BP18" s="6">
        <f>VLOOKUP(A18&amp;"2015", '[4]Revenues_All_Sports_and_Men''s_W'!$E$2:$FO$1271, 58, FALSE)</f>
        <v>0.59119532715103396</v>
      </c>
      <c r="BQ18" s="6">
        <f>VLOOKUP(A18&amp;"2016", '[4]Revenues_All_Sports_and_Men''s_W'!$E$2:$FO$1271, 58, FALSE)</f>
        <v>0.59029146890422135</v>
      </c>
      <c r="BR18" s="6">
        <f>VLOOKUP(A18&amp;"2017", '[4]Revenues_All_Sports_and_Men''s_W'!$E$2:$FO$1271, 58, FALSE)</f>
        <v>0.67708938155169163</v>
      </c>
      <c r="BS18" s="6">
        <f>VLOOKUP(A18&amp;"2018", '[4]Revenues_All_Sports_and_Men''s_W'!$E$2:$FO$1271, 58, FALSE)</f>
        <v>0.72391762583634989</v>
      </c>
      <c r="BT18">
        <f>VLOOKUP(A18&amp;"2014", '[5]Recruiting_Expenses_Men''s_Women'!$F$2:$O$1271, 9, FALSE)</f>
        <v>1729915</v>
      </c>
      <c r="BU18">
        <f>VLOOKUP(A18&amp;"2015", '[5]Recruiting_Expenses_Men''s_Women'!$F$2:$O$1271, 9, FALSE)</f>
        <v>1504068</v>
      </c>
      <c r="BV18">
        <f>VLOOKUP(A18&amp;"2016", '[5]Recruiting_Expenses_Men''s_Women'!$F$2:$O$1271, 9, FALSE)</f>
        <v>1759903</v>
      </c>
      <c r="BW18">
        <f>VLOOKUP(A18&amp;"2017", '[5]Recruiting_Expenses_Men''s_Women'!$F$2:$O$1271, 9, FALSE)</f>
        <v>1964734</v>
      </c>
      <c r="BX18">
        <f>VLOOKUP(A18&amp;"2018", '[5]Recruiting_Expenses_Men''s_Women'!$F$2:$O$1271, 9, FALSE)</f>
        <v>2151608</v>
      </c>
      <c r="BY18" s="4">
        <v>19830000</v>
      </c>
      <c r="BZ18" s="4">
        <v>23072000</v>
      </c>
      <c r="CA18" s="4">
        <v>25396000</v>
      </c>
      <c r="CB18" s="4">
        <v>53888000</v>
      </c>
      <c r="CC18" s="4">
        <v>55600000</v>
      </c>
      <c r="CD18">
        <v>5</v>
      </c>
      <c r="CE18">
        <v>5</v>
      </c>
      <c r="CF18">
        <v>5</v>
      </c>
      <c r="CG18">
        <v>5</v>
      </c>
      <c r="CH18">
        <v>5</v>
      </c>
      <c r="CI18">
        <f>VLOOKUP(A18, '[3]2014'!$B$18:$D$145, 3, FALSE)</f>
        <v>9</v>
      </c>
      <c r="CJ18">
        <f>VLOOKUP(A18, '[3]2015'!$B$18:$D$145, 3, FALSE)</f>
        <v>6</v>
      </c>
      <c r="CK18">
        <f>VLOOKUP(A18, '[3]2016'!$B$18:$D$145, 3, FALSE)</f>
        <v>9</v>
      </c>
      <c r="CL18">
        <f>VLOOKUP(A18, '[3]2017'!$B$18:$D$147, 3, FALSE)</f>
        <v>4</v>
      </c>
      <c r="CM18">
        <f>VLOOKUP(A18, '[3]2018'!$B$18:$D$147, 3, FALSE)</f>
        <v>4</v>
      </c>
      <c r="CN18">
        <f>COUNTIF('[3]2014 Broadcasts'!$F$2:$F$561, 'Dataset to Analyze - Overall'!A18)+COUNTIF('[3]2014 Broadcasts'!$G$2:$G$561, 'Dataset to Analyze - Overall'!A18)+COUNTIF('[3]2014 Broadcasts'!$H$2:$H$561, 'Dataset to Analyze - Overall'!A18)+COUNTIF('[3]2014 Broadcasts'!$I$2:$I$561, 'Dataset to Analyze - Overall'!A18)</f>
        <v>9</v>
      </c>
      <c r="CO18">
        <f>COUNTIF('[3]2015 Broadcasts'!$C$2:$C$417, A18)+COUNTIF('[3]2015 Broadcasts'!$D$2:$D$417, A18)</f>
        <v>11</v>
      </c>
      <c r="CP18">
        <f>COUNTIF('[3]2016 Broadcasts'!$C$2:$C$400, 'Dataset to Analyze - Overall'!A18)+COUNTIF('[3]2016 Broadcasts'!$D$2:$D$400, 'Dataset to Analyze - Overall'!A18)</f>
        <v>9</v>
      </c>
      <c r="CQ18">
        <f>COUNTIF('[3]2017 Broadcasts'!$C$2:$C$394, 'Dataset to Analyze - Overall'!A18)+COUNTIF('[3]2017 Broadcasts'!$D$2:$D$394, 'Dataset to Analyze - Overall'!A18)</f>
        <v>7</v>
      </c>
      <c r="CR18">
        <f>COUNTIF('[3]2018 Broadcasts'!$C$2:$C$351, 'Dataset to Analyze - Overall'!A18)+COUNTIF('[3]2018 Broadcasts'!$D$2:$D$351, 'Dataset to Analyze - Overall'!A18)</f>
        <v>6</v>
      </c>
      <c r="CS18" s="4">
        <f>(((SUMIF('[3]2014 Broadcasts'!$F$2:$F$561, 'Dataset to Analyze - Overall'!A18, '[3]2014 Broadcasts'!$B$2:$B$561))+(SUMIF('[3]2014 Broadcasts'!$G$2:$G$561, 'Dataset to Analyze - Overall'!A18, '[3]2014 Broadcasts'!$B$2:$B$561))+(SUMIF('[3]2014 Broadcasts'!$H$2:$H$561, 'Dataset to Analyze - Overall'!A18, '[3]2014 Broadcasts'!$B$2:$B$561))+(SUMIF('[3]2014 Broadcasts'!$I$2:$I$561, 'Dataset to Analyze - Overall'!A18, '[3]2014 Broadcasts'!$B$2:$B$561)))/'Dataset to Analyze - Overall'!CN18)*1000000</f>
        <v>3254888.8888888895</v>
      </c>
      <c r="CT18" s="4">
        <f>(((SUMIF('[3]2015 Broadcasts'!$C$2:$C$417,'Dataset to Analyze - Overall'!A18,'[3]2015 Broadcasts'!$H$2:$H$417))+(SUMIF('[3]2015 Broadcasts'!$D$2:$D$417,'Dataset to Analyze - Overall'!A18,'[3]2015 Broadcasts'!$H$2:$H$417)))/CO18)*1000000</f>
        <v>2372454.5454545454</v>
      </c>
      <c r="CU18" s="4">
        <f>(((SUMIF('[3]2016 Broadcasts'!$C$2:$C$400,'Dataset to Analyze - Overall'!A18,'[3]2016 Broadcasts'!$H$2:$H$400))+(SUMIF('[3]2016 Broadcasts'!$D$2:$D$400,'Dataset to Analyze - Overall'!A18,'[3]2016 Broadcasts'!$H$2:$H$400)))/'Dataset to Analyze - Overall'!CP18)*1000000</f>
        <v>3481111.111111111</v>
      </c>
      <c r="CV18" s="4">
        <f>(((SUMIF('[3]2017 Broadcasts'!$C$2:$C$394,'Dataset to Analyze - Overall'!A18, '[3]2017 Broadcasts'!$I$2:$I$394))+(SUMIF('[3]2017 Broadcasts'!$D$2:$D$394,'Dataset to Analyze - Overall'!A18, '[3]2017 Broadcasts'!$I$2:$I$394)))/'Dataset to Analyze - Overall'!CQ18)*1000000</f>
        <v>1494857.142857143</v>
      </c>
      <c r="CW18" s="4">
        <f>(((SUMIF('[3]2018 Broadcasts'!$C$2:$C$351, 'Dataset to Analyze - Overall'!A18, '[3]2018 Broadcasts'!$H$2:$H$351))+(SUMIF('[3]2018 Broadcasts'!$D$2:$D$351, 'Dataset to Analyze - Overall'!A18, '[3]2018 Broadcasts'!$H$2:$H$351)))/'Dataset to Analyze - Overall'!CR18)*1000000</f>
        <v>3076000</v>
      </c>
      <c r="CX18" s="5"/>
      <c r="CY18">
        <f>VLOOKUP(A18&amp;"2014", [3]Attendance!$D$2:$G$1286, 4, FALSE)</f>
        <v>91249</v>
      </c>
      <c r="CZ18">
        <f>VLOOKUP(A18&amp;"2015", [3]Attendance!$D$2:$G$1286, 4, FALSE)</f>
        <v>89998</v>
      </c>
      <c r="DA18">
        <f>VLOOKUP(A18&amp;"2016", [3]Attendance!$D$2:$G$1286, 4, FALSE)</f>
        <v>90200</v>
      </c>
      <c r="DB18">
        <f>VLOOKUP(A18&amp;"2017", [3]Attendance!$D$2:$G$1286, 4, FALSE)</f>
        <v>89798</v>
      </c>
      <c r="DC18">
        <f>VLOOKUP(A18&amp;"2018", [3]Attendance!$D$2:$G$1286, 4, FALSE)</f>
        <v>89034</v>
      </c>
      <c r="DE18">
        <f t="shared" si="13"/>
        <v>38.822090570938897</v>
      </c>
      <c r="DF18">
        <f t="shared" si="13"/>
        <v>41.633736031738898</v>
      </c>
      <c r="DG18">
        <f t="shared" si="13"/>
        <v>44.509725042138896</v>
      </c>
      <c r="DH18">
        <f t="shared" si="13"/>
        <v>59.241375852938901</v>
      </c>
      <c r="DI18">
        <f t="shared" si="13"/>
        <v>60.412963958138903</v>
      </c>
      <c r="DJ18">
        <f t="shared" si="35"/>
        <v>45.879099999999994</v>
      </c>
      <c r="DK18">
        <f t="shared" si="36"/>
        <v>53.497799999999998</v>
      </c>
      <c r="DL18">
        <f t="shared" si="37"/>
        <v>58.959199999999996</v>
      </c>
      <c r="DM18">
        <f t="shared" si="38"/>
        <v>125.91539999999999</v>
      </c>
      <c r="DN18">
        <f t="shared" si="39"/>
        <v>129.93860000000001</v>
      </c>
      <c r="DT18">
        <f t="shared" si="15"/>
        <v>83.480911637990403</v>
      </c>
      <c r="DU18">
        <f t="shared" si="15"/>
        <v>74.214727772503167</v>
      </c>
      <c r="DV18">
        <f t="shared" si="15"/>
        <v>84.441764562674919</v>
      </c>
      <c r="DW18">
        <f t="shared" si="15"/>
        <v>92.504856500394098</v>
      </c>
      <c r="DX18">
        <f t="shared" si="15"/>
        <v>99.772976647731511</v>
      </c>
      <c r="DY18">
        <f t="shared" si="16"/>
        <v>29.20177</v>
      </c>
      <c r="DZ18">
        <f t="shared" si="17"/>
        <v>33.945179999999993</v>
      </c>
      <c r="EA18">
        <f t="shared" si="18"/>
        <v>36.632170000000002</v>
      </c>
      <c r="EB18">
        <f t="shared" si="19"/>
        <v>28.727719999999998</v>
      </c>
      <c r="EC18">
        <f t="shared" si="20"/>
        <v>23.77412</v>
      </c>
      <c r="ED18">
        <f t="shared" si="21"/>
        <v>13.437000001575504</v>
      </c>
      <c r="EE18">
        <f t="shared" si="22"/>
        <v>16.423000001732973</v>
      </c>
      <c r="EF18">
        <f t="shared" si="23"/>
        <v>13.437000001905057</v>
      </c>
      <c r="EG18">
        <f t="shared" si="24"/>
        <v>10.451000002091748</v>
      </c>
      <c r="EH18">
        <f t="shared" si="25"/>
        <v>8.9580000022959787</v>
      </c>
      <c r="EI18" s="4">
        <f t="shared" si="26"/>
        <v>210.8208722105048</v>
      </c>
      <c r="EJ18" s="4">
        <f t="shared" si="26"/>
        <v>219.71444380597507</v>
      </c>
      <c r="EK18" s="4">
        <f t="shared" si="26"/>
        <v>237.97985960671886</v>
      </c>
      <c r="EL18" s="4">
        <f t="shared" si="26"/>
        <v>316.84035235542473</v>
      </c>
      <c r="EM18" s="4">
        <f t="shared" si="26"/>
        <v>322.85666060816641</v>
      </c>
      <c r="EN18" s="4">
        <f t="shared" si="27"/>
        <v>19</v>
      </c>
      <c r="EO18" s="4">
        <f t="shared" si="27"/>
        <v>19</v>
      </c>
      <c r="EP18" s="4">
        <f t="shared" si="27"/>
        <v>21</v>
      </c>
      <c r="EQ18" s="4">
        <f t="shared" si="41"/>
        <v>11</v>
      </c>
      <c r="ER18" s="4" t="e">
        <f t="shared" si="40"/>
        <v>#DIV/0!</v>
      </c>
      <c r="ET18" s="4">
        <v>0</v>
      </c>
      <c r="EU18">
        <v>5</v>
      </c>
      <c r="EV18">
        <v>0</v>
      </c>
      <c r="EW18">
        <v>0</v>
      </c>
      <c r="EX18">
        <v>0</v>
      </c>
      <c r="EY18">
        <v>5</v>
      </c>
      <c r="EZ18">
        <v>5</v>
      </c>
      <c r="FA18">
        <v>5</v>
      </c>
      <c r="FB18">
        <v>0</v>
      </c>
      <c r="FC18">
        <v>0</v>
      </c>
      <c r="FD18">
        <f>VLOOKUP(A18, '[3]College Football Reference 0918'!$A$2:$R$131, 9, FALSE)</f>
        <v>0</v>
      </c>
      <c r="FE18">
        <f>VLOOKUP(A18, '[3]College Football Reference 0918'!$A$2:$R$131, 10, FALSE)</f>
        <v>0</v>
      </c>
      <c r="FF18">
        <f>VLOOKUP(A18, '[3]College Football Reference 0918'!$A$2:$R$131, 11, FALSE)</f>
        <v>6</v>
      </c>
      <c r="FG18">
        <f>VLOOKUP(A18, '[3]College Football Reference 0918'!$A$2:$R$131, 12, FALSE)</f>
        <v>4</v>
      </c>
      <c r="FH18">
        <f>VLOOKUP(A18, '[3]College Football Reference 0918'!$A$2:$R$131, 13, FALSE)</f>
        <v>0</v>
      </c>
      <c r="FX18">
        <f>IF((VLOOKUP(A18, '[3]2014'!$B$18:$Q$145, 13, FALSE))&gt;0, 5, 0)</f>
        <v>5</v>
      </c>
      <c r="FY18">
        <f>IF((VLOOKUP(A18, '[3]2015'!$B$18:$P$145, 13, FALSE))&gt;0, 5, 0)</f>
        <v>0</v>
      </c>
      <c r="FZ18">
        <f>IF((VLOOKUP(A18, '[3]2016'!$B$18:$Q$145, 13, FALSE))&gt;0, 5, 0)</f>
        <v>0</v>
      </c>
      <c r="GA18">
        <f>IF((VLOOKUP(A18, '[3]2017'!$B$18:$Q$147, 13, FALSE))&gt;0, 5, 0)</f>
        <v>0</v>
      </c>
      <c r="GB18">
        <f>IF((VLOOKUP(A18, '[3]2018'!$B$18:$Q$147, 13, FALSE))&gt;0, 5, 0)</f>
        <v>0</v>
      </c>
      <c r="GC18">
        <f>IF((VLOOKUP(A18, '[3]2014'!$B$18:$Q$145, 15, FALSE))&gt;0, 5, 0)</f>
        <v>0</v>
      </c>
      <c r="GD18">
        <f>IF((VLOOKUP(A18, '[3]2015'!$B$18:$P$145, 15, FALSE))&gt;0, 5, 0)</f>
        <v>0</v>
      </c>
      <c r="GE18">
        <f>IF((VLOOKUP(A18, '[3]2016'!$B$18:$Q$145, 15, FALSE))&gt;0, 5, 0)</f>
        <v>0</v>
      </c>
      <c r="GF18">
        <f>IF((VLOOKUP(A18, '[3]2017'!$B$18:$Q$147, 15, FALSE))&gt;0, 5, 0)</f>
        <v>0</v>
      </c>
      <c r="GG18">
        <f>IF((VLOOKUP(A18, '[3]2018'!$B$18:$Q$147, 15, FALSE))&gt;0, 5, 0)</f>
        <v>0</v>
      </c>
      <c r="GH18" s="7">
        <f t="shared" ref="GH18:GL33" si="43">GI18-(GI18*$GU$2)</f>
        <v>777000.25065050228</v>
      </c>
      <c r="GI18" s="7">
        <f t="shared" si="43"/>
        <v>846421.97780899412</v>
      </c>
      <c r="GJ18" s="7">
        <f t="shared" si="43"/>
        <v>922046.24634071381</v>
      </c>
      <c r="GK18" s="7">
        <f t="shared" si="43"/>
        <v>1004427.227411682</v>
      </c>
      <c r="GL18" s="7">
        <f t="shared" si="43"/>
        <v>1094168.6050670396</v>
      </c>
      <c r="GM18">
        <v>1191928</v>
      </c>
      <c r="GO18" s="8">
        <f t="shared" si="29"/>
        <v>1.4375868015479667</v>
      </c>
      <c r="GP18" s="8">
        <f t="shared" si="30"/>
        <v>1.2687934007739834</v>
      </c>
      <c r="GQ18">
        <f>VLOOKUP(A18, '[3]Sept. 2017 Social'!$D$2:$F$151, 3, FALSE)</f>
        <v>1.1000000000000001</v>
      </c>
      <c r="GR18">
        <f>VLOOKUP(A18, '[3]Sept. 2018 Social'!$D$2:$F$151, 3, FALSE)</f>
        <v>0.53560000000000008</v>
      </c>
      <c r="GS18">
        <f>VLOOKUP(A18, '[3]Sept. 2019 Social'!$D$2:$F$301, 3, FALSE)</f>
        <v>0.62960000000000005</v>
      </c>
      <c r="GT18">
        <f t="shared" si="42"/>
        <v>-0.1687934007739833</v>
      </c>
      <c r="GV18">
        <v>0.72648503891321736</v>
      </c>
    </row>
    <row r="19" spans="1:204" x14ac:dyDescent="0.35">
      <c r="A19" t="s">
        <v>234</v>
      </c>
      <c r="B19" t="str">
        <f>VLOOKUP(A19,'[1]CFB Scores for Tableau'!$A$2:$D$131, 2, FALSE)</f>
        <v>College Station</v>
      </c>
      <c r="C19" t="str">
        <f>VLOOKUP(A19,'[1]CFB Scores for Tableau'!$A$2:$D$131, 3, FALSE)</f>
        <v>Texas</v>
      </c>
      <c r="D19" s="9">
        <f>VLOOKUP(A19,'[1]CFB Scores for Tableau'!$A$2:$D$131, 4, FALSE)</f>
        <v>77840</v>
      </c>
      <c r="F19" s="3">
        <f t="shared" si="0"/>
        <v>137.66519647741836</v>
      </c>
      <c r="G19">
        <f t="shared" si="1"/>
        <v>15</v>
      </c>
      <c r="I19" s="4">
        <f t="shared" si="2"/>
        <v>47.075287215070006</v>
      </c>
      <c r="J19">
        <v>18</v>
      </c>
      <c r="K19" s="4">
        <f t="shared" si="32"/>
        <v>94.18334999999999</v>
      </c>
      <c r="L19" s="4">
        <f t="shared" si="3"/>
        <v>79.676085685838018</v>
      </c>
      <c r="M19" s="4">
        <f t="shared" si="33"/>
        <v>54.911843000000005</v>
      </c>
      <c r="N19" s="4">
        <f t="shared" si="4"/>
        <v>65.692000001596142</v>
      </c>
      <c r="O19" s="4">
        <f t="shared" si="5"/>
        <v>359.53856590250416</v>
      </c>
      <c r="P19" s="4">
        <f t="shared" si="6"/>
        <v>18</v>
      </c>
      <c r="Q19" s="4"/>
      <c r="R19" s="4">
        <f t="shared" si="34"/>
        <v>357.45861245666651</v>
      </c>
      <c r="S19" s="4">
        <f t="shared" si="7"/>
        <v>18</v>
      </c>
      <c r="T19" s="4"/>
      <c r="U19" t="s">
        <v>190</v>
      </c>
      <c r="V19" t="s">
        <v>191</v>
      </c>
      <c r="W19" s="4">
        <v>60568391.100000001</v>
      </c>
      <c r="X19" s="4">
        <v>4035744.8</v>
      </c>
      <c r="Y19" s="4">
        <f>VLOOKUP(A19, '[2]Power 5'!$B$2:$F$75, 3, FALSE)</f>
        <v>1299934.8999999999</v>
      </c>
      <c r="Z19" s="4">
        <f>VLOOKUP(A19, '[2]Power 5'!$B$2:$F$75, 4, FALSE)</f>
        <v>736819</v>
      </c>
      <c r="AA19" s="3">
        <f>VLOOKUP(A19, '[2]Power 5'!$B$2:$F$75, 5, FALSE)</f>
        <v>0.56681223036630535</v>
      </c>
      <c r="AB19" s="4">
        <v>56532646.300000004</v>
      </c>
      <c r="AC19" s="3">
        <v>0.56137512375258036</v>
      </c>
      <c r="AD19" s="4">
        <f t="shared" si="8"/>
        <v>40385000</v>
      </c>
      <c r="AE19" t="s">
        <v>235</v>
      </c>
      <c r="AF19" s="5">
        <f>(VLOOKUP(A19, '[3]USA Coaches'' Salaries'!$O$3:$W$132, 9, FALSE))</f>
        <v>6</v>
      </c>
      <c r="AG19">
        <v>246966</v>
      </c>
      <c r="AH19">
        <v>245953</v>
      </c>
      <c r="AI19">
        <v>167982</v>
      </c>
      <c r="AJ19">
        <f t="shared" si="9"/>
        <v>660901</v>
      </c>
      <c r="AK19">
        <v>3</v>
      </c>
      <c r="AL19">
        <v>0</v>
      </c>
      <c r="AM19">
        <v>2</v>
      </c>
      <c r="AN19">
        <v>1</v>
      </c>
      <c r="AO19">
        <f t="shared" si="10"/>
        <v>0</v>
      </c>
      <c r="AP19">
        <f>(VLOOKUP(A19, '[3]College Football Reference 0918'!$A$2:$I$131, 8, FALSE))*10</f>
        <v>0</v>
      </c>
      <c r="AQ19">
        <f>(VLOOKUP(A19, '[3]College Football Reference 0918'!$A$2:$I$131, 9, FALSE))*10</f>
        <v>0</v>
      </c>
      <c r="AR19">
        <f>VLOOKUP('Dataset to Analyze - Overall'!A19, '[3]College Football Reference 0918'!$A$2:$G$131, 3, FALSE)</f>
        <v>82</v>
      </c>
      <c r="AS19">
        <f>VLOOKUP('Dataset to Analyze - Overall'!A19, '[3]College Football Reference 0918'!$A$2:$G$131, 4, FALSE)</f>
        <v>48</v>
      </c>
      <c r="AT19" s="5">
        <f>VLOOKUP('Dataset to Analyze - Overall'!A19, '[3]College Football Reference 0918'!$A$2:$G$131, 5, FALSE)</f>
        <v>0.63076923076923075</v>
      </c>
      <c r="AU19">
        <f>(VLOOKUP('Dataset to Analyze - Overall'!A19,'[3]College Football Reference 0918'!$A$2:$G$131,7,FALSE)*5)</f>
        <v>25</v>
      </c>
      <c r="AV19">
        <f>(VLOOKUP('Dataset to Analyze - Overall'!A19, '[3]College Football Reference 0918'!$A$2:$G$131, 6, FALSE))*5</f>
        <v>50</v>
      </c>
      <c r="AW19">
        <f t="shared" si="11"/>
        <v>44</v>
      </c>
      <c r="AX19" s="4">
        <f>((((SUMIF('[3]2014 Broadcasts'!$F$2:$F$561, 'Dataset to Analyze - Overall'!A19, '[3]2014 Broadcasts'!$B$2:$B$561))+(SUMIF('[3]2014 Broadcasts'!$G$2:$G$561, 'Dataset to Analyze - Overall'!A19, '[3]2014 Broadcasts'!$B$2:$B$561))+(SUMIF('[3]2014 Broadcasts'!$H$2:$H$561, 'Dataset to Analyze - Overall'!A19, '[3]2014 Broadcasts'!$B$2:$B$561))+(SUMIF('[3]2014 Broadcasts'!$I$2:$I$561, 'Dataset to Analyze - Overall'!A19, '[3]2014 Broadcasts'!$B$2:$B$561)))+((SUMIF('[3]2015 Broadcasts'!$C$2:$C$417,'Dataset to Analyze - Overall'!A19,'[3]2015 Broadcasts'!$H$2:$H$417))+(SUMIF('[3]2015 Broadcasts'!$D$2:$D$417,'Dataset to Analyze - Overall'!A19,'[3]2015 Broadcasts'!$H$2:$H$417)))+((SUMIF('[3]2016 Broadcasts'!$C$2:$C$400,'Dataset to Analyze - Overall'!A19,'[3]2016 Broadcasts'!$H$2:$H$400))+(SUMIF('[3]2016 Broadcasts'!$D$2:$D$400,'Dataset to Analyze - Overall'!A19,'[3]2016 Broadcasts'!$H$2:$H$400)))+((SUMIF('[3]2017 Broadcasts'!$C$2:$C$394,'Dataset to Analyze - Overall'!A19, '[3]2017 Broadcasts'!$I$2:$I$394))+(SUMIF('[3]2017 Broadcasts'!$D$2:$D$394,'Dataset to Analyze - Overall'!A19, '[3]2017 Broadcasts'!$I$2:$I$394)))+((SUMIF('[3]2018 Broadcasts'!$C$2:$C$351, 'Dataset to Analyze - Overall'!A19, '[3]2018 Broadcasts'!$H$2:$H$351))+(SUMIF('[3]2018 Broadcasts'!$D$2:$D$351, 'Dataset to Analyze - Overall'!A19, '[3]2018 Broadcasts'!$H$2:$H$351))))/AW19)*1000000</f>
        <v>3027784.0909090913</v>
      </c>
      <c r="AY19" t="s">
        <v>233</v>
      </c>
      <c r="AZ19" s="4">
        <f>(VLOOKUP(A19, [3]Averages!$B$2:$K$128, 10, FALSE))*1000000</f>
        <v>6800000</v>
      </c>
      <c r="BA19" s="4">
        <f>AVERAGEIF([3]Attendance!$C$2:$C$1286, 'Dataset to Analyze - Overall'!A19, [3]Attendance!$G$2:$G$1286)</f>
        <v>95471.5</v>
      </c>
      <c r="BB19">
        <f>VLOOKUP(A19, [3]Stadiums!$B$2:$E$132, 3, FALSE)</f>
        <v>102733</v>
      </c>
      <c r="BC19" s="3">
        <f t="shared" si="12"/>
        <v>0.92931677260471324</v>
      </c>
      <c r="BD19">
        <f>VLOOKUP(A19, '[3]College Football Reference 0918'!$A$2:$L$131, 11, FALSE)</f>
        <v>3</v>
      </c>
      <c r="BE19">
        <f>VLOOKUP(A19, '[3]College Football Reference 0918'!$A$2:$L$131, 12, FALSE)</f>
        <v>4</v>
      </c>
      <c r="BF19">
        <f>VLOOKUP(A19, '[3]College Football Reference 0918'!$A$2:$L$131, 2, FALSE)</f>
        <v>18</v>
      </c>
      <c r="BG19">
        <f>VLOOKUP(A19, '[3]Draft Picks'!$AG$2:$AT$131, 14, FALSE)</f>
        <v>34</v>
      </c>
      <c r="BH19">
        <f>(VLOOKUP(A19, [3]Averages!$B$2:$J$128, 9, FALSE))*GV19</f>
        <v>4423204.0674262764</v>
      </c>
      <c r="BJ19">
        <f>VLOOKUP(A19&amp;"2014", '[4]Revenues_All_Sports_and_Men''s_W'!$E$2:$BI$1271, 57, FALSE)</f>
        <v>62199166</v>
      </c>
      <c r="BK19">
        <f>VLOOKUP(A19&amp;"2015", '[4]Revenues_All_Sports_and_Men''s_W'!$E$2:$BI$1271, 57, FALSE)</f>
        <v>73700887</v>
      </c>
      <c r="BL19">
        <f>VLOOKUP(A19&amp;"2016", '[4]Revenues_All_Sports_and_Men''s_W'!$E$2:$BI$1271, 57, FALSE)</f>
        <v>70427183</v>
      </c>
      <c r="BM19">
        <f>VLOOKUP(A19&amp;"2017", '[4]Revenues_All_Sports_and_Men''s_W'!$E$2:$BI$1271, 57, FALSE)</f>
        <v>82564175</v>
      </c>
      <c r="BN19">
        <f>VLOOKUP(A19&amp;"2018", '[4]Revenues_All_Sports_and_Men''s_W'!$E$2:$BI$1271, 57, FALSE)</f>
        <v>73517543</v>
      </c>
      <c r="BO19" s="6">
        <f>VLOOKUP(A19&amp;"2014", '[4]Revenues_All_Sports_and_Men''s_W'!$E$2:$FO$1271, 58, FALSE)</f>
        <v>0.56542194628534026</v>
      </c>
      <c r="BP19" s="6">
        <f>VLOOKUP(A19&amp;"2015", '[4]Revenues_All_Sports_and_Men''s_W'!$E$2:$FO$1271, 58, FALSE)</f>
        <v>0.56240484255112677</v>
      </c>
      <c r="BQ19" s="6">
        <f>VLOOKUP(A19&amp;"2016", '[4]Revenues_All_Sports_and_Men''s_W'!$E$2:$FO$1271, 58, FALSE)</f>
        <v>0.53990960955192657</v>
      </c>
      <c r="BR19" s="6">
        <f>VLOOKUP(A19&amp;"2017", '[4]Revenues_All_Sports_and_Men''s_W'!$E$2:$FO$1271, 58, FALSE)</f>
        <v>0.53973693286541591</v>
      </c>
      <c r="BS19" s="6">
        <f>VLOOKUP(A19&amp;"2018", '[4]Revenues_All_Sports_and_Men''s_W'!$E$2:$FO$1271, 58, FALSE)</f>
        <v>0.45919302460985228</v>
      </c>
      <c r="BT19">
        <f>VLOOKUP(A19&amp;"2014", '[5]Recruiting_Expenses_Men''s_Women'!$F$2:$O$1271, 9, FALSE)</f>
        <v>992611</v>
      </c>
      <c r="BU19">
        <f>VLOOKUP(A19&amp;"2015", '[5]Recruiting_Expenses_Men''s_Women'!$F$2:$O$1271, 9, FALSE)</f>
        <v>1515148</v>
      </c>
      <c r="BV19">
        <f>VLOOKUP(A19&amp;"2016", '[5]Recruiting_Expenses_Men''s_Women'!$F$2:$O$1271, 9, FALSE)</f>
        <v>1980888</v>
      </c>
      <c r="BW19">
        <f>VLOOKUP(A19&amp;"2017", '[5]Recruiting_Expenses_Men''s_Women'!$F$2:$O$1271, 9, FALSE)</f>
        <v>2386098</v>
      </c>
      <c r="BX19">
        <f>VLOOKUP(A19&amp;"2018", '[5]Recruiting_Expenses_Men''s_Women'!$F$2:$O$1271, 9, FALSE)</f>
        <v>2526476</v>
      </c>
      <c r="BY19" s="4">
        <v>32723000</v>
      </c>
      <c r="BZ19" s="4">
        <v>40651000</v>
      </c>
      <c r="CA19" s="4">
        <v>40152000</v>
      </c>
      <c r="CB19" s="4">
        <v>43099000</v>
      </c>
      <c r="CC19" s="4">
        <v>45300000</v>
      </c>
      <c r="CD19">
        <v>3</v>
      </c>
      <c r="CE19">
        <v>3</v>
      </c>
      <c r="CF19">
        <v>3</v>
      </c>
      <c r="CG19">
        <v>3</v>
      </c>
      <c r="CH19">
        <v>3</v>
      </c>
      <c r="CI19">
        <f>VLOOKUP(A19, '[3]2014'!$B$18:$D$145, 3, FALSE)</f>
        <v>8</v>
      </c>
      <c r="CJ19">
        <f>VLOOKUP(A19, '[3]2015'!$B$18:$D$145, 3, FALSE)</f>
        <v>8</v>
      </c>
      <c r="CK19">
        <f>VLOOKUP(A19, '[3]2016'!$B$18:$D$145, 3, FALSE)</f>
        <v>8</v>
      </c>
      <c r="CL19">
        <f>VLOOKUP(A19, '[3]2017'!$B$18:$D$147, 3, FALSE)</f>
        <v>7</v>
      </c>
      <c r="CM19">
        <f>VLOOKUP(A19, '[3]2018'!$B$18:$D$147, 3, FALSE)</f>
        <v>9</v>
      </c>
      <c r="CN19">
        <f>COUNTIF('[3]2014 Broadcasts'!$F$2:$F$561, 'Dataset to Analyze - Overall'!A19)+COUNTIF('[3]2014 Broadcasts'!$G$2:$G$561, 'Dataset to Analyze - Overall'!A19)+COUNTIF('[3]2014 Broadcasts'!$H$2:$H$561, 'Dataset to Analyze - Overall'!A19)+COUNTIF('[3]2014 Broadcasts'!$I$2:$I$561, 'Dataset to Analyze - Overall'!A19)</f>
        <v>9</v>
      </c>
      <c r="CO19">
        <f>COUNTIF('[3]2015 Broadcasts'!$C$2:$C$417, A19)+COUNTIF('[3]2015 Broadcasts'!$D$2:$D$417, A19)</f>
        <v>7</v>
      </c>
      <c r="CP19">
        <f>COUNTIF('[3]2016 Broadcasts'!$C$2:$C$400, 'Dataset to Analyze - Overall'!A19)+COUNTIF('[3]2016 Broadcasts'!$D$2:$D$400, 'Dataset to Analyze - Overall'!A19)</f>
        <v>9</v>
      </c>
      <c r="CQ19">
        <f>COUNTIF('[3]2017 Broadcasts'!$C$2:$C$394, 'Dataset to Analyze - Overall'!A19)+COUNTIF('[3]2017 Broadcasts'!$D$2:$D$394, 'Dataset to Analyze - Overall'!A19)</f>
        <v>10</v>
      </c>
      <c r="CR19">
        <f>COUNTIF('[3]2018 Broadcasts'!$C$2:$C$351, 'Dataset to Analyze - Overall'!A19)+COUNTIF('[3]2018 Broadcasts'!$D$2:$D$351, 'Dataset to Analyze - Overall'!A19)</f>
        <v>9</v>
      </c>
      <c r="CS19" s="4">
        <f>(((SUMIF('[3]2014 Broadcasts'!$F$2:$F$561, 'Dataset to Analyze - Overall'!A19, '[3]2014 Broadcasts'!$B$2:$B$561))+(SUMIF('[3]2014 Broadcasts'!$G$2:$G$561, 'Dataset to Analyze - Overall'!A19, '[3]2014 Broadcasts'!$B$2:$B$561))+(SUMIF('[3]2014 Broadcasts'!$H$2:$H$561, 'Dataset to Analyze - Overall'!A19, '[3]2014 Broadcasts'!$B$2:$B$561))+(SUMIF('[3]2014 Broadcasts'!$I$2:$I$561, 'Dataset to Analyze - Overall'!A19, '[3]2014 Broadcasts'!$B$2:$B$561)))/'Dataset to Analyze - Overall'!CN19)*1000000</f>
        <v>3640833.333333333</v>
      </c>
      <c r="CT19" s="4">
        <f>(((SUMIF('[3]2015 Broadcasts'!$C$2:$C$417,'Dataset to Analyze - Overall'!A19,'[3]2015 Broadcasts'!$H$2:$H$417))+(SUMIF('[3]2015 Broadcasts'!$D$2:$D$417,'Dataset to Analyze - Overall'!A19,'[3]2015 Broadcasts'!$H$2:$H$417)))/CO19)*1000000</f>
        <v>2894000.0000000005</v>
      </c>
      <c r="CU19" s="4">
        <f>(((SUMIF('[3]2016 Broadcasts'!$C$2:$C$400,'Dataset to Analyze - Overall'!A19,'[3]2016 Broadcasts'!$H$2:$H$400))+(SUMIF('[3]2016 Broadcasts'!$D$2:$D$400,'Dataset to Analyze - Overall'!A19,'[3]2016 Broadcasts'!$H$2:$H$400)))/'Dataset to Analyze - Overall'!CP19)*1000000</f>
        <v>3456666.6666666665</v>
      </c>
      <c r="CV19" s="4">
        <f>(((SUMIF('[3]2017 Broadcasts'!$C$2:$C$394,'Dataset to Analyze - Overall'!A19, '[3]2017 Broadcasts'!$I$2:$I$394))+(SUMIF('[3]2017 Broadcasts'!$D$2:$D$394,'Dataset to Analyze - Overall'!A19, '[3]2017 Broadcasts'!$I$2:$I$394)))/'Dataset to Analyze - Overall'!CQ19)*1000000</f>
        <v>2200600</v>
      </c>
      <c r="CW19" s="4">
        <f>(((SUMIF('[3]2018 Broadcasts'!$C$2:$C$351, 'Dataset to Analyze - Overall'!A19, '[3]2018 Broadcasts'!$H$2:$H$351))+(SUMIF('[3]2018 Broadcasts'!$D$2:$D$351, 'Dataset to Analyze - Overall'!A19, '[3]2018 Broadcasts'!$H$2:$H$351)))/'Dataset to Analyze - Overall'!CR19)*1000000</f>
        <v>3009000.0000000005</v>
      </c>
      <c r="CX19" s="5"/>
      <c r="CY19">
        <f>VLOOKUP(A19&amp;"2014", [3]Attendance!$D$2:$G$1286, 4, FALSE)</f>
        <v>105123</v>
      </c>
      <c r="CZ19">
        <f>VLOOKUP(A19&amp;"2015", [3]Attendance!$D$2:$G$1286, 4, FALSE)</f>
        <v>103622</v>
      </c>
      <c r="DA19">
        <f>VLOOKUP(A19&amp;"2016", [3]Attendance!$D$2:$G$1286, 4, FALSE)</f>
        <v>101917</v>
      </c>
      <c r="DB19">
        <f>VLOOKUP(A19&amp;"2017", [3]Attendance!$D$2:$G$1286, 4, FALSE)</f>
        <v>98802</v>
      </c>
      <c r="DC19">
        <f>VLOOKUP(A19&amp;"2018", [3]Attendance!$D$2:$G$1286, 4, FALSE)</f>
        <v>99844</v>
      </c>
      <c r="DE19">
        <f t="shared" si="13"/>
        <v>39.832345906138897</v>
      </c>
      <c r="DF19">
        <f t="shared" si="13"/>
        <v>47.1980480345389</v>
      </c>
      <c r="DG19">
        <f t="shared" si="13"/>
        <v>45.101567992938897</v>
      </c>
      <c r="DH19">
        <f t="shared" si="13"/>
        <v>52.874097669738902</v>
      </c>
      <c r="DI19">
        <f t="shared" si="13"/>
        <v>47.080634536938902</v>
      </c>
      <c r="DJ19">
        <f t="shared" si="35"/>
        <v>76.17765</v>
      </c>
      <c r="DK19">
        <f t="shared" si="36"/>
        <v>94.808449999999993</v>
      </c>
      <c r="DL19">
        <f t="shared" si="37"/>
        <v>93.635799999999989</v>
      </c>
      <c r="DM19">
        <f t="shared" si="38"/>
        <v>100.56125</v>
      </c>
      <c r="DN19">
        <f t="shared" si="39"/>
        <v>105.7336</v>
      </c>
      <c r="DT19">
        <f t="shared" si="15"/>
        <v>57.228109203222502</v>
      </c>
      <c r="DU19">
        <f t="shared" si="15"/>
        <v>77.692160638021122</v>
      </c>
      <c r="DV19">
        <f t="shared" si="15"/>
        <v>95.850448371018146</v>
      </c>
      <c r="DW19">
        <f t="shared" si="15"/>
        <v>111.28689940734932</v>
      </c>
      <c r="DX19">
        <f t="shared" si="15"/>
        <v>117.10507635378761</v>
      </c>
      <c r="DY19">
        <f t="shared" si="16"/>
        <v>34.116239999999998</v>
      </c>
      <c r="DZ19">
        <f t="shared" si="17"/>
        <v>29.116239999999998</v>
      </c>
      <c r="EA19">
        <f t="shared" si="18"/>
        <v>32.831440000000001</v>
      </c>
      <c r="EB19">
        <f t="shared" si="19"/>
        <v>33.984310000000001</v>
      </c>
      <c r="EC19">
        <f t="shared" si="20"/>
        <v>39.201769999999996</v>
      </c>
      <c r="ED19">
        <f t="shared" si="21"/>
        <v>13.437000000773502</v>
      </c>
      <c r="EE19">
        <f t="shared" si="22"/>
        <v>10.451000000860729</v>
      </c>
      <c r="EF19">
        <f t="shared" si="23"/>
        <v>13.437000000956072</v>
      </c>
      <c r="EG19">
        <f t="shared" si="24"/>
        <v>14.930000001059456</v>
      </c>
      <c r="EH19">
        <f t="shared" si="25"/>
        <v>13.437000001172732</v>
      </c>
      <c r="EI19" s="4">
        <f t="shared" si="26"/>
        <v>220.79134511013493</v>
      </c>
      <c r="EJ19" s="4">
        <f t="shared" si="26"/>
        <v>259.26589867342074</v>
      </c>
      <c r="EK19" s="4">
        <f t="shared" si="26"/>
        <v>280.85625636491307</v>
      </c>
      <c r="EL19" s="4">
        <f t="shared" si="26"/>
        <v>313.63655707814769</v>
      </c>
      <c r="EM19" s="4">
        <f t="shared" si="26"/>
        <v>322.55808089189924</v>
      </c>
      <c r="EN19" s="4">
        <f t="shared" si="27"/>
        <v>17</v>
      </c>
      <c r="EO19" s="4">
        <f t="shared" si="27"/>
        <v>13</v>
      </c>
      <c r="EP19" s="4">
        <f t="shared" si="27"/>
        <v>14</v>
      </c>
      <c r="EQ19" s="4">
        <f t="shared" si="41"/>
        <v>12</v>
      </c>
      <c r="ER19" s="4" t="e">
        <f t="shared" si="40"/>
        <v>#DIV/0!</v>
      </c>
      <c r="ET19">
        <v>5</v>
      </c>
      <c r="EU19">
        <v>0</v>
      </c>
      <c r="EV19">
        <v>0</v>
      </c>
      <c r="EW19">
        <v>0</v>
      </c>
      <c r="EX19">
        <v>5</v>
      </c>
      <c r="EY19">
        <v>5</v>
      </c>
      <c r="EZ19">
        <v>5</v>
      </c>
      <c r="FA19">
        <v>5</v>
      </c>
      <c r="FB19">
        <v>5</v>
      </c>
      <c r="FC19">
        <v>5</v>
      </c>
      <c r="FD19">
        <f>VLOOKUP(A19, '[3]College Football Reference 0918'!$A$2:$R$131, 9, FALSE)</f>
        <v>0</v>
      </c>
      <c r="FE19">
        <f>VLOOKUP(A19, '[3]College Football Reference 0918'!$A$2:$R$131, 10, FALSE)</f>
        <v>0</v>
      </c>
      <c r="FF19">
        <f>VLOOKUP(A19, '[3]College Football Reference 0918'!$A$2:$R$131, 11, FALSE)</f>
        <v>3</v>
      </c>
      <c r="FG19">
        <f>VLOOKUP(A19, '[3]College Football Reference 0918'!$A$2:$R$131, 12, FALSE)</f>
        <v>4</v>
      </c>
      <c r="FH19">
        <f>VLOOKUP(A19, '[3]College Football Reference 0918'!$A$2:$R$131, 13, FALSE)</f>
        <v>0</v>
      </c>
      <c r="FX19">
        <f>IF((VLOOKUP(A19, '[3]2014'!$B$18:$Q$145, 13, FALSE))&gt;0, 5, 0)</f>
        <v>5</v>
      </c>
      <c r="FY19">
        <f>IF((VLOOKUP(A19, '[3]2015'!$B$18:$P$145, 13, FALSE))&gt;0, 5, 0)</f>
        <v>0</v>
      </c>
      <c r="FZ19">
        <f>IF((VLOOKUP(A19, '[3]2016'!$B$18:$Q$145, 13, FALSE))&gt;0, 5, 0)</f>
        <v>0</v>
      </c>
      <c r="GA19">
        <f>IF((VLOOKUP(A19, '[3]2017'!$B$18:$Q$147, 13, FALSE))&gt;0, 5, 0)</f>
        <v>0</v>
      </c>
      <c r="GB19">
        <f>IF((VLOOKUP(A19, '[3]2018'!$B$18:$Q$147, 13, FALSE))&gt;0, 5, 0)</f>
        <v>0</v>
      </c>
      <c r="GC19">
        <f>IF((VLOOKUP(A19, '[3]2014'!$B$18:$Q$145, 15, FALSE))&gt;0, 5, 0)</f>
        <v>0</v>
      </c>
      <c r="GD19">
        <f>IF((VLOOKUP(A19, '[3]2015'!$B$18:$P$145, 15, FALSE))&gt;0, 5, 0)</f>
        <v>0</v>
      </c>
      <c r="GE19">
        <f>IF((VLOOKUP(A19, '[3]2016'!$B$18:$Q$145, 15, FALSE))&gt;0, 5, 0)</f>
        <v>0</v>
      </c>
      <c r="GF19">
        <f>IF((VLOOKUP(A19, '[3]2017'!$B$18:$Q$147, 15, FALSE))&gt;0, 5, 0)</f>
        <v>0</v>
      </c>
      <c r="GG19">
        <f>IF((VLOOKUP(A19, '[3]2018'!$B$18:$Q$147, 15, FALSE))&gt;0, 5, 0)</f>
        <v>5</v>
      </c>
      <c r="GH19" s="7">
        <f t="shared" si="43"/>
        <v>430831.59608228656</v>
      </c>
      <c r="GI19" s="7">
        <f t="shared" si="43"/>
        <v>469324.5997710785</v>
      </c>
      <c r="GJ19" s="7">
        <f t="shared" si="43"/>
        <v>511256.79256869887</v>
      </c>
      <c r="GK19" s="7">
        <f t="shared" si="43"/>
        <v>556935.45165782503</v>
      </c>
      <c r="GL19" s="7">
        <f t="shared" si="43"/>
        <v>606695.3081540257</v>
      </c>
      <c r="GM19">
        <v>660901</v>
      </c>
      <c r="GO19" s="8">
        <f t="shared" si="29"/>
        <v>0.31640205586541525</v>
      </c>
      <c r="GP19" s="8">
        <f t="shared" si="30"/>
        <v>0.41210102793270764</v>
      </c>
      <c r="GQ19">
        <f>VLOOKUP(A19, '[3]Sept. 2017 Social'!$D$2:$F$151, 3, FALSE)</f>
        <v>0.50780000000000003</v>
      </c>
      <c r="GR19">
        <f>VLOOKUP(A19, '[3]Sept. 2018 Social'!$D$2:$F$151, 3, FALSE)</f>
        <v>0.54530000000000001</v>
      </c>
      <c r="GS19">
        <f>VLOOKUP(A19, '[3]Sept. 2019 Social'!$D$2:$F$301, 3, FALSE)</f>
        <v>0.60939999999999994</v>
      </c>
      <c r="GT19">
        <f t="shared" si="42"/>
        <v>9.5698972067292415E-2</v>
      </c>
      <c r="GV19">
        <v>0.76068674159178995</v>
      </c>
    </row>
    <row r="20" spans="1:204" x14ac:dyDescent="0.35">
      <c r="A20" t="s">
        <v>236</v>
      </c>
      <c r="B20" t="str">
        <f>VLOOKUP(A20,'[1]CFB Scores for Tableau'!$A$2:$D$131, 2, FALSE)</f>
        <v>Tallahassee</v>
      </c>
      <c r="C20" t="str">
        <f>VLOOKUP(A20,'[1]CFB Scores for Tableau'!$A$2:$D$131, 3, FALSE)</f>
        <v>Florida</v>
      </c>
      <c r="D20" s="9">
        <f>VLOOKUP(A20,'[1]CFB Scores for Tableau'!$A$2:$D$131, 4, FALSE)</f>
        <v>32306</v>
      </c>
      <c r="F20" s="3">
        <f t="shared" si="0"/>
        <v>106.16791082122097</v>
      </c>
      <c r="G20">
        <f t="shared" si="1"/>
        <v>32</v>
      </c>
      <c r="I20" s="4">
        <f t="shared" si="2"/>
        <v>42.931078062740006</v>
      </c>
      <c r="J20">
        <v>18</v>
      </c>
      <c r="K20" s="4">
        <f t="shared" si="32"/>
        <v>65.758690000000001</v>
      </c>
      <c r="L20" s="4">
        <f t="shared" si="3"/>
        <v>80.03435849161761</v>
      </c>
      <c r="M20" s="4">
        <f t="shared" si="33"/>
        <v>69.890603000000013</v>
      </c>
      <c r="N20" s="4">
        <f t="shared" si="4"/>
        <v>85.101000003072258</v>
      </c>
      <c r="O20" s="4">
        <f t="shared" si="5"/>
        <v>361.71572955742988</v>
      </c>
      <c r="P20" s="4">
        <f t="shared" si="6"/>
        <v>17</v>
      </c>
      <c r="Q20" s="4"/>
      <c r="R20" s="4">
        <f t="shared" si="34"/>
        <v>359.68688862099037</v>
      </c>
      <c r="S20" s="4">
        <f t="shared" si="7"/>
        <v>17</v>
      </c>
      <c r="T20" s="4"/>
      <c r="U20" t="s">
        <v>218</v>
      </c>
      <c r="V20" t="s">
        <v>191</v>
      </c>
      <c r="W20" s="4">
        <v>55878780.200000003</v>
      </c>
      <c r="X20" s="4">
        <v>8296308.2000000002</v>
      </c>
      <c r="Y20" s="4">
        <f>VLOOKUP(A20, '[2]Power 5'!$B$2:$F$75, 3, FALSE)</f>
        <v>1285912.5</v>
      </c>
      <c r="Z20" s="4">
        <f>VLOOKUP(A20, '[2]Power 5'!$B$2:$F$75, 4, FALSE)</f>
        <v>758031.7</v>
      </c>
      <c r="AA20" s="3">
        <f>VLOOKUP(A20, '[2]Power 5'!$B$2:$F$75, 5, FALSE)</f>
        <v>0.58948933150583727</v>
      </c>
      <c r="AB20" s="4">
        <v>47582472</v>
      </c>
      <c r="AC20" s="3">
        <v>0.46471486040112026</v>
      </c>
      <c r="AD20" s="4">
        <f t="shared" si="8"/>
        <v>28289400</v>
      </c>
      <c r="AE20" t="s">
        <v>237</v>
      </c>
      <c r="AF20" s="5">
        <f>(VLOOKUP(A20, '[3]USA Coaches'' Salaries'!$O$3:$W$132, 9, FALSE))</f>
        <v>5.1899999999999995</v>
      </c>
      <c r="AG20">
        <v>569014</v>
      </c>
      <c r="AH20">
        <v>401177</v>
      </c>
      <c r="AI20">
        <v>353520</v>
      </c>
      <c r="AJ20">
        <f t="shared" si="9"/>
        <v>1323711</v>
      </c>
      <c r="AK20">
        <v>3</v>
      </c>
      <c r="AL20">
        <v>1</v>
      </c>
      <c r="AM20">
        <v>3</v>
      </c>
      <c r="AN20">
        <v>1</v>
      </c>
      <c r="AO20">
        <f t="shared" si="10"/>
        <v>25</v>
      </c>
      <c r="AP20">
        <f>(VLOOKUP(A20, '[3]College Football Reference 0918'!$A$2:$I$131, 8, FALSE))*10</f>
        <v>50</v>
      </c>
      <c r="AQ20">
        <f>(VLOOKUP(A20, '[3]College Football Reference 0918'!$A$2:$I$131, 9, FALSE))*10</f>
        <v>30</v>
      </c>
      <c r="AR20">
        <f>VLOOKUP('Dataset to Analyze - Overall'!A20, '[3]College Football Reference 0918'!$A$2:$G$131, 3, FALSE)</f>
        <v>97</v>
      </c>
      <c r="AS20">
        <f>VLOOKUP('Dataset to Analyze - Overall'!A20, '[3]College Football Reference 0918'!$A$2:$G$131, 4, FALSE)</f>
        <v>36</v>
      </c>
      <c r="AT20" s="5">
        <f>VLOOKUP('Dataset to Analyze - Overall'!A20, '[3]College Football Reference 0918'!$A$2:$G$131, 5, FALSE)</f>
        <v>0.72932330827067671</v>
      </c>
      <c r="AU20">
        <f>(VLOOKUP('Dataset to Analyze - Overall'!A20,'[3]College Football Reference 0918'!$A$2:$G$131,7,FALSE)*5)</f>
        <v>35</v>
      </c>
      <c r="AV20">
        <f>(VLOOKUP('Dataset to Analyze - Overall'!A20, '[3]College Football Reference 0918'!$A$2:$G$131, 6, FALSE))*5</f>
        <v>45</v>
      </c>
      <c r="AW20">
        <f t="shared" si="11"/>
        <v>57</v>
      </c>
      <c r="AX20" s="4">
        <f>((((SUMIF('[3]2014 Broadcasts'!$F$2:$F$561, 'Dataset to Analyze - Overall'!A20, '[3]2014 Broadcasts'!$B$2:$B$561))+(SUMIF('[3]2014 Broadcasts'!$G$2:$G$561, 'Dataset to Analyze - Overall'!A20, '[3]2014 Broadcasts'!$B$2:$B$561))+(SUMIF('[3]2014 Broadcasts'!$H$2:$H$561, 'Dataset to Analyze - Overall'!A20, '[3]2014 Broadcasts'!$B$2:$B$561))+(SUMIF('[3]2014 Broadcasts'!$I$2:$I$561, 'Dataset to Analyze - Overall'!A20, '[3]2014 Broadcasts'!$B$2:$B$561)))+((SUMIF('[3]2015 Broadcasts'!$C$2:$C$417,'Dataset to Analyze - Overall'!A20,'[3]2015 Broadcasts'!$H$2:$H$417))+(SUMIF('[3]2015 Broadcasts'!$D$2:$D$417,'Dataset to Analyze - Overall'!A20,'[3]2015 Broadcasts'!$H$2:$H$417)))+((SUMIF('[3]2016 Broadcasts'!$C$2:$C$400,'Dataset to Analyze - Overall'!A20,'[3]2016 Broadcasts'!$H$2:$H$400))+(SUMIF('[3]2016 Broadcasts'!$D$2:$D$400,'Dataset to Analyze - Overall'!A20,'[3]2016 Broadcasts'!$H$2:$H$400)))+((SUMIF('[3]2017 Broadcasts'!$C$2:$C$394,'Dataset to Analyze - Overall'!A20, '[3]2017 Broadcasts'!$I$2:$I$394))+(SUMIF('[3]2017 Broadcasts'!$D$2:$D$394,'Dataset to Analyze - Overall'!A20, '[3]2017 Broadcasts'!$I$2:$I$394)))+((SUMIF('[3]2018 Broadcasts'!$C$2:$C$351, 'Dataset to Analyze - Overall'!A20, '[3]2018 Broadcasts'!$H$2:$H$351))+(SUMIF('[3]2018 Broadcasts'!$D$2:$D$351, 'Dataset to Analyze - Overall'!A20, '[3]2018 Broadcasts'!$H$2:$H$351))))/AW20)*1000000</f>
        <v>4260903.5087719299</v>
      </c>
      <c r="AY20" t="s">
        <v>193</v>
      </c>
      <c r="AZ20" s="4">
        <f>(VLOOKUP(A20, [3]Averages!$B$2:$K$128, 10, FALSE))*1000000</f>
        <v>4210000</v>
      </c>
      <c r="BA20" s="4">
        <f>AVERAGEIF([3]Attendance!$C$2:$C$1286, 'Dataset to Analyze - Overall'!A20, [3]Attendance!$G$2:$G$1286)</f>
        <v>72561.399999999994</v>
      </c>
      <c r="BB20">
        <f>VLOOKUP(A20, [3]Stadiums!$B$2:$E$132, 3, FALSE)</f>
        <v>82300</v>
      </c>
      <c r="BC20" s="3">
        <f t="shared" si="12"/>
        <v>0.88166950182260018</v>
      </c>
      <c r="BD20">
        <f>VLOOKUP(A20, '[3]College Football Reference 0918'!$A$2:$L$131, 11, FALSE)</f>
        <v>10</v>
      </c>
      <c r="BE20">
        <f>VLOOKUP(A20, '[3]College Football Reference 0918'!$A$2:$L$131, 12, FALSE)</f>
        <v>7</v>
      </c>
      <c r="BF20">
        <f>VLOOKUP(A20, '[3]College Football Reference 0918'!$A$2:$L$131, 2, FALSE)</f>
        <v>20</v>
      </c>
      <c r="BG20">
        <f>VLOOKUP(A20, '[3]Draft Picks'!$AG$2:$AT$131, 14, FALSE)</f>
        <v>53</v>
      </c>
      <c r="BH20">
        <f>(VLOOKUP(A20, [3]Averages!$B$2:$J$128, 9, FALSE))*GV20</f>
        <v>4444604.643650691</v>
      </c>
      <c r="BJ20">
        <f>VLOOKUP(A20&amp;"2014", '[4]Revenues_All_Sports_and_Men''s_W'!$E$2:$BI$1271, 57, FALSE)</f>
        <v>70321194</v>
      </c>
      <c r="BK20">
        <f>VLOOKUP(A20&amp;"2015", '[4]Revenues_All_Sports_and_Men''s_W'!$E$2:$BI$1271, 57, FALSE)</f>
        <v>55708828</v>
      </c>
      <c r="BL20">
        <f>VLOOKUP(A20&amp;"2016", '[4]Revenues_All_Sports_and_Men''s_W'!$E$2:$BI$1271, 57, FALSE)</f>
        <v>86565283</v>
      </c>
      <c r="BM20">
        <f>VLOOKUP(A20&amp;"2017", '[4]Revenues_All_Sports_and_Men''s_W'!$E$2:$BI$1271, 57, FALSE)</f>
        <v>87510028</v>
      </c>
      <c r="BN20">
        <f>VLOOKUP(A20&amp;"2018", '[4]Revenues_All_Sports_and_Men''s_W'!$E$2:$BI$1271, 57, FALSE)</f>
        <v>68893857</v>
      </c>
      <c r="BO20" s="6">
        <f>VLOOKUP(A20&amp;"2014", '[4]Revenues_All_Sports_and_Men''s_W'!$E$2:$FO$1271, 58, FALSE)</f>
        <v>0.57963651324586662</v>
      </c>
      <c r="BP20" s="6">
        <f>VLOOKUP(A20&amp;"2015", '[4]Revenues_All_Sports_and_Men''s_W'!$E$2:$FO$1271, 58, FALSE)</f>
        <v>0.45168960845722139</v>
      </c>
      <c r="BQ20" s="6">
        <f>VLOOKUP(A20&amp;"2016", '[4]Revenues_All_Sports_and_Men''s_W'!$E$2:$FO$1271, 58, FALSE)</f>
        <v>0.59827119437803156</v>
      </c>
      <c r="BR20" s="6">
        <f>VLOOKUP(A20&amp;"2017", '[4]Revenues_All_Sports_and_Men''s_W'!$E$2:$FO$1271, 58, FALSE)</f>
        <v>0.49297827566946523</v>
      </c>
      <c r="BS20" s="6">
        <f>VLOOKUP(A20&amp;"2018", '[4]Revenues_All_Sports_and_Men''s_W'!$E$2:$FO$1271, 58, FALSE)</f>
        <v>0.3472346600968379</v>
      </c>
      <c r="BT20">
        <f>VLOOKUP(A20&amp;"2014", '[5]Recruiting_Expenses_Men''s_Women'!$F$2:$O$1271, 9, FALSE)</f>
        <v>936791</v>
      </c>
      <c r="BU20">
        <f>VLOOKUP(A20&amp;"2015", '[5]Recruiting_Expenses_Men''s_Women'!$F$2:$O$1271, 9, FALSE)</f>
        <v>1069374</v>
      </c>
      <c r="BV20">
        <f>VLOOKUP(A20&amp;"2016", '[5]Recruiting_Expenses_Men''s_Women'!$F$2:$O$1271, 9, FALSE)</f>
        <v>2826068</v>
      </c>
      <c r="BW20">
        <f>VLOOKUP(A20&amp;"2017", '[5]Recruiting_Expenses_Men''s_Women'!$F$2:$O$1271, 9, FALSE)</f>
        <v>2030232</v>
      </c>
      <c r="BX20">
        <f>VLOOKUP(A20&amp;"2018", '[5]Recruiting_Expenses_Men''s_Women'!$F$2:$O$1271, 9, FALSE)</f>
        <v>2108347</v>
      </c>
      <c r="BY20" s="4">
        <v>27607000</v>
      </c>
      <c r="BZ20" s="4">
        <v>24808000</v>
      </c>
      <c r="CA20" s="4">
        <v>27228000</v>
      </c>
      <c r="CB20" s="4">
        <v>29704000</v>
      </c>
      <c r="CC20" s="4">
        <v>32100000</v>
      </c>
      <c r="CD20">
        <v>3</v>
      </c>
      <c r="CE20">
        <v>3</v>
      </c>
      <c r="CF20">
        <v>3</v>
      </c>
      <c r="CG20">
        <v>3</v>
      </c>
      <c r="CH20">
        <v>3</v>
      </c>
      <c r="CI20">
        <f>VLOOKUP(A20, '[3]2014'!$B$18:$D$145, 3, FALSE)</f>
        <v>13</v>
      </c>
      <c r="CJ20">
        <f>VLOOKUP(A20, '[3]2015'!$B$18:$D$145, 3, FALSE)</f>
        <v>10</v>
      </c>
      <c r="CK20">
        <f>VLOOKUP(A20, '[3]2016'!$B$18:$D$145, 3, FALSE)</f>
        <v>10</v>
      </c>
      <c r="CL20">
        <f>VLOOKUP(A20, '[3]2017'!$B$18:$D$147, 3, FALSE)</f>
        <v>7</v>
      </c>
      <c r="CM20">
        <f>VLOOKUP(A20, '[3]2018'!$B$18:$D$147, 3, FALSE)</f>
        <v>5</v>
      </c>
      <c r="CN20">
        <f>COUNTIF('[3]2014 Broadcasts'!$F$2:$F$561, 'Dataset to Analyze - Overall'!A20)+COUNTIF('[3]2014 Broadcasts'!$G$2:$G$561, 'Dataset to Analyze - Overall'!A20)+COUNTIF('[3]2014 Broadcasts'!$H$2:$H$561, 'Dataset to Analyze - Overall'!A20)+COUNTIF('[3]2014 Broadcasts'!$I$2:$I$561, 'Dataset to Analyze - Overall'!A20)</f>
        <v>13</v>
      </c>
      <c r="CO20">
        <f>COUNTIF('[3]2015 Broadcasts'!$C$2:$C$417, A20)+COUNTIF('[3]2015 Broadcasts'!$D$2:$D$417, A20)</f>
        <v>11</v>
      </c>
      <c r="CP20">
        <f>COUNTIF('[3]2016 Broadcasts'!$C$2:$C$400, 'Dataset to Analyze - Overall'!A20)+COUNTIF('[3]2016 Broadcasts'!$D$2:$D$400, 'Dataset to Analyze - Overall'!A20)</f>
        <v>12</v>
      </c>
      <c r="CQ20">
        <f>COUNTIF('[3]2017 Broadcasts'!$C$2:$C$394, 'Dataset to Analyze - Overall'!A20)+COUNTIF('[3]2017 Broadcasts'!$D$2:$D$394, 'Dataset to Analyze - Overall'!A20)</f>
        <v>10</v>
      </c>
      <c r="CR20">
        <f>COUNTIF('[3]2018 Broadcasts'!$C$2:$C$351, 'Dataset to Analyze - Overall'!A20)+COUNTIF('[3]2018 Broadcasts'!$D$2:$D$351, 'Dataset to Analyze - Overall'!A20)</f>
        <v>11</v>
      </c>
      <c r="CS20" s="4">
        <f>(((SUMIF('[3]2014 Broadcasts'!$F$2:$F$561, 'Dataset to Analyze - Overall'!A20, '[3]2014 Broadcasts'!$B$2:$B$561))+(SUMIF('[3]2014 Broadcasts'!$G$2:$G$561, 'Dataset to Analyze - Overall'!A20, '[3]2014 Broadcasts'!$B$2:$B$561))+(SUMIF('[3]2014 Broadcasts'!$H$2:$H$561, 'Dataset to Analyze - Overall'!A20, '[3]2014 Broadcasts'!$B$2:$B$561))+(SUMIF('[3]2014 Broadcasts'!$I$2:$I$561, 'Dataset to Analyze - Overall'!A20, '[3]2014 Broadcasts'!$B$2:$B$561)))/'Dataset to Analyze - Overall'!CN20)*1000000</f>
        <v>7574807.692307692</v>
      </c>
      <c r="CT20" s="4">
        <f>(((SUMIF('[3]2015 Broadcasts'!$C$2:$C$417,'Dataset to Analyze - Overall'!A20,'[3]2015 Broadcasts'!$H$2:$H$417))+(SUMIF('[3]2015 Broadcasts'!$D$2:$D$417,'Dataset to Analyze - Overall'!A20,'[3]2015 Broadcasts'!$H$2:$H$417)))/CO20)*1000000</f>
        <v>3228636.3636363633</v>
      </c>
      <c r="CU20" s="4">
        <f>(((SUMIF('[3]2016 Broadcasts'!$C$2:$C$400,'Dataset to Analyze - Overall'!A20,'[3]2016 Broadcasts'!$H$2:$H$400))+(SUMIF('[3]2016 Broadcasts'!$D$2:$D$400,'Dataset to Analyze - Overall'!A20,'[3]2016 Broadcasts'!$H$2:$H$400)))/'Dataset to Analyze - Overall'!CP20)*1000000</f>
        <v>4433083.333333333</v>
      </c>
      <c r="CV20" s="4">
        <f>(((SUMIF('[3]2017 Broadcasts'!$C$2:$C$394,'Dataset to Analyze - Overall'!A20, '[3]2017 Broadcasts'!$I$2:$I$394))+(SUMIF('[3]2017 Broadcasts'!$D$2:$D$394,'Dataset to Analyze - Overall'!A20, '[3]2017 Broadcasts'!$I$2:$I$394)))/'Dataset to Analyze - Overall'!CQ20)*1000000</f>
        <v>3270800</v>
      </c>
      <c r="CW20" s="4">
        <f>(((SUMIF('[3]2018 Broadcasts'!$C$2:$C$351, 'Dataset to Analyze - Overall'!A20, '[3]2018 Broadcasts'!$H$2:$H$351))+(SUMIF('[3]2018 Broadcasts'!$D$2:$D$351, 'Dataset to Analyze - Overall'!A20, '[3]2018 Broadcasts'!$H$2:$H$351)))/'Dataset to Analyze - Overall'!CR20)*1000000</f>
        <v>2089000</v>
      </c>
      <c r="CX20" s="5"/>
      <c r="CY20">
        <f>VLOOKUP(A20&amp;"2014", [3]Attendance!$D$2:$G$1286, 4, FALSE)</f>
        <v>82211</v>
      </c>
      <c r="CZ20">
        <f>VLOOKUP(A20&amp;"2015", [3]Attendance!$D$2:$G$1286, 4, FALSE)</f>
        <v>73219</v>
      </c>
      <c r="DA20">
        <f>VLOOKUP(A20&amp;"2016", [3]Attendance!$D$2:$G$1286, 4, FALSE)</f>
        <v>76800</v>
      </c>
      <c r="DB20">
        <f>VLOOKUP(A20&amp;"2017", [3]Attendance!$D$2:$G$1286, 4, FALSE)</f>
        <v>70943</v>
      </c>
      <c r="DC20">
        <f>VLOOKUP(A20&amp;"2018", [3]Attendance!$D$2:$G$1286, 4, FALSE)</f>
        <v>68288</v>
      </c>
      <c r="DE20">
        <f t="shared" si="13"/>
        <v>45.033692637338902</v>
      </c>
      <c r="DF20">
        <f t="shared" si="13"/>
        <v>35.675933450938899</v>
      </c>
      <c r="DG20">
        <f t="shared" si="13"/>
        <v>55.436407232938897</v>
      </c>
      <c r="DH20">
        <f t="shared" si="13"/>
        <v>56.041421930938903</v>
      </c>
      <c r="DI20">
        <f t="shared" si="13"/>
        <v>44.119626022538903</v>
      </c>
      <c r="DJ20">
        <f t="shared" si="35"/>
        <v>64.155050000000003</v>
      </c>
      <c r="DK20">
        <f t="shared" si="36"/>
        <v>57.577399999999997</v>
      </c>
      <c r="DL20">
        <f t="shared" si="37"/>
        <v>63.264399999999995</v>
      </c>
      <c r="DM20">
        <f t="shared" si="38"/>
        <v>69.082999999999998</v>
      </c>
      <c r="DN20">
        <f t="shared" si="39"/>
        <v>74.7136</v>
      </c>
      <c r="DT20">
        <f t="shared" si="15"/>
        <v>49.89785269947761</v>
      </c>
      <c r="DU20">
        <f t="shared" si="15"/>
        <v>53.180257419506376</v>
      </c>
      <c r="DV20">
        <f t="shared" si="15"/>
        <v>123.89091357874069</v>
      </c>
      <c r="DW20">
        <f t="shared" si="15"/>
        <v>90.917580332370804</v>
      </c>
      <c r="DX20">
        <f t="shared" si="15"/>
        <v>93.43770899682751</v>
      </c>
      <c r="DY20">
        <f t="shared" si="16"/>
        <v>83.25909</v>
      </c>
      <c r="DZ20">
        <f t="shared" si="17"/>
        <v>44.287300000000002</v>
      </c>
      <c r="EA20">
        <f t="shared" si="18"/>
        <v>61.671300000000002</v>
      </c>
      <c r="EB20">
        <f t="shared" si="19"/>
        <v>42.699509999999997</v>
      </c>
      <c r="EC20">
        <f t="shared" si="20"/>
        <v>23.859649999999998</v>
      </c>
      <c r="ED20">
        <f t="shared" si="21"/>
        <v>19.409000001785863</v>
      </c>
      <c r="EE20">
        <f t="shared" si="22"/>
        <v>16.423000001959629</v>
      </c>
      <c r="EF20">
        <f t="shared" si="23"/>
        <v>17.916000002150877</v>
      </c>
      <c r="EG20">
        <f t="shared" si="24"/>
        <v>14.930000002358218</v>
      </c>
      <c r="EH20">
        <f t="shared" si="25"/>
        <v>16.423000002584267</v>
      </c>
      <c r="EI20" s="4">
        <f t="shared" si="26"/>
        <v>261.75468533860237</v>
      </c>
      <c r="EJ20" s="4">
        <f t="shared" si="26"/>
        <v>207.14389087240488</v>
      </c>
      <c r="EK20" s="4">
        <f t="shared" si="26"/>
        <v>322.17902081383045</v>
      </c>
      <c r="EL20" s="4">
        <f t="shared" si="26"/>
        <v>273.6715122656679</v>
      </c>
      <c r="EM20" s="4">
        <f t="shared" si="26"/>
        <v>252.55358502195065</v>
      </c>
      <c r="EN20" s="4">
        <f t="shared" si="27"/>
        <v>5</v>
      </c>
      <c r="EO20" s="4">
        <f t="shared" si="27"/>
        <v>25</v>
      </c>
      <c r="EP20" s="4">
        <f t="shared" si="27"/>
        <v>6</v>
      </c>
      <c r="EQ20" s="4">
        <f t="shared" si="41"/>
        <v>18</v>
      </c>
      <c r="ER20" s="4" t="e">
        <f t="shared" si="40"/>
        <v>#DIV/0!</v>
      </c>
      <c r="ET20" s="4">
        <v>0</v>
      </c>
      <c r="EU20">
        <v>0</v>
      </c>
      <c r="EV20">
        <v>5</v>
      </c>
      <c r="EW20">
        <v>5</v>
      </c>
      <c r="EX20">
        <v>0</v>
      </c>
      <c r="EY20">
        <v>5</v>
      </c>
      <c r="EZ20">
        <v>5</v>
      </c>
      <c r="FA20">
        <v>5</v>
      </c>
      <c r="FB20">
        <v>5</v>
      </c>
      <c r="FC20">
        <v>0</v>
      </c>
      <c r="FD20">
        <f>VLOOKUP(A20, '[3]College Football Reference 0918'!$A$2:$R$131, 9, FALSE)</f>
        <v>3</v>
      </c>
      <c r="FE20">
        <f>VLOOKUP(A20, '[3]College Football Reference 0918'!$A$2:$R$131, 10, FALSE)</f>
        <v>0</v>
      </c>
      <c r="FF20">
        <f>VLOOKUP(A20, '[3]College Football Reference 0918'!$A$2:$R$131, 11, FALSE)</f>
        <v>10</v>
      </c>
      <c r="FG20">
        <f>VLOOKUP(A20, '[3]College Football Reference 0918'!$A$2:$R$131, 12, FALSE)</f>
        <v>7</v>
      </c>
      <c r="FH20">
        <f>VLOOKUP(A20, '[3]College Football Reference 0918'!$A$2:$R$131, 13, FALSE)</f>
        <v>0</v>
      </c>
      <c r="FI20">
        <v>25</v>
      </c>
      <c r="FN20">
        <v>10</v>
      </c>
      <c r="FO20">
        <v>10</v>
      </c>
      <c r="FP20">
        <v>10</v>
      </c>
      <c r="FS20">
        <v>10</v>
      </c>
      <c r="FX20">
        <f>IF((VLOOKUP(A20, '[3]2014'!$B$18:$Q$145, 13, FALSE))&gt;0, 5, 0)</f>
        <v>5</v>
      </c>
      <c r="FY20">
        <f>IF((VLOOKUP(A20, '[3]2015'!$B$18:$P$145, 13, FALSE))&gt;0, 5, 0)</f>
        <v>5</v>
      </c>
      <c r="FZ20">
        <f>IF((VLOOKUP(A20, '[3]2016'!$B$18:$Q$145, 13, FALSE))&gt;0, 5, 0)</f>
        <v>5</v>
      </c>
      <c r="GA20">
        <f>IF((VLOOKUP(A20, '[3]2017'!$B$18:$Q$147, 13, FALSE))&gt;0, 5, 0)</f>
        <v>5</v>
      </c>
      <c r="GB20">
        <f>IF((VLOOKUP(A20, '[3]2018'!$B$18:$Q$147, 13, FALSE))&gt;0, 5, 0)</f>
        <v>5</v>
      </c>
      <c r="GC20">
        <f>IF((VLOOKUP(A20, '[3]2014'!$B$18:$Q$145, 15, FALSE))&gt;0, 5, 0)</f>
        <v>5</v>
      </c>
      <c r="GD20">
        <f>IF((VLOOKUP(A20, '[3]2015'!$B$18:$P$145, 15, FALSE))&gt;0, 5, 0)</f>
        <v>5</v>
      </c>
      <c r="GE20">
        <f>IF((VLOOKUP(A20, '[3]2016'!$B$18:$Q$145, 15, FALSE))&gt;0, 5, 0)</f>
        <v>5</v>
      </c>
      <c r="GF20">
        <f>IF((VLOOKUP(A20, '[3]2017'!$B$18:$Q$147, 15, FALSE))&gt;0, 5, 0)</f>
        <v>0</v>
      </c>
      <c r="GG20">
        <f>IF((VLOOKUP(A20, '[3]2018'!$B$18:$Q$147, 15, FALSE))&gt;0, 5, 0)</f>
        <v>0</v>
      </c>
      <c r="GH20" s="7">
        <f t="shared" si="43"/>
        <v>862907.64105619385</v>
      </c>
      <c r="GI20" s="7">
        <f t="shared" si="43"/>
        <v>940004.83474465029</v>
      </c>
      <c r="GJ20" s="7">
        <f t="shared" si="43"/>
        <v>1023990.3406832566</v>
      </c>
      <c r="GK20" s="7">
        <f t="shared" si="43"/>
        <v>1115479.6008016802</v>
      </c>
      <c r="GL20" s="7">
        <f t="shared" si="43"/>
        <v>1215143.0441955354</v>
      </c>
      <c r="GM20">
        <v>1323711</v>
      </c>
      <c r="GO20" s="8">
        <f t="shared" si="29"/>
        <v>1.1166666666666665</v>
      </c>
      <c r="GP20" s="8">
        <f t="shared" si="30"/>
        <v>1.1583333333333332</v>
      </c>
      <c r="GQ20">
        <f>VLOOKUP(A20, '[3]Sept. 2017 Social'!$D$2:$F$151, 3, FALSE)</f>
        <v>1.2</v>
      </c>
      <c r="GR20">
        <f>VLOOKUP(A20, '[3]Sept. 2018 Social'!$D$2:$F$151, 3, FALSE)</f>
        <v>1.3</v>
      </c>
      <c r="GS20">
        <f>VLOOKUP(A20, '[3]Sept. 2019 Social'!$D$2:$F$301, 3, FALSE)</f>
        <v>1.3</v>
      </c>
      <c r="GT20">
        <f t="shared" si="42"/>
        <v>4.1666666666666706E-2</v>
      </c>
      <c r="GV20">
        <v>0.64200142277724681</v>
      </c>
    </row>
    <row r="21" spans="1:204" x14ac:dyDescent="0.35">
      <c r="A21" t="s">
        <v>238</v>
      </c>
      <c r="B21" t="str">
        <f>VLOOKUP(A21,'[1]CFB Scores for Tableau'!$A$2:$D$131, 2, FALSE)</f>
        <v>Madison</v>
      </c>
      <c r="C21" t="str">
        <f>VLOOKUP(A21,'[1]CFB Scores for Tableau'!$A$2:$D$131, 3, FALSE)</f>
        <v>Wisconsin</v>
      </c>
      <c r="D21" s="9">
        <f>VLOOKUP(A21,'[1]CFB Scores for Tableau'!$A$2:$D$131, 4, FALSE)</f>
        <v>53706</v>
      </c>
      <c r="F21" s="3">
        <f t="shared" si="0"/>
        <v>141.38970063687415</v>
      </c>
      <c r="G21">
        <f t="shared" si="1"/>
        <v>12</v>
      </c>
      <c r="I21" s="4">
        <f t="shared" si="2"/>
        <v>45.710267284790007</v>
      </c>
      <c r="J21">
        <v>6</v>
      </c>
      <c r="K21" s="4">
        <f t="shared" si="32"/>
        <v>99.906539999999993</v>
      </c>
      <c r="L21" s="4">
        <f t="shared" si="3"/>
        <v>52.68873920834978</v>
      </c>
      <c r="M21" s="4">
        <f t="shared" si="33"/>
        <v>66.797173999999998</v>
      </c>
      <c r="N21" s="4">
        <f t="shared" si="4"/>
        <v>70.171000003589384</v>
      </c>
      <c r="O21" s="4">
        <f t="shared" si="5"/>
        <v>341.27372049672914</v>
      </c>
      <c r="P21" s="4">
        <f t="shared" si="6"/>
        <v>20</v>
      </c>
      <c r="Q21" s="4"/>
      <c r="R21" s="4">
        <f t="shared" si="34"/>
        <v>339.89297505695873</v>
      </c>
      <c r="S21" s="4">
        <f t="shared" si="7"/>
        <v>20</v>
      </c>
      <c r="T21" s="4"/>
      <c r="U21" t="s">
        <v>195</v>
      </c>
      <c r="V21" t="s">
        <v>191</v>
      </c>
      <c r="W21" s="4">
        <v>59023726.700000003</v>
      </c>
      <c r="X21" s="4">
        <v>4892929.0999999996</v>
      </c>
      <c r="Y21" s="4">
        <f>VLOOKUP(A21, '[2]Power 5'!$B$2:$F$75, 3, FALSE)</f>
        <v>606074.1</v>
      </c>
      <c r="Z21" s="4">
        <f>VLOOKUP(A21, '[2]Power 5'!$B$2:$F$75, 4, FALSE)</f>
        <v>272336.40000000002</v>
      </c>
      <c r="AA21" s="3">
        <f>VLOOKUP(A21, '[2]Power 5'!$B$2:$F$75, 5, FALSE)</f>
        <v>0.44934505533234309</v>
      </c>
      <c r="AB21" s="4">
        <v>54130797.600000001</v>
      </c>
      <c r="AC21" s="3">
        <v>0.4709450350422501</v>
      </c>
      <c r="AD21" s="4">
        <f t="shared" si="8"/>
        <v>42820400</v>
      </c>
      <c r="AE21" t="s">
        <v>239</v>
      </c>
      <c r="AF21" s="5">
        <f>(VLOOKUP(A21, '[3]USA Coaches'' Salaries'!$O$3:$W$132, 9, FALSE))</f>
        <v>3.1412400000000003</v>
      </c>
      <c r="AG21">
        <v>916611</v>
      </c>
      <c r="AH21">
        <v>361795</v>
      </c>
      <c r="AI21">
        <v>274062</v>
      </c>
      <c r="AJ21">
        <f t="shared" si="9"/>
        <v>1552468</v>
      </c>
      <c r="AK21">
        <v>1</v>
      </c>
      <c r="AL21">
        <v>0</v>
      </c>
      <c r="AM21">
        <v>2</v>
      </c>
      <c r="AN21">
        <v>0</v>
      </c>
      <c r="AO21">
        <f t="shared" si="10"/>
        <v>0</v>
      </c>
      <c r="AP21">
        <f>(VLOOKUP(A21, '[3]College Football Reference 0918'!$A$2:$I$131, 8, FALSE))*10</f>
        <v>50</v>
      </c>
      <c r="AQ21">
        <f>(VLOOKUP(A21, '[3]College Football Reference 0918'!$A$2:$I$131, 9, FALSE))*10</f>
        <v>30</v>
      </c>
      <c r="AR21">
        <f>VLOOKUP('Dataset to Analyze - Overall'!A21, '[3]College Football Reference 0918'!$A$2:$G$131, 3, FALSE)</f>
        <v>102</v>
      </c>
      <c r="AS21">
        <f>VLOOKUP('Dataset to Analyze - Overall'!A21, '[3]College Football Reference 0918'!$A$2:$G$131, 4, FALSE)</f>
        <v>33</v>
      </c>
      <c r="AT21" s="5">
        <f>VLOOKUP('Dataset to Analyze - Overall'!A21, '[3]College Football Reference 0918'!$A$2:$G$131, 5, FALSE)</f>
        <v>0.75555555555555554</v>
      </c>
      <c r="AU21">
        <f>(VLOOKUP('Dataset to Analyze - Overall'!A21,'[3]College Football Reference 0918'!$A$2:$G$131,7,FALSE)*5)</f>
        <v>30</v>
      </c>
      <c r="AV21">
        <f>(VLOOKUP('Dataset to Analyze - Overall'!A21, '[3]College Football Reference 0918'!$A$2:$G$131, 6, FALSE))*5</f>
        <v>50</v>
      </c>
      <c r="AW21">
        <f t="shared" si="11"/>
        <v>47</v>
      </c>
      <c r="AX21" s="4">
        <f>((((SUMIF('[3]2014 Broadcasts'!$F$2:$F$561, 'Dataset to Analyze - Overall'!A21, '[3]2014 Broadcasts'!$B$2:$B$561))+(SUMIF('[3]2014 Broadcasts'!$G$2:$G$561, 'Dataset to Analyze - Overall'!A21, '[3]2014 Broadcasts'!$B$2:$B$561))+(SUMIF('[3]2014 Broadcasts'!$H$2:$H$561, 'Dataset to Analyze - Overall'!A21, '[3]2014 Broadcasts'!$B$2:$B$561))+(SUMIF('[3]2014 Broadcasts'!$I$2:$I$561, 'Dataset to Analyze - Overall'!A21, '[3]2014 Broadcasts'!$B$2:$B$561)))+((SUMIF('[3]2015 Broadcasts'!$C$2:$C$417,'Dataset to Analyze - Overall'!A21,'[3]2015 Broadcasts'!$H$2:$H$417))+(SUMIF('[3]2015 Broadcasts'!$D$2:$D$417,'Dataset to Analyze - Overall'!A21,'[3]2015 Broadcasts'!$H$2:$H$417)))+((SUMIF('[3]2016 Broadcasts'!$C$2:$C$400,'Dataset to Analyze - Overall'!A21,'[3]2016 Broadcasts'!$H$2:$H$400))+(SUMIF('[3]2016 Broadcasts'!$D$2:$D$400,'Dataset to Analyze - Overall'!A21,'[3]2016 Broadcasts'!$H$2:$H$400)))+((SUMIF('[3]2017 Broadcasts'!$C$2:$C$394,'Dataset to Analyze - Overall'!A21, '[3]2017 Broadcasts'!$I$2:$I$394))+(SUMIF('[3]2017 Broadcasts'!$D$2:$D$394,'Dataset to Analyze - Overall'!A21, '[3]2017 Broadcasts'!$I$2:$I$394)))+((SUMIF('[3]2018 Broadcasts'!$C$2:$C$351, 'Dataset to Analyze - Overall'!A21, '[3]2018 Broadcasts'!$H$2:$H$351))+(SUMIF('[3]2018 Broadcasts'!$D$2:$D$351, 'Dataset to Analyze - Overall'!A21, '[3]2018 Broadcasts'!$H$2:$H$351))))/AW21)*1000000</f>
        <v>3702425.5319148935</v>
      </c>
      <c r="AY21" t="s">
        <v>205</v>
      </c>
      <c r="AZ21" s="4">
        <f>(VLOOKUP(A21, [3]Averages!$B$2:$K$128, 10, FALSE))*1000000</f>
        <v>9150000</v>
      </c>
      <c r="BA21" s="4">
        <f>AVERAGEIF([3]Attendance!$C$2:$C$1286, 'Dataset to Analyze - Overall'!A21, [3]Attendance!$G$2:$G$1286)</f>
        <v>78885.909090909088</v>
      </c>
      <c r="BB21">
        <f>VLOOKUP(A21, [3]Stadiums!$B$2:$E$132, 3, FALSE)</f>
        <v>80321</v>
      </c>
      <c r="BC21" s="3">
        <f t="shared" si="12"/>
        <v>0.98213305475416257</v>
      </c>
      <c r="BD21">
        <f>VLOOKUP(A21, '[3]College Football Reference 0918'!$A$2:$L$131, 11, FALSE)</f>
        <v>8</v>
      </c>
      <c r="BE21">
        <f>VLOOKUP(A21, '[3]College Football Reference 0918'!$A$2:$L$131, 12, FALSE)</f>
        <v>8</v>
      </c>
      <c r="BF21">
        <f>VLOOKUP(A21, '[3]College Football Reference 0918'!$A$2:$L$131, 2, FALSE)</f>
        <v>18</v>
      </c>
      <c r="BG21">
        <f>VLOOKUP(A21, '[3]Draft Picks'!$AG$2:$AT$131, 14, FALSE)</f>
        <v>37</v>
      </c>
      <c r="BH21">
        <f>(VLOOKUP(A21, [3]Averages!$B$2:$J$128, 9, FALSE))*GV21</f>
        <v>3015294.7873601913</v>
      </c>
      <c r="BJ21">
        <f>VLOOKUP(A21&amp;"2014", '[4]Revenues_All_Sports_and_Men''s_W'!$E$2:$BI$1271, 57, FALSE)</f>
        <v>44797138</v>
      </c>
      <c r="BK21">
        <f>VLOOKUP(A21&amp;"2015", '[4]Revenues_All_Sports_and_Men''s_W'!$E$2:$BI$1271, 57, FALSE)</f>
        <v>71220684</v>
      </c>
      <c r="BL21">
        <f>VLOOKUP(A21&amp;"2016", '[4]Revenues_All_Sports_and_Men''s_W'!$E$2:$BI$1271, 57, FALSE)</f>
        <v>73548409</v>
      </c>
      <c r="BM21">
        <f>VLOOKUP(A21&amp;"2017", '[4]Revenues_All_Sports_and_Men''s_W'!$E$2:$BI$1271, 57, FALSE)</f>
        <v>82423665</v>
      </c>
      <c r="BN21">
        <f>VLOOKUP(A21&amp;"2018", '[4]Revenues_All_Sports_and_Men''s_W'!$E$2:$BI$1271, 57, FALSE)</f>
        <v>89944636</v>
      </c>
      <c r="BO21" s="6">
        <f>VLOOKUP(A21&amp;"2014", '[4]Revenues_All_Sports_and_Men''s_W'!$E$2:$FO$1271, 58, FALSE)</f>
        <v>0.35612478000834513</v>
      </c>
      <c r="BP21" s="6">
        <f>VLOOKUP(A21&amp;"2015", '[4]Revenues_All_Sports_and_Men''s_W'!$E$2:$FO$1271, 58, FALSE)</f>
        <v>0.54765954918070858</v>
      </c>
      <c r="BQ21" s="6">
        <f>VLOOKUP(A21&amp;"2016", '[4]Revenues_All_Sports_and_Men''s_W'!$E$2:$FO$1271, 58, FALSE)</f>
        <v>0.52749069136297388</v>
      </c>
      <c r="BR21" s="6">
        <f>VLOOKUP(A21&amp;"2017", '[4]Revenues_All_Sports_and_Men''s_W'!$E$2:$FO$1271, 58, FALSE)</f>
        <v>0.56305815901257683</v>
      </c>
      <c r="BS21" s="6">
        <f>VLOOKUP(A21&amp;"2018", '[4]Revenues_All_Sports_and_Men''s_W'!$E$2:$FO$1271, 58, FALSE)</f>
        <v>0.5942071698055944</v>
      </c>
      <c r="BT21">
        <f>VLOOKUP(A21&amp;"2014", '[5]Recruiting_Expenses_Men''s_Women'!$F$2:$O$1271, 9, FALSE)</f>
        <v>602921</v>
      </c>
      <c r="BU21">
        <f>VLOOKUP(A21&amp;"2015", '[5]Recruiting_Expenses_Men''s_Women'!$F$2:$O$1271, 9, FALSE)</f>
        <v>656537</v>
      </c>
      <c r="BV21">
        <f>VLOOKUP(A21&amp;"2016", '[5]Recruiting_Expenses_Men''s_Women'!$F$2:$O$1271, 9, FALSE)</f>
        <v>593603</v>
      </c>
      <c r="BW21">
        <f>VLOOKUP(A21&amp;"2017", '[5]Recruiting_Expenses_Men''s_Women'!$F$2:$O$1271, 9, FALSE)</f>
        <v>731477</v>
      </c>
      <c r="BX21">
        <f>VLOOKUP(A21&amp;"2018", '[5]Recruiting_Expenses_Men''s_Women'!$F$2:$O$1271, 9, FALSE)</f>
        <v>872210</v>
      </c>
      <c r="BY21" s="4">
        <v>32518000</v>
      </c>
      <c r="BZ21" s="4">
        <v>34908000</v>
      </c>
      <c r="CA21" s="4">
        <v>37165000</v>
      </c>
      <c r="CB21" s="4">
        <v>53911000</v>
      </c>
      <c r="CC21" s="4">
        <v>55600000</v>
      </c>
      <c r="CD21">
        <v>1</v>
      </c>
      <c r="CE21">
        <v>1</v>
      </c>
      <c r="CF21">
        <v>1</v>
      </c>
      <c r="CG21">
        <v>1</v>
      </c>
      <c r="CH21">
        <v>1</v>
      </c>
      <c r="CI21">
        <f>VLOOKUP(A21, '[3]2014'!$B$18:$D$145, 3, FALSE)</f>
        <v>11</v>
      </c>
      <c r="CJ21">
        <f>VLOOKUP(A21, '[3]2015'!$B$18:$D$145, 3, FALSE)</f>
        <v>10</v>
      </c>
      <c r="CK21">
        <f>VLOOKUP(A21, '[3]2016'!$B$18:$D$145, 3, FALSE)</f>
        <v>11</v>
      </c>
      <c r="CL21">
        <f>VLOOKUP(A21, '[3]2017'!$B$18:$D$147, 3, FALSE)</f>
        <v>13</v>
      </c>
      <c r="CM21">
        <f>VLOOKUP(A21, '[3]2018'!$B$18:$D$147, 3, FALSE)</f>
        <v>8</v>
      </c>
      <c r="CN21">
        <f>COUNTIF('[3]2014 Broadcasts'!$F$2:$F$561, 'Dataset to Analyze - Overall'!A21)+COUNTIF('[3]2014 Broadcasts'!$G$2:$G$561, 'Dataset to Analyze - Overall'!A21)+COUNTIF('[3]2014 Broadcasts'!$H$2:$H$561, 'Dataset to Analyze - Overall'!A21)+COUNTIF('[3]2014 Broadcasts'!$I$2:$I$561, 'Dataset to Analyze - Overall'!A21)</f>
        <v>11</v>
      </c>
      <c r="CO21">
        <f>COUNTIF('[3]2015 Broadcasts'!$C$2:$C$417, A21)+COUNTIF('[3]2015 Broadcasts'!$D$2:$D$417, A21)</f>
        <v>6</v>
      </c>
      <c r="CP21">
        <f>COUNTIF('[3]2016 Broadcasts'!$C$2:$C$400, 'Dataset to Analyze - Overall'!A21)+COUNTIF('[3]2016 Broadcasts'!$D$2:$D$400, 'Dataset to Analyze - Overall'!A21)</f>
        <v>10</v>
      </c>
      <c r="CQ21">
        <f>COUNTIF('[3]2017 Broadcasts'!$C$2:$C$394, 'Dataset to Analyze - Overall'!A21)+COUNTIF('[3]2017 Broadcasts'!$D$2:$D$394, 'Dataset to Analyze - Overall'!A21)</f>
        <v>11</v>
      </c>
      <c r="CR21">
        <f>COUNTIF('[3]2018 Broadcasts'!$C$2:$C$351, 'Dataset to Analyze - Overall'!A21)+COUNTIF('[3]2018 Broadcasts'!$D$2:$D$351, 'Dataset to Analyze - Overall'!A21)</f>
        <v>9</v>
      </c>
      <c r="CS21" s="4">
        <f>(((SUMIF('[3]2014 Broadcasts'!$F$2:$F$561, 'Dataset to Analyze - Overall'!A21, '[3]2014 Broadcasts'!$B$2:$B$561))+(SUMIF('[3]2014 Broadcasts'!$G$2:$G$561, 'Dataset to Analyze - Overall'!A21, '[3]2014 Broadcasts'!$B$2:$B$561))+(SUMIF('[3]2014 Broadcasts'!$H$2:$H$561, 'Dataset to Analyze - Overall'!A21, '[3]2014 Broadcasts'!$B$2:$B$561))+(SUMIF('[3]2014 Broadcasts'!$I$2:$I$561, 'Dataset to Analyze - Overall'!A21, '[3]2014 Broadcasts'!$B$2:$B$561)))/'Dataset to Analyze - Overall'!CN21)*1000000</f>
        <v>2820454.5454545454</v>
      </c>
      <c r="CT21" s="4">
        <f>(((SUMIF('[3]2015 Broadcasts'!$C$2:$C$417,'Dataset to Analyze - Overall'!A21,'[3]2015 Broadcasts'!$H$2:$H$417))+(SUMIF('[3]2015 Broadcasts'!$D$2:$D$417,'Dataset to Analyze - Overall'!A21,'[3]2015 Broadcasts'!$H$2:$H$417)))/CO21)*1000000</f>
        <v>3244833.333333333</v>
      </c>
      <c r="CU21" s="4">
        <f>(((SUMIF('[3]2016 Broadcasts'!$C$2:$C$400,'Dataset to Analyze - Overall'!A21,'[3]2016 Broadcasts'!$H$2:$H$400))+(SUMIF('[3]2016 Broadcasts'!$D$2:$D$400,'Dataset to Analyze - Overall'!A21,'[3]2016 Broadcasts'!$H$2:$H$400)))/'Dataset to Analyze - Overall'!CP21)*1000000</f>
        <v>5034700</v>
      </c>
      <c r="CV21" s="4">
        <f>(((SUMIF('[3]2017 Broadcasts'!$C$2:$C$394,'Dataset to Analyze - Overall'!A21, '[3]2017 Broadcasts'!$I$2:$I$394))+(SUMIF('[3]2017 Broadcasts'!$D$2:$D$394,'Dataset to Analyze - Overall'!A21, '[3]2017 Broadcasts'!$I$2:$I$394)))/'Dataset to Analyze - Overall'!CQ21)*1000000</f>
        <v>4489545.4545454551</v>
      </c>
      <c r="CW21" s="4">
        <f>(((SUMIF('[3]2018 Broadcasts'!$C$2:$C$351, 'Dataset to Analyze - Overall'!A21, '[3]2018 Broadcasts'!$H$2:$H$351))+(SUMIF('[3]2018 Broadcasts'!$D$2:$D$351, 'Dataset to Analyze - Overall'!A21, '[3]2018 Broadcasts'!$H$2:$H$351)))/'Dataset to Analyze - Overall'!CR21)*1000000</f>
        <v>2643111.111111111</v>
      </c>
      <c r="CX21" s="5"/>
      <c r="CY21">
        <f>VLOOKUP(A21&amp;"2014", [3]Attendance!$D$2:$G$1286, 4, FALSE)</f>
        <v>79520</v>
      </c>
      <c r="CZ21">
        <f>VLOOKUP(A21&amp;"2015", [3]Attendance!$D$2:$G$1286, 4, FALSE)</f>
        <v>78014</v>
      </c>
      <c r="DA21">
        <f>VLOOKUP(A21&amp;"2016", [3]Attendance!$D$2:$G$1286, 4, FALSE)</f>
        <v>79357</v>
      </c>
      <c r="DB21">
        <f>VLOOKUP(A21&amp;"2017", [3]Attendance!$D$2:$G$1286, 4, FALSE)</f>
        <v>78824</v>
      </c>
      <c r="DC21">
        <f>VLOOKUP(A21&amp;"2018", [3]Attendance!$D$2:$G$1286, 4, FALSE)</f>
        <v>77153</v>
      </c>
      <c r="DE21">
        <f t="shared" si="13"/>
        <v>28.688087174938904</v>
      </c>
      <c r="DF21">
        <f t="shared" si="13"/>
        <v>45.609726033338902</v>
      </c>
      <c r="DG21">
        <f t="shared" si="13"/>
        <v>47.100401123338898</v>
      </c>
      <c r="DH21">
        <f t="shared" si="13"/>
        <v>52.784115065738902</v>
      </c>
      <c r="DI21">
        <f t="shared" si="13"/>
        <v>57.600544894138899</v>
      </c>
      <c r="DJ21">
        <f t="shared" si="35"/>
        <v>75.695899999999995</v>
      </c>
      <c r="DK21">
        <f t="shared" si="36"/>
        <v>81.312399999999997</v>
      </c>
      <c r="DL21">
        <f t="shared" si="37"/>
        <v>86.616349999999997</v>
      </c>
      <c r="DM21">
        <f t="shared" si="38"/>
        <v>125.96944999999999</v>
      </c>
      <c r="DN21">
        <f t="shared" si="39"/>
        <v>129.93860000000001</v>
      </c>
      <c r="DT21">
        <f t="shared" si="15"/>
        <v>36.009800807326286</v>
      </c>
      <c r="DU21">
        <f t="shared" si="15"/>
        <v>37.80964650841085</v>
      </c>
      <c r="DV21">
        <f t="shared" si="15"/>
        <v>35.602754951938536</v>
      </c>
      <c r="DW21">
        <f t="shared" si="15"/>
        <v>40.971913268543339</v>
      </c>
      <c r="DX21">
        <f t="shared" si="15"/>
        <v>46.202452314791472</v>
      </c>
      <c r="DY21">
        <f t="shared" si="16"/>
        <v>43.088029999999996</v>
      </c>
      <c r="DZ21">
        <f t="shared" si="17"/>
        <v>39.287300000000002</v>
      </c>
      <c r="EA21">
        <f t="shared" si="18"/>
        <v>59.280029999999996</v>
      </c>
      <c r="EB21">
        <f t="shared" si="19"/>
        <v>59.451089999999994</v>
      </c>
      <c r="EC21">
        <f t="shared" si="20"/>
        <v>34.116239999999998</v>
      </c>
      <c r="ED21">
        <f t="shared" si="21"/>
        <v>16.423000002126468</v>
      </c>
      <c r="EE21">
        <f t="shared" si="22"/>
        <v>8.9580000023319304</v>
      </c>
      <c r="EF21">
        <f t="shared" si="23"/>
        <v>14.930000002556195</v>
      </c>
      <c r="EG21">
        <f t="shared" si="24"/>
        <v>16.423000002799842</v>
      </c>
      <c r="EH21">
        <f t="shared" si="25"/>
        <v>13.437000003064897</v>
      </c>
      <c r="EI21" s="4">
        <f t="shared" si="26"/>
        <v>199.90481798439163</v>
      </c>
      <c r="EJ21" s="4">
        <f t="shared" si="26"/>
        <v>212.97707254408172</v>
      </c>
      <c r="EK21" s="4">
        <f t="shared" si="26"/>
        <v>243.52953607783365</v>
      </c>
      <c r="EL21" s="4">
        <f t="shared" si="26"/>
        <v>295.59956833708208</v>
      </c>
      <c r="EM21" s="4">
        <f t="shared" si="26"/>
        <v>281.29483721199529</v>
      </c>
      <c r="EN21" s="4">
        <f t="shared" si="27"/>
        <v>22</v>
      </c>
      <c r="EO21" s="4">
        <f t="shared" si="27"/>
        <v>22</v>
      </c>
      <c r="EP21" s="4">
        <f t="shared" si="27"/>
        <v>19</v>
      </c>
      <c r="EQ21" s="4">
        <f t="shared" si="41"/>
        <v>14</v>
      </c>
      <c r="ER21" s="4" t="e">
        <f t="shared" si="40"/>
        <v>#DIV/0!</v>
      </c>
      <c r="ET21">
        <v>5</v>
      </c>
      <c r="EU21">
        <v>5</v>
      </c>
      <c r="EV21">
        <v>5</v>
      </c>
      <c r="EW21">
        <v>5</v>
      </c>
      <c r="EX21">
        <v>5</v>
      </c>
      <c r="EY21">
        <v>5</v>
      </c>
      <c r="EZ21">
        <v>5</v>
      </c>
      <c r="FA21">
        <v>5</v>
      </c>
      <c r="FB21">
        <v>5</v>
      </c>
      <c r="FC21">
        <v>5</v>
      </c>
      <c r="FD21">
        <f>VLOOKUP(A21, '[3]College Football Reference 0918'!$A$2:$R$131, 9, FALSE)</f>
        <v>3</v>
      </c>
      <c r="FE21">
        <f>VLOOKUP(A21, '[3]College Football Reference 0918'!$A$2:$R$131, 10, FALSE)</f>
        <v>0</v>
      </c>
      <c r="FF21">
        <f>VLOOKUP(A21, '[3]College Football Reference 0918'!$A$2:$R$131, 11, FALSE)</f>
        <v>8</v>
      </c>
      <c r="FG21">
        <f>VLOOKUP(A21, '[3]College Football Reference 0918'!$A$2:$R$131, 12, FALSE)</f>
        <v>8</v>
      </c>
      <c r="FH21">
        <f>VLOOKUP(A21, '[3]College Football Reference 0918'!$A$2:$R$131, 13, FALSE)</f>
        <v>0</v>
      </c>
      <c r="FP21">
        <v>10</v>
      </c>
      <c r="FQ21">
        <v>10</v>
      </c>
      <c r="FX21">
        <f>IF((VLOOKUP(A21, '[3]2014'!$B$18:$Q$145, 13, FALSE))&gt;0, 5, 0)</f>
        <v>5</v>
      </c>
      <c r="FY21">
        <f>IF((VLOOKUP(A21, '[3]2015'!$B$18:$P$145, 13, FALSE))&gt;0, 5, 0)</f>
        <v>5</v>
      </c>
      <c r="FZ21">
        <f>IF((VLOOKUP(A21, '[3]2016'!$B$18:$Q$145, 13, FALSE))&gt;0, 5, 0)</f>
        <v>0</v>
      </c>
      <c r="GA21">
        <f>IF((VLOOKUP(A21, '[3]2017'!$B$18:$Q$147, 13, FALSE))&gt;0, 5, 0)</f>
        <v>5</v>
      </c>
      <c r="GB21">
        <f>IF((VLOOKUP(A21, '[3]2018'!$B$18:$Q$147, 13, FALSE))&gt;0, 5, 0)</f>
        <v>5</v>
      </c>
      <c r="GC21">
        <f>IF((VLOOKUP(A21, '[3]2014'!$B$18:$Q$145, 15, FALSE))&gt;0, 5, 0)</f>
        <v>5</v>
      </c>
      <c r="GD21">
        <f>IF((VLOOKUP(A21, '[3]2015'!$B$18:$P$145, 15, FALSE))&gt;0, 5, 0)</f>
        <v>5</v>
      </c>
      <c r="GE21">
        <f>IF((VLOOKUP(A21, '[3]2016'!$B$18:$Q$145, 15, FALSE))&gt;0, 5, 0)</f>
        <v>5</v>
      </c>
      <c r="GF21">
        <f>IF((VLOOKUP(A21, '[3]2017'!$B$18:$Q$147, 15, FALSE))&gt;0, 5, 0)</f>
        <v>5</v>
      </c>
      <c r="GG21">
        <f>IF((VLOOKUP(A21, '[3]2018'!$B$18:$Q$147, 15, FALSE))&gt;0, 5, 0)</f>
        <v>0</v>
      </c>
      <c r="GH21" s="7">
        <f t="shared" si="43"/>
        <v>1012030.9491235075</v>
      </c>
      <c r="GI21" s="7">
        <f t="shared" si="43"/>
        <v>1102451.6875559376</v>
      </c>
      <c r="GJ21" s="7">
        <f t="shared" si="43"/>
        <v>1200951.141313968</v>
      </c>
      <c r="GK21" s="7">
        <f t="shared" si="43"/>
        <v>1308251.1098701928</v>
      </c>
      <c r="GL21" s="7">
        <f t="shared" si="43"/>
        <v>1425137.8824653979</v>
      </c>
      <c r="GM21">
        <v>1552468</v>
      </c>
      <c r="GO21" s="8">
        <f t="shared" si="29"/>
        <v>0.58648780862322236</v>
      </c>
      <c r="GP21" s="8">
        <f t="shared" si="30"/>
        <v>0.68909390431161122</v>
      </c>
      <c r="GQ21">
        <f>VLOOKUP(A21, '[3]Sept. 2017 Social'!$D$2:$F$151, 3, FALSE)</f>
        <v>0.79170000000000007</v>
      </c>
      <c r="GR21">
        <f>VLOOKUP(A21, '[3]Sept. 2018 Social'!$D$2:$F$151, 3, FALSE)</f>
        <v>0.89649999999999996</v>
      </c>
      <c r="GS21">
        <f>VLOOKUP(A21, '[3]Sept. 2019 Social'!$D$2:$F$301, 3, FALSE)</f>
        <v>0.96179999999999999</v>
      </c>
      <c r="GT21">
        <f t="shared" si="42"/>
        <v>0.10260609568838884</v>
      </c>
      <c r="GV21">
        <v>0.63858818378614013</v>
      </c>
    </row>
    <row r="22" spans="1:204" x14ac:dyDescent="0.35">
      <c r="A22" t="s">
        <v>240</v>
      </c>
      <c r="B22" t="str">
        <f>VLOOKUP(A22,'[1]CFB Scores for Tableau'!$A$2:$D$131, 2, FALSE)</f>
        <v>Seattle</v>
      </c>
      <c r="C22" t="str">
        <f>VLOOKUP(A22,'[1]CFB Scores for Tableau'!$A$2:$D$131, 3, FALSE)</f>
        <v>Washington</v>
      </c>
      <c r="D22" s="9">
        <f>VLOOKUP(A22,'[1]CFB Scores for Tableau'!$A$2:$D$131, 4, FALSE)</f>
        <v>98195</v>
      </c>
      <c r="F22" s="3">
        <f t="shared" si="0"/>
        <v>114.55186191389137</v>
      </c>
      <c r="G22">
        <f t="shared" si="1"/>
        <v>26</v>
      </c>
      <c r="I22" s="4">
        <f t="shared" si="2"/>
        <v>49.401014442380003</v>
      </c>
      <c r="J22">
        <v>24</v>
      </c>
      <c r="K22" s="4">
        <f t="shared" si="32"/>
        <v>68.018919999999994</v>
      </c>
      <c r="L22" s="4">
        <f t="shared" si="3"/>
        <v>67.506344723609104</v>
      </c>
      <c r="M22" s="4">
        <f t="shared" si="33"/>
        <v>55.566741000000007</v>
      </c>
      <c r="N22" s="4">
        <f t="shared" si="4"/>
        <v>68.678000001231865</v>
      </c>
      <c r="O22" s="4">
        <f t="shared" si="5"/>
        <v>333.171020167221</v>
      </c>
      <c r="P22" s="4">
        <f t="shared" si="6"/>
        <v>21</v>
      </c>
      <c r="Q22" s="4"/>
      <c r="R22" s="4">
        <f t="shared" si="34"/>
        <v>331.2018433310692</v>
      </c>
      <c r="S22" s="4">
        <f t="shared" si="7"/>
        <v>21</v>
      </c>
      <c r="T22" s="4"/>
      <c r="U22" t="s">
        <v>227</v>
      </c>
      <c r="V22" t="s">
        <v>191</v>
      </c>
      <c r="W22" s="4">
        <v>63200197.399999999</v>
      </c>
      <c r="X22" s="4">
        <v>8432405</v>
      </c>
      <c r="Y22" s="4">
        <f>VLOOKUP(A22, '[2]Power 5'!$B$2:$F$75, 3, FALSE)</f>
        <v>967128</v>
      </c>
      <c r="Z22" s="4">
        <f>VLOOKUP(A22, '[2]Power 5'!$B$2:$F$75, 4, FALSE)</f>
        <v>592213.19999999995</v>
      </c>
      <c r="AA22" s="3">
        <f>VLOOKUP(A22, '[2]Power 5'!$B$2:$F$75, 5, FALSE)</f>
        <v>0.6123421098344789</v>
      </c>
      <c r="AB22" s="4">
        <v>54767792.399999999</v>
      </c>
      <c r="AC22" s="3">
        <v>0.62800755143731701</v>
      </c>
      <c r="AD22" s="4">
        <f t="shared" si="8"/>
        <v>29251200</v>
      </c>
      <c r="AE22" t="s">
        <v>241</v>
      </c>
      <c r="AF22" s="5">
        <f>(VLOOKUP(A22, '[3]USA Coaches'' Salaries'!$O$3:$W$132, 9, FALSE))</f>
        <v>4.01</v>
      </c>
      <c r="AG22">
        <v>252015</v>
      </c>
      <c r="AH22">
        <v>155882</v>
      </c>
      <c r="AI22">
        <v>113630</v>
      </c>
      <c r="AJ22">
        <f t="shared" si="9"/>
        <v>521527</v>
      </c>
      <c r="AK22">
        <v>4</v>
      </c>
      <c r="AL22">
        <v>0</v>
      </c>
      <c r="AM22">
        <v>0</v>
      </c>
      <c r="AN22">
        <v>0</v>
      </c>
      <c r="AO22">
        <f t="shared" si="10"/>
        <v>25</v>
      </c>
      <c r="AP22">
        <f>(VLOOKUP(A22, '[3]College Football Reference 0918'!$A$2:$I$131, 8, FALSE))*10</f>
        <v>30</v>
      </c>
      <c r="AQ22">
        <f>(VLOOKUP(A22, '[3]College Football Reference 0918'!$A$2:$I$131, 9, FALSE))*10</f>
        <v>20</v>
      </c>
      <c r="AR22">
        <f>VLOOKUP('Dataset to Analyze - Overall'!A22, '[3]College Football Reference 0918'!$A$2:$G$131, 3, FALSE)</f>
        <v>82</v>
      </c>
      <c r="AS22">
        <f>VLOOKUP('Dataset to Analyze - Overall'!A22, '[3]College Football Reference 0918'!$A$2:$G$131, 4, FALSE)</f>
        <v>50</v>
      </c>
      <c r="AT22" s="5">
        <f>VLOOKUP('Dataset to Analyze - Overall'!A22, '[3]College Football Reference 0918'!$A$2:$G$131, 5, FALSE)</f>
        <v>0.62121212121212122</v>
      </c>
      <c r="AU22">
        <f>(VLOOKUP('Dataset to Analyze - Overall'!A22,'[3]College Football Reference 0918'!$A$2:$G$131,7,FALSE)*5)</f>
        <v>15</v>
      </c>
      <c r="AV22">
        <f>(VLOOKUP('Dataset to Analyze - Overall'!A22, '[3]College Football Reference 0918'!$A$2:$G$131, 6, FALSE))*5</f>
        <v>45</v>
      </c>
      <c r="AW22">
        <f t="shared" si="11"/>
        <v>46</v>
      </c>
      <c r="AX22" s="4">
        <f>((((SUMIF('[3]2014 Broadcasts'!$F$2:$F$561, 'Dataset to Analyze - Overall'!A22, '[3]2014 Broadcasts'!$B$2:$B$561))+(SUMIF('[3]2014 Broadcasts'!$G$2:$G$561, 'Dataset to Analyze - Overall'!A22, '[3]2014 Broadcasts'!$B$2:$B$561))+(SUMIF('[3]2014 Broadcasts'!$H$2:$H$561, 'Dataset to Analyze - Overall'!A22, '[3]2014 Broadcasts'!$B$2:$B$561))+(SUMIF('[3]2014 Broadcasts'!$I$2:$I$561, 'Dataset to Analyze - Overall'!A22, '[3]2014 Broadcasts'!$B$2:$B$561)))+((SUMIF('[3]2015 Broadcasts'!$C$2:$C$417,'Dataset to Analyze - Overall'!A22,'[3]2015 Broadcasts'!$H$2:$H$417))+(SUMIF('[3]2015 Broadcasts'!$D$2:$D$417,'Dataset to Analyze - Overall'!A22,'[3]2015 Broadcasts'!$H$2:$H$417)))+((SUMIF('[3]2016 Broadcasts'!$C$2:$C$400,'Dataset to Analyze - Overall'!A22,'[3]2016 Broadcasts'!$H$2:$H$400))+(SUMIF('[3]2016 Broadcasts'!$D$2:$D$400,'Dataset to Analyze - Overall'!A22,'[3]2016 Broadcasts'!$H$2:$H$400)))+((SUMIF('[3]2017 Broadcasts'!$C$2:$C$394,'Dataset to Analyze - Overall'!A22, '[3]2017 Broadcasts'!$I$2:$I$394))+(SUMIF('[3]2017 Broadcasts'!$D$2:$D$394,'Dataset to Analyze - Overall'!A22, '[3]2017 Broadcasts'!$I$2:$I$394)))+((SUMIF('[3]2018 Broadcasts'!$C$2:$C$351, 'Dataset to Analyze - Overall'!A22, '[3]2018 Broadcasts'!$H$2:$H$351))+(SUMIF('[3]2018 Broadcasts'!$D$2:$D$351, 'Dataset to Analyze - Overall'!A22, '[3]2018 Broadcasts'!$H$2:$H$351))))/AW22)*1000000</f>
        <v>2958434.7826086958</v>
      </c>
      <c r="AY22" t="s">
        <v>233</v>
      </c>
      <c r="AZ22" s="4">
        <f>(VLOOKUP(A22, [3]Averages!$B$2:$K$128, 10, FALSE))*1000000</f>
        <v>12000000</v>
      </c>
      <c r="BA22" s="4">
        <f>AVERAGEIF([3]Attendance!$C$2:$C$1286, 'Dataset to Analyze - Overall'!A22, [3]Attendance!$G$2:$G$1286)</f>
        <v>65077.818181818184</v>
      </c>
      <c r="BB22">
        <f>VLOOKUP(A22, [3]Stadiums!$B$2:$E$132, 3, FALSE)</f>
        <v>70138</v>
      </c>
      <c r="BC22" s="3">
        <f t="shared" si="12"/>
        <v>0.92785391915677928</v>
      </c>
      <c r="BD22">
        <f>VLOOKUP(A22, '[3]College Football Reference 0918'!$A$2:$L$131, 11, FALSE)</f>
        <v>4</v>
      </c>
      <c r="BE22">
        <f>VLOOKUP(A22, '[3]College Football Reference 0918'!$A$2:$L$131, 12, FALSE)</f>
        <v>4</v>
      </c>
      <c r="BF22">
        <f>VLOOKUP(A22, '[3]College Football Reference 0918'!$A$2:$L$131, 2, FALSE)</f>
        <v>18</v>
      </c>
      <c r="BG22">
        <f>VLOOKUP(A22, '[3]Draft Picks'!$AG$2:$AT$131, 14, FALSE)</f>
        <v>33</v>
      </c>
      <c r="BH22">
        <f>(VLOOKUP(A22, [3]Averages!$B$2:$J$128, 9, FALSE))*GV22</f>
        <v>3789922.6219155029</v>
      </c>
      <c r="BJ22">
        <f>VLOOKUP(A22&amp;"2014", '[4]Revenues_All_Sports_and_Men''s_W'!$E$2:$BI$1271, 57, FALSE)</f>
        <v>66941640</v>
      </c>
      <c r="BK22">
        <f>VLOOKUP(A22&amp;"2015", '[4]Revenues_All_Sports_and_Men''s_W'!$E$2:$BI$1271, 57, FALSE)</f>
        <v>69134064</v>
      </c>
      <c r="BL22">
        <f>VLOOKUP(A22&amp;"2016", '[4]Revenues_All_Sports_and_Men''s_W'!$E$2:$BI$1271, 57, FALSE)</f>
        <v>80230690</v>
      </c>
      <c r="BM22">
        <f>VLOOKUP(A22&amp;"2017", '[4]Revenues_All_Sports_and_Men''s_W'!$E$2:$BI$1271, 57, FALSE)</f>
        <v>81131079</v>
      </c>
      <c r="BN22">
        <f>VLOOKUP(A22&amp;"2018", '[4]Revenues_All_Sports_and_Men''s_W'!$E$2:$BI$1271, 57, FALSE)</f>
        <v>84041770</v>
      </c>
      <c r="BO22" s="6">
        <f>VLOOKUP(A22&amp;"2014", '[4]Revenues_All_Sports_and_Men''s_W'!$E$2:$FO$1271, 58, FALSE)</f>
        <v>0.64652853347654615</v>
      </c>
      <c r="BP22" s="6">
        <f>VLOOKUP(A22&amp;"2015", '[4]Revenues_All_Sports_and_Men''s_W'!$E$2:$FO$1271, 58, FALSE)</f>
        <v>0.64518079305257747</v>
      </c>
      <c r="BQ22" s="6">
        <f>VLOOKUP(A22&amp;"2016", '[4]Revenues_All_Sports_and_Men''s_W'!$E$2:$FO$1271, 58, FALSE)</f>
        <v>0.62317430548061747</v>
      </c>
      <c r="BR22" s="6">
        <f>VLOOKUP(A22&amp;"2017", '[4]Revenues_All_Sports_and_Men''s_W'!$E$2:$FO$1271, 58, FALSE)</f>
        <v>0.61970282295438861</v>
      </c>
      <c r="BS22" s="6">
        <f>VLOOKUP(A22&amp;"2018", '[4]Revenues_All_Sports_and_Men''s_W'!$E$2:$FO$1271, 58, FALSE)</f>
        <v>0.62814925214479411</v>
      </c>
      <c r="BT22">
        <f>VLOOKUP(A22&amp;"2014", '[5]Recruiting_Expenses_Men''s_Women'!$F$2:$O$1271, 9, FALSE)</f>
        <v>884466</v>
      </c>
      <c r="BU22">
        <f>VLOOKUP(A22&amp;"2015", '[5]Recruiting_Expenses_Men''s_Women'!$F$2:$O$1271, 9, FALSE)</f>
        <v>989391</v>
      </c>
      <c r="BV22">
        <f>VLOOKUP(A22&amp;"2016", '[5]Recruiting_Expenses_Men''s_Women'!$F$2:$O$1271, 9, FALSE)</f>
        <v>1025335</v>
      </c>
      <c r="BW22">
        <f>VLOOKUP(A22&amp;"2017", '[5]Recruiting_Expenses_Men''s_Women'!$F$2:$O$1271, 9, FALSE)</f>
        <v>1252277</v>
      </c>
      <c r="BX22">
        <f>VLOOKUP(A22&amp;"2018", '[5]Recruiting_Expenses_Men''s_Women'!$F$2:$O$1271, 9, FALSE)</f>
        <v>1297309</v>
      </c>
      <c r="BY22" s="4">
        <v>25066000</v>
      </c>
      <c r="BZ22" s="4">
        <v>28646000</v>
      </c>
      <c r="CA22" s="4">
        <v>30896000</v>
      </c>
      <c r="CB22" s="4">
        <v>29448000</v>
      </c>
      <c r="CC22" s="4">
        <v>32200000.000000004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f>VLOOKUP(A22, '[3]2014'!$B$18:$D$145, 3, FALSE)</f>
        <v>8</v>
      </c>
      <c r="CJ22">
        <f>VLOOKUP(A22, '[3]2015'!$B$18:$D$145, 3, FALSE)</f>
        <v>7</v>
      </c>
      <c r="CK22">
        <f>VLOOKUP(A22, '[3]2016'!$B$18:$D$145, 3, FALSE)</f>
        <v>12</v>
      </c>
      <c r="CL22">
        <f>VLOOKUP(A22, '[3]2017'!$B$18:$D$147, 3, FALSE)</f>
        <v>10</v>
      </c>
      <c r="CM22">
        <f>VLOOKUP(A22, '[3]2018'!$B$18:$D$147, 3, FALSE)</f>
        <v>10</v>
      </c>
      <c r="CN22">
        <f>COUNTIF('[3]2014 Broadcasts'!$F$2:$F$561, 'Dataset to Analyze - Overall'!A22)+COUNTIF('[3]2014 Broadcasts'!$G$2:$G$561, 'Dataset to Analyze - Overall'!A22)+COUNTIF('[3]2014 Broadcasts'!$H$2:$H$561, 'Dataset to Analyze - Overall'!A22)+COUNTIF('[3]2014 Broadcasts'!$I$2:$I$561, 'Dataset to Analyze - Overall'!A22)</f>
        <v>8</v>
      </c>
      <c r="CO22">
        <f>COUNTIF('[3]2015 Broadcasts'!$C$2:$C$417, A22)+COUNTIF('[3]2015 Broadcasts'!$D$2:$D$417, A22)</f>
        <v>8</v>
      </c>
      <c r="CP22">
        <f>COUNTIF('[3]2016 Broadcasts'!$C$2:$C$400, 'Dataset to Analyze - Overall'!A22)+COUNTIF('[3]2016 Broadcasts'!$D$2:$D$400, 'Dataset to Analyze - Overall'!A22)</f>
        <v>9</v>
      </c>
      <c r="CQ22">
        <f>COUNTIF('[3]2017 Broadcasts'!$C$2:$C$394, 'Dataset to Analyze - Overall'!A22)+COUNTIF('[3]2017 Broadcasts'!$D$2:$D$394, 'Dataset to Analyze - Overall'!A22)</f>
        <v>10</v>
      </c>
      <c r="CR22">
        <f>COUNTIF('[3]2018 Broadcasts'!$C$2:$C$351, 'Dataset to Analyze - Overall'!A22)+COUNTIF('[3]2018 Broadcasts'!$D$2:$D$351, 'Dataset to Analyze - Overall'!A22)</f>
        <v>11</v>
      </c>
      <c r="CS22" s="4">
        <f>(((SUMIF('[3]2014 Broadcasts'!$F$2:$F$561, 'Dataset to Analyze - Overall'!A22, '[3]2014 Broadcasts'!$B$2:$B$561))+(SUMIF('[3]2014 Broadcasts'!$G$2:$G$561, 'Dataset to Analyze - Overall'!A22, '[3]2014 Broadcasts'!$B$2:$B$561))+(SUMIF('[3]2014 Broadcasts'!$H$2:$H$561, 'Dataset to Analyze - Overall'!A22, '[3]2014 Broadcasts'!$B$2:$B$561))+(SUMIF('[3]2014 Broadcasts'!$I$2:$I$561, 'Dataset to Analyze - Overall'!A22, '[3]2014 Broadcasts'!$B$2:$B$561)))/'Dataset to Analyze - Overall'!CN22)*1000000</f>
        <v>1474375.0000000002</v>
      </c>
      <c r="CT22" s="4">
        <f>(((SUMIF('[3]2015 Broadcasts'!$C$2:$C$417,'Dataset to Analyze - Overall'!A22,'[3]2015 Broadcasts'!$H$2:$H$417))+(SUMIF('[3]2015 Broadcasts'!$D$2:$D$417,'Dataset to Analyze - Overall'!A22,'[3]2015 Broadcasts'!$H$2:$H$417)))/CO22)*1000000</f>
        <v>1608750</v>
      </c>
      <c r="CU22" s="4">
        <f>(((SUMIF('[3]2016 Broadcasts'!$C$2:$C$400,'Dataset to Analyze - Overall'!A22,'[3]2016 Broadcasts'!$H$2:$H$400))+(SUMIF('[3]2016 Broadcasts'!$D$2:$D$400,'Dataset to Analyze - Overall'!A22,'[3]2016 Broadcasts'!$H$2:$H$400)))/'Dataset to Analyze - Overall'!CP22)*1000000</f>
        <v>4763111.111111111</v>
      </c>
      <c r="CV22" s="4">
        <f>(((SUMIF('[3]2017 Broadcasts'!$C$2:$C$394,'Dataset to Analyze - Overall'!A22, '[3]2017 Broadcasts'!$I$2:$I$394))+(SUMIF('[3]2017 Broadcasts'!$D$2:$D$394,'Dataset to Analyze - Overall'!A22, '[3]2017 Broadcasts'!$I$2:$I$394)))/'Dataset to Analyze - Overall'!CQ22)*1000000</f>
        <v>2491800.0000000005</v>
      </c>
      <c r="CW22" s="4">
        <f>(((SUMIF('[3]2018 Broadcasts'!$C$2:$C$351, 'Dataset to Analyze - Overall'!A22, '[3]2018 Broadcasts'!$H$2:$H$351))+(SUMIF('[3]2018 Broadcasts'!$D$2:$D$351, 'Dataset to Analyze - Overall'!A22, '[3]2018 Broadcasts'!$H$2:$H$351)))/'Dataset to Analyze - Overall'!CR22)*1000000</f>
        <v>3967000</v>
      </c>
      <c r="CX22" s="5"/>
      <c r="CY22">
        <f>VLOOKUP(A22&amp;"2014", [3]Attendance!$D$2:$G$1286, 4, FALSE)</f>
        <v>64508</v>
      </c>
      <c r="CZ22">
        <f>VLOOKUP(A22&amp;"2015", [3]Attendance!$D$2:$G$1286, 4, FALSE)</f>
        <v>61919</v>
      </c>
      <c r="DA22">
        <f>VLOOKUP(A22&amp;"2016", [3]Attendance!$D$2:$G$1286, 4, FALSE)</f>
        <v>64589</v>
      </c>
      <c r="DB22">
        <f>VLOOKUP(A22&amp;"2017", [3]Attendance!$D$2:$G$1286, 4, FALSE)</f>
        <v>68822</v>
      </c>
      <c r="DC22">
        <f>VLOOKUP(A22&amp;"2018", [3]Attendance!$D$2:$G$1286, 4, FALSE)</f>
        <v>69068</v>
      </c>
      <c r="DE22">
        <f t="shared" si="13"/>
        <v>42.869426255738901</v>
      </c>
      <c r="DF22">
        <f t="shared" si="13"/>
        <v>44.273454585338897</v>
      </c>
      <c r="DG22">
        <f t="shared" si="13"/>
        <v>51.3797338757389</v>
      </c>
      <c r="DH22">
        <f t="shared" si="13"/>
        <v>51.9563429913389</v>
      </c>
      <c r="DI22">
        <f t="shared" si="13"/>
        <v>53.820349507738904</v>
      </c>
      <c r="DJ22">
        <f t="shared" si="35"/>
        <v>58.183699999999995</v>
      </c>
      <c r="DK22">
        <f t="shared" si="36"/>
        <v>66.596699999999998</v>
      </c>
      <c r="DL22">
        <f t="shared" si="37"/>
        <v>71.884199999999993</v>
      </c>
      <c r="DM22">
        <f t="shared" si="38"/>
        <v>68.481399999999994</v>
      </c>
      <c r="DN22">
        <f t="shared" si="39"/>
        <v>74.948599999999999</v>
      </c>
      <c r="DT22">
        <f t="shared" si="15"/>
        <v>43.872645163396555</v>
      </c>
      <c r="DU22">
        <f t="shared" si="15"/>
        <v>47.474420246961145</v>
      </c>
      <c r="DV22">
        <f t="shared" si="15"/>
        <v>49.497202077126133</v>
      </c>
      <c r="DW22">
        <f t="shared" si="15"/>
        <v>59.468373807526049</v>
      </c>
      <c r="DX22">
        <f t="shared" si="15"/>
        <v>61.315208430397348</v>
      </c>
      <c r="DY22">
        <f t="shared" si="16"/>
        <v>31.593039999999998</v>
      </c>
      <c r="DZ22">
        <f t="shared" si="17"/>
        <v>34.030709999999999</v>
      </c>
      <c r="EA22">
        <f t="shared" si="18"/>
        <v>84.411959999999993</v>
      </c>
      <c r="EB22">
        <f t="shared" si="19"/>
        <v>49.240899999999996</v>
      </c>
      <c r="EC22">
        <f t="shared" si="20"/>
        <v>54.287300000000002</v>
      </c>
      <c r="ED22">
        <f t="shared" si="21"/>
        <v>11.944000000613903</v>
      </c>
      <c r="EE22">
        <f t="shared" si="22"/>
        <v>11.944000000682813</v>
      </c>
      <c r="EF22">
        <f t="shared" si="23"/>
        <v>13.437000000758863</v>
      </c>
      <c r="EG22">
        <f t="shared" si="24"/>
        <v>14.930000000840446</v>
      </c>
      <c r="EH22">
        <f t="shared" si="25"/>
        <v>16.423000000930013</v>
      </c>
      <c r="EI22" s="4">
        <f t="shared" si="26"/>
        <v>188.46281141974936</v>
      </c>
      <c r="EJ22" s="4">
        <f t="shared" si="26"/>
        <v>204.31928483298287</v>
      </c>
      <c r="EK22" s="4">
        <f t="shared" si="26"/>
        <v>270.6100959536239</v>
      </c>
      <c r="EL22" s="4">
        <f t="shared" si="26"/>
        <v>244.0770167997054</v>
      </c>
      <c r="EM22" s="4">
        <f t="shared" si="26"/>
        <v>260.79445793906626</v>
      </c>
      <c r="EN22" s="4">
        <f t="shared" si="27"/>
        <v>34</v>
      </c>
      <c r="EO22" s="4">
        <f t="shared" si="27"/>
        <v>28</v>
      </c>
      <c r="EP22" s="4">
        <f t="shared" si="27"/>
        <v>15</v>
      </c>
      <c r="EQ22" s="4">
        <f t="shared" si="41"/>
        <v>28</v>
      </c>
      <c r="ER22" s="4" t="e">
        <f t="shared" si="40"/>
        <v>#DIV/0!</v>
      </c>
      <c r="ET22" s="4">
        <v>0</v>
      </c>
      <c r="EU22">
        <v>5</v>
      </c>
      <c r="EV22">
        <v>0</v>
      </c>
      <c r="EW22">
        <v>0</v>
      </c>
      <c r="EX22">
        <v>0</v>
      </c>
      <c r="EY22">
        <v>5</v>
      </c>
      <c r="EZ22">
        <v>5</v>
      </c>
      <c r="FA22">
        <v>5</v>
      </c>
      <c r="FB22">
        <v>5</v>
      </c>
      <c r="FC22">
        <v>5</v>
      </c>
      <c r="FD22">
        <f>VLOOKUP(A22, '[3]College Football Reference 0918'!$A$2:$R$131, 9, FALSE)</f>
        <v>2</v>
      </c>
      <c r="FE22">
        <f>VLOOKUP(A22, '[3]College Football Reference 0918'!$A$2:$R$131, 10, FALSE)</f>
        <v>0</v>
      </c>
      <c r="FF22">
        <f>VLOOKUP(A22, '[3]College Football Reference 0918'!$A$2:$R$131, 11, FALSE)</f>
        <v>4</v>
      </c>
      <c r="FG22">
        <f>VLOOKUP(A22, '[3]College Football Reference 0918'!$A$2:$R$131, 12, FALSE)</f>
        <v>4</v>
      </c>
      <c r="FH22">
        <f>VLOOKUP(A22, '[3]College Football Reference 0918'!$A$2:$R$131, 13, FALSE)</f>
        <v>0</v>
      </c>
      <c r="FK22">
        <v>25</v>
      </c>
      <c r="FP22">
        <v>10</v>
      </c>
      <c r="FQ22">
        <v>10</v>
      </c>
      <c r="FR22">
        <v>10</v>
      </c>
      <c r="FU22">
        <v>10</v>
      </c>
      <c r="FW22">
        <v>10</v>
      </c>
      <c r="FX22">
        <f>IF((VLOOKUP(A22, '[3]2014'!$B$18:$Q$145, 13, FALSE))&gt;0, 5, 0)</f>
        <v>5</v>
      </c>
      <c r="FY22">
        <f>IF((VLOOKUP(A22, '[3]2015'!$B$18:$P$145, 13, FALSE))&gt;0, 5, 0)</f>
        <v>0</v>
      </c>
      <c r="FZ22">
        <f>IF((VLOOKUP(A22, '[3]2016'!$B$18:$Q$145, 13, FALSE))&gt;0, 5, 0)</f>
        <v>5</v>
      </c>
      <c r="GA22">
        <f>IF((VLOOKUP(A22, '[3]2017'!$B$18:$Q$147, 13, FALSE))&gt;0, 5, 0)</f>
        <v>5</v>
      </c>
      <c r="GB22">
        <f>IF((VLOOKUP(A22, '[3]2018'!$B$18:$Q$147, 13, FALSE))&gt;0, 5, 0)</f>
        <v>5</v>
      </c>
      <c r="GC22">
        <f>IF((VLOOKUP(A22, '[3]2014'!$B$18:$Q$145, 15, FALSE))&gt;0, 5, 0)</f>
        <v>0</v>
      </c>
      <c r="GD22">
        <f>IF((VLOOKUP(A22, '[3]2015'!$B$18:$P$145, 15, FALSE))&gt;0, 5, 0)</f>
        <v>0</v>
      </c>
      <c r="GE22">
        <f>IF((VLOOKUP(A22, '[3]2016'!$B$18:$Q$145, 15, FALSE))&gt;0, 5, 0)</f>
        <v>5</v>
      </c>
      <c r="GF22">
        <f>IF((VLOOKUP(A22, '[3]2017'!$B$18:$Q$147, 15, FALSE))&gt;0, 5, 0)</f>
        <v>5</v>
      </c>
      <c r="GG22">
        <f>IF((VLOOKUP(A22, '[3]2018'!$B$18:$Q$147, 15, FALSE))&gt;0, 5, 0)</f>
        <v>5</v>
      </c>
      <c r="GH22" s="7">
        <f t="shared" si="43"/>
        <v>339975.74494516815</v>
      </c>
      <c r="GI22" s="7">
        <f t="shared" si="43"/>
        <v>370351.15780549764</v>
      </c>
      <c r="GJ22" s="7">
        <f t="shared" si="43"/>
        <v>403440.48693824909</v>
      </c>
      <c r="GK22" s="7">
        <f t="shared" si="43"/>
        <v>439486.20942735823</v>
      </c>
      <c r="GL22" s="7">
        <f t="shared" si="43"/>
        <v>478752.46667147509</v>
      </c>
      <c r="GM22">
        <v>521527</v>
      </c>
      <c r="GO22" s="8">
        <f t="shared" si="29"/>
        <v>0.30528568300756603</v>
      </c>
      <c r="GP22" s="8">
        <f t="shared" si="30"/>
        <v>0.37814284150378302</v>
      </c>
      <c r="GQ22">
        <f>VLOOKUP(A22, '[3]Sept. 2017 Social'!$D$2:$F$151, 3, FALSE)</f>
        <v>0.45100000000000001</v>
      </c>
      <c r="GR22">
        <f>VLOOKUP(A22, '[3]Sept. 2018 Social'!$D$2:$F$151, 3, FALSE)</f>
        <v>0.48610000000000003</v>
      </c>
      <c r="GS22">
        <f>VLOOKUP(A22, '[3]Sept. 2019 Social'!$D$2:$F$301, 3, FALSE)</f>
        <v>0.51910000000000001</v>
      </c>
      <c r="GT22">
        <f t="shared" si="42"/>
        <v>7.2857158496217003E-2</v>
      </c>
      <c r="GV22">
        <v>0.61923658545281157</v>
      </c>
    </row>
    <row r="23" spans="1:204" x14ac:dyDescent="0.35">
      <c r="A23" t="s">
        <v>242</v>
      </c>
      <c r="B23" t="str">
        <f>VLOOKUP(A23,'[1]CFB Scores for Tableau'!$A$2:$D$131, 2, FALSE)</f>
        <v>Minneapolis</v>
      </c>
      <c r="C23" t="str">
        <f>VLOOKUP(A23,'[1]CFB Scores for Tableau'!$A$2:$D$131, 3, FALSE)</f>
        <v>Minnesota</v>
      </c>
      <c r="D23" s="9">
        <f>VLOOKUP(A23,'[1]CFB Scores for Tableau'!$A$2:$D$131, 4, FALSE)</f>
        <v>55455</v>
      </c>
      <c r="F23" s="3">
        <f t="shared" si="0"/>
        <v>128.70475103778026</v>
      </c>
      <c r="G23">
        <f t="shared" si="1"/>
        <v>19</v>
      </c>
      <c r="I23" s="4">
        <f t="shared" si="2"/>
        <v>31.572627015290003</v>
      </c>
      <c r="J23">
        <v>41</v>
      </c>
      <c r="K23" s="4">
        <f t="shared" si="32"/>
        <v>99.760369999999995</v>
      </c>
      <c r="L23" s="4">
        <f t="shared" si="3"/>
        <v>51.764173085730228</v>
      </c>
      <c r="M23" s="4">
        <f t="shared" si="33"/>
        <v>34.643223000000006</v>
      </c>
      <c r="N23" s="4">
        <f t="shared" si="4"/>
        <v>47.776000001353012</v>
      </c>
      <c r="O23" s="4">
        <f t="shared" si="5"/>
        <v>306.51639310237323</v>
      </c>
      <c r="P23" s="4">
        <f t="shared" si="6"/>
        <v>27</v>
      </c>
      <c r="Q23" s="4"/>
      <c r="R23" s="4">
        <f t="shared" si="34"/>
        <v>305.25914831701715</v>
      </c>
      <c r="S23" s="4">
        <f t="shared" si="7"/>
        <v>27</v>
      </c>
      <c r="T23" s="4"/>
      <c r="U23" t="s">
        <v>195</v>
      </c>
      <c r="V23" t="s">
        <v>191</v>
      </c>
      <c r="W23" s="4">
        <v>43025491.700000003</v>
      </c>
      <c r="X23" s="4">
        <v>5056177.3</v>
      </c>
      <c r="Y23" s="4">
        <f>VLOOKUP(A23, '[2]Power 5'!$B$2:$F$75, 3, FALSE)</f>
        <v>1188343.5</v>
      </c>
      <c r="Z23" s="4">
        <f>VLOOKUP(A23, '[2]Power 5'!$B$2:$F$75, 4, FALSE)</f>
        <v>725985.2</v>
      </c>
      <c r="AA23" s="3">
        <f>VLOOKUP(A23, '[2]Power 5'!$B$2:$F$75, 5, FALSE)</f>
        <v>0.61092201034465199</v>
      </c>
      <c r="AB23" s="4">
        <v>37969314.400000006</v>
      </c>
      <c r="AC23" s="3">
        <v>0.43046856802061717</v>
      </c>
      <c r="AD23" s="4">
        <f t="shared" si="8"/>
        <v>42758200</v>
      </c>
      <c r="AE23" t="s">
        <v>243</v>
      </c>
      <c r="AF23" s="5">
        <f>(VLOOKUP(A23, '[3]USA Coaches'' Salaries'!$O$3:$W$132, 9, FALSE))</f>
        <v>2.9099999999999997</v>
      </c>
      <c r="AG23">
        <v>349066</v>
      </c>
      <c r="AH23">
        <v>146137</v>
      </c>
      <c r="AI23">
        <v>92276</v>
      </c>
      <c r="AJ23">
        <f t="shared" si="9"/>
        <v>587479</v>
      </c>
      <c r="AK23">
        <v>7</v>
      </c>
      <c r="AL23">
        <v>0</v>
      </c>
      <c r="AM23">
        <v>1</v>
      </c>
      <c r="AN23">
        <v>0</v>
      </c>
      <c r="AO23">
        <f t="shared" si="10"/>
        <v>0</v>
      </c>
      <c r="AP23">
        <f>(VLOOKUP(A23, '[3]College Football Reference 0918'!$A$2:$I$131, 8, FALSE))*10</f>
        <v>0</v>
      </c>
      <c r="AQ23">
        <f>(VLOOKUP(A23, '[3]College Football Reference 0918'!$A$2:$I$131, 9, FALSE))*10</f>
        <v>0</v>
      </c>
      <c r="AR23">
        <f>VLOOKUP('Dataset to Analyze - Overall'!A23, '[3]College Football Reference 0918'!$A$2:$G$131, 3, FALSE)</f>
        <v>61</v>
      </c>
      <c r="AS23">
        <f>VLOOKUP('Dataset to Analyze - Overall'!A23, '[3]College Football Reference 0918'!$A$2:$G$131, 4, FALSE)</f>
        <v>66</v>
      </c>
      <c r="AT23" s="5">
        <f>VLOOKUP('Dataset to Analyze - Overall'!A23, '[3]College Football Reference 0918'!$A$2:$G$131, 5, FALSE)</f>
        <v>0.48031496062992124</v>
      </c>
      <c r="AU23">
        <f>(VLOOKUP('Dataset to Analyze - Overall'!A23,'[3]College Football Reference 0918'!$A$2:$G$131,7,FALSE)*5)</f>
        <v>15</v>
      </c>
      <c r="AV23">
        <f>(VLOOKUP('Dataset to Analyze - Overall'!A23, '[3]College Football Reference 0918'!$A$2:$G$131, 6, FALSE))*5</f>
        <v>35</v>
      </c>
      <c r="AW23">
        <f t="shared" si="11"/>
        <v>32</v>
      </c>
      <c r="AX23" s="4">
        <f>((((SUMIF('[3]2014 Broadcasts'!$F$2:$F$561, 'Dataset to Analyze - Overall'!A23, '[3]2014 Broadcasts'!$B$2:$B$561))+(SUMIF('[3]2014 Broadcasts'!$G$2:$G$561, 'Dataset to Analyze - Overall'!A23, '[3]2014 Broadcasts'!$B$2:$B$561))+(SUMIF('[3]2014 Broadcasts'!$H$2:$H$561, 'Dataset to Analyze - Overall'!A23, '[3]2014 Broadcasts'!$B$2:$B$561))+(SUMIF('[3]2014 Broadcasts'!$I$2:$I$561, 'Dataset to Analyze - Overall'!A23, '[3]2014 Broadcasts'!$B$2:$B$561)))+((SUMIF('[3]2015 Broadcasts'!$C$2:$C$417,'Dataset to Analyze - Overall'!A23,'[3]2015 Broadcasts'!$H$2:$H$417))+(SUMIF('[3]2015 Broadcasts'!$D$2:$D$417,'Dataset to Analyze - Overall'!A23,'[3]2015 Broadcasts'!$H$2:$H$417)))+((SUMIF('[3]2016 Broadcasts'!$C$2:$C$400,'Dataset to Analyze - Overall'!A23,'[3]2016 Broadcasts'!$H$2:$H$400))+(SUMIF('[3]2016 Broadcasts'!$D$2:$D$400,'Dataset to Analyze - Overall'!A23,'[3]2016 Broadcasts'!$H$2:$H$400)))+((SUMIF('[3]2017 Broadcasts'!$C$2:$C$394,'Dataset to Analyze - Overall'!A23, '[3]2017 Broadcasts'!$I$2:$I$394))+(SUMIF('[3]2017 Broadcasts'!$D$2:$D$394,'Dataset to Analyze - Overall'!A23, '[3]2017 Broadcasts'!$I$2:$I$394)))+((SUMIF('[3]2018 Broadcasts'!$C$2:$C$351, 'Dataset to Analyze - Overall'!A23, '[3]2018 Broadcasts'!$H$2:$H$351))+(SUMIF('[3]2018 Broadcasts'!$D$2:$D$351, 'Dataset to Analyze - Overall'!A23, '[3]2018 Broadcasts'!$H$2:$H$351))))/AW23)*1000000</f>
        <v>1754859.3750000002</v>
      </c>
      <c r="AY23" t="s">
        <v>193</v>
      </c>
      <c r="AZ23" s="4">
        <f>(VLOOKUP(A23, [3]Averages!$B$2:$K$128, 10, FALSE))*1000000</f>
        <v>2254000</v>
      </c>
      <c r="BA23" s="4">
        <f>AVERAGEIF([3]Attendance!$C$2:$C$1286, 'Dataset to Analyze - Overall'!A23, [3]Attendance!$G$2:$G$1286)</f>
        <v>46415.8</v>
      </c>
      <c r="BB23">
        <f>VLOOKUP(A23, [3]Stadiums!$B$2:$E$132, 3, FALSE)</f>
        <v>50805</v>
      </c>
      <c r="BC23" s="3">
        <f t="shared" si="12"/>
        <v>0.91360692845192404</v>
      </c>
      <c r="BD23">
        <f>VLOOKUP(A23, '[3]College Football Reference 0918'!$A$2:$L$131, 11, FALSE)</f>
        <v>0</v>
      </c>
      <c r="BE23">
        <f>VLOOKUP(A23, '[3]College Football Reference 0918'!$A$2:$L$131, 12, FALSE)</f>
        <v>0</v>
      </c>
      <c r="BF23">
        <f>VLOOKUP(A23, '[3]College Football Reference 0918'!$A$2:$L$131, 2, FALSE)</f>
        <v>3</v>
      </c>
      <c r="BG23">
        <f>VLOOKUP(A23, '[3]Draft Picks'!$AG$2:$AT$131, 14, FALSE)</f>
        <v>12</v>
      </c>
      <c r="BH23">
        <f>(VLOOKUP(A23, [3]Averages!$B$2:$J$128, 9, FALSE))*GV23</f>
        <v>2752421.0432580276</v>
      </c>
      <c r="BJ23">
        <f>VLOOKUP(A23&amp;"2014", '[4]Revenues_All_Sports_and_Men''s_W'!$E$2:$BI$1271, 57, FALSE)</f>
        <v>35772983</v>
      </c>
      <c r="BK23">
        <f>VLOOKUP(A23&amp;"2015", '[4]Revenues_All_Sports_and_Men''s_W'!$E$2:$BI$1271, 57, FALSE)</f>
        <v>49363392</v>
      </c>
      <c r="BL23">
        <f>VLOOKUP(A23&amp;"2016", '[4]Revenues_All_Sports_and_Men''s_W'!$E$2:$BI$1271, 57, FALSE)</f>
        <v>48886935</v>
      </c>
      <c r="BM23">
        <f>VLOOKUP(A23&amp;"2017", '[4]Revenues_All_Sports_and_Men''s_W'!$E$2:$BI$1271, 57, FALSE)</f>
        <v>61561973</v>
      </c>
      <c r="BN23">
        <f>VLOOKUP(A23&amp;"2018", '[4]Revenues_All_Sports_and_Men''s_W'!$E$2:$BI$1271, 57, FALSE)</f>
        <v>63016508</v>
      </c>
      <c r="BO23" s="6">
        <f>VLOOKUP(A23&amp;"2014", '[4]Revenues_All_Sports_and_Men''s_W'!$E$2:$FO$1271, 58, FALSE)</f>
        <v>0.33888253551592118</v>
      </c>
      <c r="BP23" s="6">
        <f>VLOOKUP(A23&amp;"2015", '[4]Revenues_All_Sports_and_Men''s_W'!$E$2:$FO$1271, 58, FALSE)</f>
        <v>0.45831829966607363</v>
      </c>
      <c r="BQ23" s="6">
        <f>VLOOKUP(A23&amp;"2016", '[4]Revenues_All_Sports_and_Men''s_W'!$E$2:$FO$1271, 58, FALSE)</f>
        <v>0.45309893362147868</v>
      </c>
      <c r="BR23" s="6">
        <f>VLOOKUP(A23&amp;"2017", '[4]Revenues_All_Sports_and_Men''s_W'!$E$2:$FO$1271, 58, FALSE)</f>
        <v>0.51038353463294794</v>
      </c>
      <c r="BS23" s="6">
        <f>VLOOKUP(A23&amp;"2018", '[4]Revenues_All_Sports_and_Men''s_W'!$E$2:$FO$1271, 58, FALSE)</f>
        <v>0.51371610369041509</v>
      </c>
      <c r="BT23">
        <f>VLOOKUP(A23&amp;"2014", '[5]Recruiting_Expenses_Men''s_Women'!$F$2:$O$1271, 9, FALSE)</f>
        <v>1230126</v>
      </c>
      <c r="BU23">
        <f>VLOOKUP(A23&amp;"2015", '[5]Recruiting_Expenses_Men''s_Women'!$F$2:$O$1271, 9, FALSE)</f>
        <v>963688</v>
      </c>
      <c r="BV23">
        <f>VLOOKUP(A23&amp;"2016", '[5]Recruiting_Expenses_Men''s_Women'!$F$2:$O$1271, 9, FALSE)</f>
        <v>1151720</v>
      </c>
      <c r="BW23">
        <f>VLOOKUP(A23&amp;"2017", '[5]Recruiting_Expenses_Men''s_Women'!$F$2:$O$1271, 9, FALSE)</f>
        <v>1724518</v>
      </c>
      <c r="BX23">
        <f>VLOOKUP(A23&amp;"2018", '[5]Recruiting_Expenses_Men''s_Women'!$F$2:$O$1271, 9, FALSE)</f>
        <v>2035629</v>
      </c>
      <c r="BY23" s="4">
        <v>32430999.999999996</v>
      </c>
      <c r="BZ23" s="4">
        <v>34760000</v>
      </c>
      <c r="CA23" s="4">
        <v>37084000</v>
      </c>
      <c r="CB23" s="4">
        <v>53916000</v>
      </c>
      <c r="CC23" s="4">
        <v>55600000</v>
      </c>
      <c r="CD23">
        <v>7</v>
      </c>
      <c r="CE23">
        <v>7</v>
      </c>
      <c r="CF23">
        <v>7</v>
      </c>
      <c r="CG23">
        <v>7</v>
      </c>
      <c r="CH23">
        <v>7</v>
      </c>
      <c r="CI23">
        <f>VLOOKUP(A23, '[3]2014'!$B$18:$D$145, 3, FALSE)</f>
        <v>8</v>
      </c>
      <c r="CJ23">
        <f>VLOOKUP(A23, '[3]2015'!$B$18:$D$145, 3, FALSE)</f>
        <v>6</v>
      </c>
      <c r="CK23">
        <f>VLOOKUP(A23, '[3]2016'!$B$18:$D$145, 3, FALSE)</f>
        <v>9</v>
      </c>
      <c r="CL23">
        <f>VLOOKUP(A23, '[3]2017'!$B$18:$D$147, 3, FALSE)</f>
        <v>5</v>
      </c>
      <c r="CM23">
        <f>VLOOKUP(A23, '[3]2018'!$B$18:$D$147, 3, FALSE)</f>
        <v>7</v>
      </c>
      <c r="CN23">
        <f>COUNTIF('[3]2014 Broadcasts'!$F$2:$F$561, 'Dataset to Analyze - Overall'!A23)+COUNTIF('[3]2014 Broadcasts'!$G$2:$G$561, 'Dataset to Analyze - Overall'!A23)+COUNTIF('[3]2014 Broadcasts'!$H$2:$H$561, 'Dataset to Analyze - Overall'!A23)+COUNTIF('[3]2014 Broadcasts'!$I$2:$I$561, 'Dataset to Analyze - Overall'!A23)</f>
        <v>7</v>
      </c>
      <c r="CO23">
        <f>COUNTIF('[3]2015 Broadcasts'!$C$2:$C$417, A23)+COUNTIF('[3]2015 Broadcasts'!$D$2:$D$417, A23)</f>
        <v>7</v>
      </c>
      <c r="CP23">
        <f>COUNTIF('[3]2016 Broadcasts'!$C$2:$C$400, 'Dataset to Analyze - Overall'!A23)+COUNTIF('[3]2016 Broadcasts'!$D$2:$D$400, 'Dataset to Analyze - Overall'!A23)</f>
        <v>5</v>
      </c>
      <c r="CQ23">
        <f>COUNTIF('[3]2017 Broadcasts'!$C$2:$C$394, 'Dataset to Analyze - Overall'!A23)+COUNTIF('[3]2017 Broadcasts'!$D$2:$D$394, 'Dataset to Analyze - Overall'!A23)</f>
        <v>7</v>
      </c>
      <c r="CR23">
        <f>COUNTIF('[3]2018 Broadcasts'!$C$2:$C$351, 'Dataset to Analyze - Overall'!A23)+COUNTIF('[3]2018 Broadcasts'!$D$2:$D$351, 'Dataset to Analyze - Overall'!A23)</f>
        <v>6</v>
      </c>
      <c r="CS23" s="4">
        <f>(((SUMIF('[3]2014 Broadcasts'!$F$2:$F$561, 'Dataset to Analyze - Overall'!A23, '[3]2014 Broadcasts'!$B$2:$B$561))+(SUMIF('[3]2014 Broadcasts'!$G$2:$G$561, 'Dataset to Analyze - Overall'!A23, '[3]2014 Broadcasts'!$B$2:$B$561))+(SUMIF('[3]2014 Broadcasts'!$H$2:$H$561, 'Dataset to Analyze - Overall'!A23, '[3]2014 Broadcasts'!$B$2:$B$561))+(SUMIF('[3]2014 Broadcasts'!$I$2:$I$561, 'Dataset to Analyze - Overall'!A23, '[3]2014 Broadcasts'!$B$2:$B$561)))/'Dataset to Analyze - Overall'!CN23)*1000000</f>
        <v>2912500.0000000005</v>
      </c>
      <c r="CT23" s="4">
        <f>(((SUMIF('[3]2015 Broadcasts'!$C$2:$C$417,'Dataset to Analyze - Overall'!A23,'[3]2015 Broadcasts'!$H$2:$H$417))+(SUMIF('[3]2015 Broadcasts'!$D$2:$D$417,'Dataset to Analyze - Overall'!A23,'[3]2015 Broadcasts'!$H$2:$H$417)))/CO23)*1000000</f>
        <v>1999714.2857142857</v>
      </c>
      <c r="CU23" s="4">
        <f>(((SUMIF('[3]2016 Broadcasts'!$C$2:$C$400,'Dataset to Analyze - Overall'!A23,'[3]2016 Broadcasts'!$H$2:$H$400))+(SUMIF('[3]2016 Broadcasts'!$D$2:$D$400,'Dataset to Analyze - Overall'!A23,'[3]2016 Broadcasts'!$H$2:$H$400)))/'Dataset to Analyze - Overall'!CP23)*1000000</f>
        <v>1199800.0000000002</v>
      </c>
      <c r="CV23" s="4">
        <f>(((SUMIF('[3]2017 Broadcasts'!$C$2:$C$394,'Dataset to Analyze - Overall'!A23, '[3]2017 Broadcasts'!$I$2:$I$394))+(SUMIF('[3]2017 Broadcasts'!$D$2:$D$394,'Dataset to Analyze - Overall'!A23, '[3]2017 Broadcasts'!$I$2:$I$394)))/'Dataset to Analyze - Overall'!CQ23)*1000000</f>
        <v>1197857.1428571432</v>
      </c>
      <c r="CW23" s="4">
        <f>(((SUMIF('[3]2018 Broadcasts'!$C$2:$C$351, 'Dataset to Analyze - Overall'!A23, '[3]2018 Broadcasts'!$H$2:$H$351))+(SUMIF('[3]2018 Broadcasts'!$D$2:$D$351, 'Dataset to Analyze - Overall'!A23, '[3]2018 Broadcasts'!$H$2:$H$351)))/'Dataset to Analyze - Overall'!CR23)*1000000</f>
        <v>1231000</v>
      </c>
      <c r="CX23" s="5"/>
      <c r="CY23">
        <f>VLOOKUP(A23&amp;"2014", [3]Attendance!$D$2:$G$1286, 4, FALSE)</f>
        <v>47865</v>
      </c>
      <c r="CZ23">
        <f>VLOOKUP(A23&amp;"2015", [3]Attendance!$D$2:$G$1286, 4, FALSE)</f>
        <v>52355</v>
      </c>
      <c r="DA23">
        <f>VLOOKUP(A23&amp;"2016", [3]Attendance!$D$2:$G$1286, 4, FALSE)</f>
        <v>43814</v>
      </c>
      <c r="DB23">
        <f>VLOOKUP(A23&amp;"2017", [3]Attendance!$D$2:$G$1286, 4, FALSE)</f>
        <v>44358</v>
      </c>
      <c r="DC23">
        <f>VLOOKUP(A23&amp;"2018", [3]Attendance!$D$2:$G$1286, 4, FALSE)</f>
        <v>37915</v>
      </c>
      <c r="DE23">
        <f t="shared" si="13"/>
        <v>22.909018312938901</v>
      </c>
      <c r="DF23">
        <f t="shared" si="13"/>
        <v>31.612316236538902</v>
      </c>
      <c r="DG23">
        <f t="shared" si="13"/>
        <v>31.307193173738902</v>
      </c>
      <c r="DH23">
        <f t="shared" si="13"/>
        <v>39.424287508938896</v>
      </c>
      <c r="DI23">
        <f t="shared" si="13"/>
        <v>40.355771722938897</v>
      </c>
      <c r="DJ23">
        <f t="shared" si="35"/>
        <v>75.491449999999986</v>
      </c>
      <c r="DK23">
        <f t="shared" si="36"/>
        <v>80.96459999999999</v>
      </c>
      <c r="DL23">
        <f t="shared" si="37"/>
        <v>86.426000000000002</v>
      </c>
      <c r="DM23">
        <f t="shared" si="38"/>
        <v>125.9812</v>
      </c>
      <c r="DN23">
        <f t="shared" si="39"/>
        <v>129.93860000000001</v>
      </c>
      <c r="DT23">
        <f t="shared" si="15"/>
        <v>53.913158974114531</v>
      </c>
      <c r="DU23">
        <f t="shared" si="15"/>
        <v>44.304783444829745</v>
      </c>
      <c r="DV23">
        <f t="shared" si="15"/>
        <v>49.894064342984372</v>
      </c>
      <c r="DW23">
        <f t="shared" si="15"/>
        <v>72.812071890304296</v>
      </c>
      <c r="DX23">
        <f t="shared" si="15"/>
        <v>83.765231589131787</v>
      </c>
      <c r="DY23">
        <f t="shared" si="16"/>
        <v>29.116239999999998</v>
      </c>
      <c r="DZ23">
        <f t="shared" si="17"/>
        <v>33.945179999999993</v>
      </c>
      <c r="EA23">
        <f t="shared" si="18"/>
        <v>34.201769999999996</v>
      </c>
      <c r="EB23">
        <f t="shared" si="19"/>
        <v>23.859649999999998</v>
      </c>
      <c r="EC23">
        <f t="shared" si="20"/>
        <v>34.030709999999999</v>
      </c>
      <c r="ED23">
        <f t="shared" si="21"/>
        <v>10.451000000740185</v>
      </c>
      <c r="EE23">
        <f t="shared" si="22"/>
        <v>10.451000000818027</v>
      </c>
      <c r="EF23">
        <f t="shared" si="23"/>
        <v>7.4650000009019308</v>
      </c>
      <c r="EG23">
        <f t="shared" si="24"/>
        <v>10.45100000099422</v>
      </c>
      <c r="EH23">
        <f t="shared" si="25"/>
        <v>8.9580000010942733</v>
      </c>
      <c r="EI23" s="4">
        <f t="shared" si="26"/>
        <v>191.88086728779359</v>
      </c>
      <c r="EJ23" s="4">
        <f t="shared" si="26"/>
        <v>201.27787968218666</v>
      </c>
      <c r="EK23" s="4">
        <f t="shared" si="26"/>
        <v>209.29402751762521</v>
      </c>
      <c r="EL23" s="4">
        <f t="shared" si="26"/>
        <v>272.52820940023742</v>
      </c>
      <c r="EM23" s="4">
        <f t="shared" si="26"/>
        <v>297.04831331316495</v>
      </c>
      <c r="EN23" s="4">
        <f t="shared" si="27"/>
        <v>30</v>
      </c>
      <c r="EO23" s="4">
        <f t="shared" si="27"/>
        <v>29</v>
      </c>
      <c r="EP23" s="4">
        <f t="shared" si="27"/>
        <v>30</v>
      </c>
      <c r="EQ23" s="4">
        <f t="shared" si="41"/>
        <v>19</v>
      </c>
      <c r="ER23" s="4" t="e">
        <f t="shared" si="40"/>
        <v>#DIV/0!</v>
      </c>
      <c r="ET23" s="4">
        <v>0</v>
      </c>
      <c r="EU23">
        <v>5</v>
      </c>
      <c r="EV23">
        <v>5</v>
      </c>
      <c r="EW23">
        <v>0</v>
      </c>
      <c r="EX23">
        <v>5</v>
      </c>
      <c r="EY23">
        <v>5</v>
      </c>
      <c r="EZ23">
        <v>5</v>
      </c>
      <c r="FA23">
        <v>5</v>
      </c>
      <c r="FB23">
        <v>0</v>
      </c>
      <c r="FC23">
        <v>5</v>
      </c>
      <c r="FD23">
        <f>VLOOKUP(A23, '[3]College Football Reference 0918'!$A$2:$R$131, 9, FALSE)</f>
        <v>0</v>
      </c>
      <c r="FE23">
        <f>VLOOKUP(A23, '[3]College Football Reference 0918'!$A$2:$R$131, 10, FALSE)</f>
        <v>0</v>
      </c>
      <c r="FF23">
        <f>VLOOKUP(A23, '[3]College Football Reference 0918'!$A$2:$R$131, 11, FALSE)</f>
        <v>0</v>
      </c>
      <c r="FG23">
        <f>VLOOKUP(A23, '[3]College Football Reference 0918'!$A$2:$R$131, 12, FALSE)</f>
        <v>0</v>
      </c>
      <c r="FH23">
        <f>VLOOKUP(A23, '[3]College Football Reference 0918'!$A$2:$R$131, 13, FALSE)</f>
        <v>0</v>
      </c>
      <c r="FX23">
        <f>IF((VLOOKUP(A23, '[3]2014'!$B$18:$Q$145, 13, FALSE))&gt;0, 5, 0)</f>
        <v>0</v>
      </c>
      <c r="FY23">
        <f>IF((VLOOKUP(A23, '[3]2015'!$B$18:$P$145, 13, FALSE))&gt;0, 5, 0)</f>
        <v>0</v>
      </c>
      <c r="FZ23">
        <f>IF((VLOOKUP(A23, '[3]2016'!$B$18:$Q$145, 13, FALSE))&gt;0, 5, 0)</f>
        <v>0</v>
      </c>
      <c r="GA23">
        <f>IF((VLOOKUP(A23, '[3]2017'!$B$18:$Q$147, 13, FALSE))&gt;0, 5, 0)</f>
        <v>0</v>
      </c>
      <c r="GB23">
        <f>IF((VLOOKUP(A23, '[3]2018'!$B$18:$Q$147, 13, FALSE))&gt;0, 5, 0)</f>
        <v>0</v>
      </c>
      <c r="GC23">
        <f>IF((VLOOKUP(A23, '[3]2014'!$B$18:$Q$145, 15, FALSE))&gt;0, 5, 0)</f>
        <v>0</v>
      </c>
      <c r="GD23">
        <f>IF((VLOOKUP(A23, '[3]2015'!$B$18:$P$145, 15, FALSE))&gt;0, 5, 0)</f>
        <v>0</v>
      </c>
      <c r="GE23">
        <f>IF((VLOOKUP(A23, '[3]2016'!$B$18:$Q$145, 15, FALSE))&gt;0, 5, 0)</f>
        <v>0</v>
      </c>
      <c r="GF23">
        <f>IF((VLOOKUP(A23, '[3]2017'!$B$18:$Q$147, 15, FALSE))&gt;0, 5, 0)</f>
        <v>0</v>
      </c>
      <c r="GG23">
        <f>IF((VLOOKUP(A23, '[3]2018'!$B$18:$Q$147, 15, FALSE))&gt;0, 5, 0)</f>
        <v>0</v>
      </c>
      <c r="GH23" s="7">
        <f t="shared" si="43"/>
        <v>382968.87920403451</v>
      </c>
      <c r="GI23" s="7">
        <f t="shared" si="43"/>
        <v>417185.54904427961</v>
      </c>
      <c r="GJ23" s="7">
        <f t="shared" si="43"/>
        <v>454459.33542461979</v>
      </c>
      <c r="GK23" s="7">
        <f t="shared" si="43"/>
        <v>495063.37893948925</v>
      </c>
      <c r="GL23" s="7">
        <f t="shared" si="43"/>
        <v>539295.22415462963</v>
      </c>
      <c r="GM23">
        <v>587479</v>
      </c>
      <c r="GO23" s="8">
        <f t="shared" si="29"/>
        <v>-8.3431414559257733E-2</v>
      </c>
      <c r="GP23" s="8">
        <f t="shared" si="30"/>
        <v>5.3984292720371141E-2</v>
      </c>
      <c r="GQ23">
        <f>VLOOKUP(A23, '[3]Sept. 2017 Social'!$D$2:$F$151, 3, FALSE)</f>
        <v>0.19140000000000001</v>
      </c>
      <c r="GR23">
        <f>VLOOKUP(A23, '[3]Sept. 2018 Social'!$D$2:$F$151, 3, FALSE)</f>
        <v>0.21590000000000001</v>
      </c>
      <c r="GS23">
        <f>VLOOKUP(A23, '[3]Sept. 2019 Social'!$D$2:$F$301, 3, FALSE)</f>
        <v>0.24759999999999999</v>
      </c>
      <c r="GT23">
        <f t="shared" si="42"/>
        <v>0.13741570727962887</v>
      </c>
      <c r="GV23">
        <v>0.59757032405133514</v>
      </c>
    </row>
    <row r="24" spans="1:204" x14ac:dyDescent="0.35">
      <c r="A24" t="s">
        <v>244</v>
      </c>
      <c r="B24" t="str">
        <f>VLOOKUP(A24,'[1]CFB Scores for Tableau'!$A$2:$D$131, 2, FALSE)</f>
        <v>Stillwater</v>
      </c>
      <c r="C24" t="str">
        <f>VLOOKUP(A24,'[1]CFB Scores for Tableau'!$A$2:$D$131, 3, FALSE)</f>
        <v>Oklahoma</v>
      </c>
      <c r="D24" s="9">
        <f>VLOOKUP(A24,'[1]CFB Scores for Tableau'!$A$2:$D$131, 4, FALSE)</f>
        <v>74078</v>
      </c>
      <c r="F24" s="3">
        <f t="shared" si="0"/>
        <v>103.75909506591766</v>
      </c>
      <c r="G24">
        <f t="shared" si="1"/>
        <v>33</v>
      </c>
      <c r="I24" s="4">
        <f t="shared" si="2"/>
        <v>31.220854146950003</v>
      </c>
      <c r="J24">
        <v>6</v>
      </c>
      <c r="K24" s="4">
        <f t="shared" si="32"/>
        <v>74.37379</v>
      </c>
      <c r="L24" s="4">
        <f t="shared" si="3"/>
        <v>67.023270172547356</v>
      </c>
      <c r="M24" s="4">
        <f t="shared" si="33"/>
        <v>58.105457000000008</v>
      </c>
      <c r="N24" s="4">
        <f t="shared" si="4"/>
        <v>89.580000001015534</v>
      </c>
      <c r="O24" s="4">
        <f t="shared" si="5"/>
        <v>326.30337132051289</v>
      </c>
      <c r="P24" s="4">
        <f t="shared" si="6"/>
        <v>23</v>
      </c>
      <c r="Q24" s="4"/>
      <c r="R24" s="4">
        <f t="shared" si="34"/>
        <v>324.56209239698069</v>
      </c>
      <c r="S24" s="4">
        <f t="shared" si="7"/>
        <v>23</v>
      </c>
      <c r="T24" s="4"/>
      <c r="U24" t="s">
        <v>207</v>
      </c>
      <c r="V24" t="s">
        <v>191</v>
      </c>
      <c r="W24" s="4">
        <v>42627423.5</v>
      </c>
      <c r="X24" s="4">
        <v>2789155.8</v>
      </c>
      <c r="Y24" s="4">
        <f>VLOOKUP(A24, '[2]Power 5'!$B$2:$F$75, 3, FALSE)</f>
        <v>738397.8</v>
      </c>
      <c r="Z24" s="4">
        <f>VLOOKUP(A24, '[2]Power 5'!$B$2:$F$75, 4, FALSE)</f>
        <v>398036.1</v>
      </c>
      <c r="AA24" s="3">
        <f>VLOOKUP(A24, '[2]Power 5'!$B$2:$F$75, 5, FALSE)</f>
        <v>0.53905374582643661</v>
      </c>
      <c r="AB24" s="4">
        <v>39838267.700000003</v>
      </c>
      <c r="AC24" s="3">
        <v>0.51422439203048431</v>
      </c>
      <c r="AD24" s="4">
        <f t="shared" si="8"/>
        <v>31955400</v>
      </c>
      <c r="AE24" t="s">
        <v>245</v>
      </c>
      <c r="AF24" s="5">
        <f>(VLOOKUP(A24, '[3]USA Coaches'' Salaries'!$O$3:$W$132, 9, FALSE))</f>
        <v>4.3549999999999995</v>
      </c>
      <c r="AG24">
        <v>196148</v>
      </c>
      <c r="AH24">
        <v>146525</v>
      </c>
      <c r="AI24">
        <v>90148</v>
      </c>
      <c r="AJ24">
        <f t="shared" si="9"/>
        <v>432821</v>
      </c>
      <c r="AK24">
        <v>1</v>
      </c>
      <c r="AL24">
        <v>0</v>
      </c>
      <c r="AM24">
        <v>1</v>
      </c>
      <c r="AN24">
        <v>0</v>
      </c>
      <c r="AO24">
        <f t="shared" si="10"/>
        <v>0</v>
      </c>
      <c r="AP24">
        <f>(VLOOKUP(A24, '[3]College Football Reference 0918'!$A$2:$I$131, 8, FALSE))*10</f>
        <v>20</v>
      </c>
      <c r="AQ24">
        <f>(VLOOKUP(A24, '[3]College Football Reference 0918'!$A$2:$I$131, 9, FALSE))*10</f>
        <v>10</v>
      </c>
      <c r="AR24">
        <f>VLOOKUP('Dataset to Analyze - Overall'!A24, '[3]College Football Reference 0918'!$A$2:$G$131, 3, FALSE)</f>
        <v>94</v>
      </c>
      <c r="AS24">
        <f>VLOOKUP('Dataset to Analyze - Overall'!A24, '[3]College Football Reference 0918'!$A$2:$G$131, 4, FALSE)</f>
        <v>36</v>
      </c>
      <c r="AT24" s="5">
        <f>VLOOKUP('Dataset to Analyze - Overall'!A24, '[3]College Football Reference 0918'!$A$2:$G$131, 5, FALSE)</f>
        <v>0.72307692307692306</v>
      </c>
      <c r="AU24">
        <f>(VLOOKUP('Dataset to Analyze - Overall'!A24,'[3]College Football Reference 0918'!$A$2:$G$131,7,FALSE)*5)</f>
        <v>35</v>
      </c>
      <c r="AV24">
        <f>(VLOOKUP('Dataset to Analyze - Overall'!A24, '[3]College Football Reference 0918'!$A$2:$G$131, 6, FALSE))*5</f>
        <v>50</v>
      </c>
      <c r="AW24">
        <f t="shared" si="11"/>
        <v>60</v>
      </c>
      <c r="AX24" s="4">
        <f>((((SUMIF('[3]2014 Broadcasts'!$F$2:$F$561, 'Dataset to Analyze - Overall'!A24, '[3]2014 Broadcasts'!$B$2:$B$561))+(SUMIF('[3]2014 Broadcasts'!$G$2:$G$561, 'Dataset to Analyze - Overall'!A24, '[3]2014 Broadcasts'!$B$2:$B$561))+(SUMIF('[3]2014 Broadcasts'!$H$2:$H$561, 'Dataset to Analyze - Overall'!A24, '[3]2014 Broadcasts'!$B$2:$B$561))+(SUMIF('[3]2014 Broadcasts'!$I$2:$I$561, 'Dataset to Analyze - Overall'!A24, '[3]2014 Broadcasts'!$B$2:$B$561)))+((SUMIF('[3]2015 Broadcasts'!$C$2:$C$417,'Dataset to Analyze - Overall'!A24,'[3]2015 Broadcasts'!$H$2:$H$417))+(SUMIF('[3]2015 Broadcasts'!$D$2:$D$417,'Dataset to Analyze - Overall'!A24,'[3]2015 Broadcasts'!$H$2:$H$417)))+((SUMIF('[3]2016 Broadcasts'!$C$2:$C$400,'Dataset to Analyze - Overall'!A24,'[3]2016 Broadcasts'!$H$2:$H$400))+(SUMIF('[3]2016 Broadcasts'!$D$2:$D$400,'Dataset to Analyze - Overall'!A24,'[3]2016 Broadcasts'!$H$2:$H$400)))+((SUMIF('[3]2017 Broadcasts'!$C$2:$C$394,'Dataset to Analyze - Overall'!A24, '[3]2017 Broadcasts'!$I$2:$I$394))+(SUMIF('[3]2017 Broadcasts'!$D$2:$D$394,'Dataset to Analyze - Overall'!A24, '[3]2017 Broadcasts'!$I$2:$I$394)))+((SUMIF('[3]2018 Broadcasts'!$C$2:$C$351, 'Dataset to Analyze - Overall'!A24, '[3]2018 Broadcasts'!$H$2:$H$351))+(SUMIF('[3]2018 Broadcasts'!$D$2:$D$351, 'Dataset to Analyze - Overall'!A24, '[3]2018 Broadcasts'!$H$2:$H$351))))/AW24)*1000000</f>
        <v>2163616.666666667</v>
      </c>
      <c r="AY24" t="s">
        <v>193</v>
      </c>
      <c r="AZ24" s="4">
        <f>(VLOOKUP(A24, [3]Averages!$B$2:$K$128, 10, FALSE))*1000000</f>
        <v>4600000</v>
      </c>
      <c r="BA24" s="4">
        <f>AVERAGEIF([3]Attendance!$C$2:$C$1286, 'Dataset to Analyze - Overall'!A24, [3]Attendance!$G$2:$G$1286)</f>
        <v>55474.2</v>
      </c>
      <c r="BB24">
        <f>VLOOKUP(A24, [3]Stadiums!$B$2:$E$132, 3, FALSE)</f>
        <v>60218</v>
      </c>
      <c r="BC24" s="3">
        <f t="shared" si="12"/>
        <v>0.92122289016573111</v>
      </c>
      <c r="BD24">
        <f>VLOOKUP(A24, '[3]College Football Reference 0918'!$A$2:$L$131, 11, FALSE)</f>
        <v>6</v>
      </c>
      <c r="BE24">
        <f>VLOOKUP(A24, '[3]College Football Reference 0918'!$A$2:$L$131, 12, FALSE)</f>
        <v>6</v>
      </c>
      <c r="BF24">
        <f>VLOOKUP(A24, '[3]College Football Reference 0918'!$A$2:$L$131, 2, FALSE)</f>
        <v>23</v>
      </c>
      <c r="BG24">
        <f>VLOOKUP(A24, '[3]Draft Picks'!$AG$2:$AT$131, 14, FALSE)</f>
        <v>20</v>
      </c>
      <c r="BH24">
        <f>(VLOOKUP(A24, [3]Averages!$B$2:$J$128, 9, FALSE))*GV24</f>
        <v>3836679.8741258006</v>
      </c>
      <c r="BJ24">
        <f>VLOOKUP(A24&amp;"2014", '[4]Revenues_All_Sports_and_Men''s_W'!$E$2:$BI$1271, 57, FALSE)</f>
        <v>43778793</v>
      </c>
      <c r="BK24">
        <f>VLOOKUP(A24&amp;"2015", '[4]Revenues_All_Sports_and_Men''s_W'!$E$2:$BI$1271, 57, FALSE)</f>
        <v>47760618</v>
      </c>
      <c r="BL24">
        <f>VLOOKUP(A24&amp;"2016", '[4]Revenues_All_Sports_and_Men''s_W'!$E$2:$BI$1271, 57, FALSE)</f>
        <v>42225614</v>
      </c>
      <c r="BM24">
        <f>VLOOKUP(A24&amp;"2017", '[4]Revenues_All_Sports_and_Men''s_W'!$E$2:$BI$1271, 57, FALSE)</f>
        <v>45717019</v>
      </c>
      <c r="BN24">
        <f>VLOOKUP(A24&amp;"2018", '[4]Revenues_All_Sports_and_Men''s_W'!$E$2:$BI$1271, 57, FALSE)</f>
        <v>52218241</v>
      </c>
      <c r="BO24" s="6">
        <f>VLOOKUP(A24&amp;"2014", '[4]Revenues_All_Sports_and_Men''s_W'!$E$2:$FO$1271, 58, FALSE)</f>
        <v>0.51116453590725119</v>
      </c>
      <c r="BP24" s="6">
        <f>VLOOKUP(A24&amp;"2015", '[4]Revenues_All_Sports_and_Men''s_W'!$E$2:$FO$1271, 58, FALSE)</f>
        <v>0.53038301898125872</v>
      </c>
      <c r="BQ24" s="6">
        <f>VLOOKUP(A24&amp;"2016", '[4]Revenues_All_Sports_and_Men''s_W'!$E$2:$FO$1271, 58, FALSE)</f>
        <v>0.47951383171461204</v>
      </c>
      <c r="BR24" s="6">
        <f>VLOOKUP(A24&amp;"2017", '[4]Revenues_All_Sports_and_Men''s_W'!$E$2:$FO$1271, 58, FALSE)</f>
        <v>0.5381043189595105</v>
      </c>
      <c r="BS24" s="6">
        <f>VLOOKUP(A24&amp;"2018", '[4]Revenues_All_Sports_and_Men''s_W'!$E$2:$FO$1271, 58, FALSE)</f>
        <v>0.57340494936077357</v>
      </c>
      <c r="BT24">
        <f>VLOOKUP(A24&amp;"2014", '[5]Recruiting_Expenses_Men''s_Women'!$F$2:$O$1271, 9, FALSE)</f>
        <v>835284</v>
      </c>
      <c r="BU24">
        <f>VLOOKUP(A24&amp;"2015", '[5]Recruiting_Expenses_Men''s_Women'!$F$2:$O$1271, 9, FALSE)</f>
        <v>549366</v>
      </c>
      <c r="BV24">
        <f>VLOOKUP(A24&amp;"2016", '[5]Recruiting_Expenses_Men''s_Women'!$F$2:$O$1271, 9, FALSE)</f>
        <v>708080</v>
      </c>
      <c r="BW24">
        <f>VLOOKUP(A24&amp;"2017", '[5]Recruiting_Expenses_Men''s_Women'!$F$2:$O$1271, 9, FALSE)</f>
        <v>1414010</v>
      </c>
      <c r="BX24">
        <f>VLOOKUP(A24&amp;"2018", '[5]Recruiting_Expenses_Men''s_Women'!$F$2:$O$1271, 9, FALSE)</f>
        <v>1325107</v>
      </c>
      <c r="BY24" s="4">
        <v>23261000</v>
      </c>
      <c r="BZ24" s="4">
        <v>28557000</v>
      </c>
      <c r="CA24" s="4">
        <v>34293000</v>
      </c>
      <c r="CB24" s="4">
        <v>34866000</v>
      </c>
      <c r="CC24" s="4">
        <v>38800000</v>
      </c>
      <c r="CD24">
        <v>1</v>
      </c>
      <c r="CE24">
        <v>1</v>
      </c>
      <c r="CF24">
        <v>1</v>
      </c>
      <c r="CG24">
        <v>1</v>
      </c>
      <c r="CH24">
        <v>1</v>
      </c>
      <c r="CI24">
        <f>VLOOKUP(A24, '[3]2014'!$B$18:$D$145, 3, FALSE)</f>
        <v>7</v>
      </c>
      <c r="CJ24">
        <f>VLOOKUP(A24, '[3]2015'!$B$18:$D$145, 3, FALSE)</f>
        <v>10</v>
      </c>
      <c r="CK24">
        <f>VLOOKUP(A24, '[3]2016'!$B$18:$D$145, 3, FALSE)</f>
        <v>10</v>
      </c>
      <c r="CL24">
        <f>VLOOKUP(A24, '[3]2017'!$B$18:$D$147, 3, FALSE)</f>
        <v>10</v>
      </c>
      <c r="CM24">
        <f>VLOOKUP(A24, '[3]2018'!$B$18:$D$147, 3, FALSE)</f>
        <v>7</v>
      </c>
      <c r="CN24">
        <f>COUNTIF('[3]2014 Broadcasts'!$F$2:$F$561, 'Dataset to Analyze - Overall'!A24)+COUNTIF('[3]2014 Broadcasts'!$G$2:$G$561, 'Dataset to Analyze - Overall'!A24)+COUNTIF('[3]2014 Broadcasts'!$H$2:$H$561, 'Dataset to Analyze - Overall'!A24)+COUNTIF('[3]2014 Broadcasts'!$I$2:$I$561, 'Dataset to Analyze - Overall'!A24)</f>
        <v>11</v>
      </c>
      <c r="CO24">
        <f>COUNTIF('[3]2015 Broadcasts'!$C$2:$C$417, A24)+COUNTIF('[3]2015 Broadcasts'!$D$2:$D$417, A24)</f>
        <v>12</v>
      </c>
      <c r="CP24">
        <f>COUNTIF('[3]2016 Broadcasts'!$C$2:$C$400, 'Dataset to Analyze - Overall'!A24)+COUNTIF('[3]2016 Broadcasts'!$D$2:$D$400, 'Dataset to Analyze - Overall'!A24)</f>
        <v>13</v>
      </c>
      <c r="CQ24">
        <f>COUNTIF('[3]2017 Broadcasts'!$C$2:$C$394, 'Dataset to Analyze - Overall'!A24)+COUNTIF('[3]2017 Broadcasts'!$D$2:$D$394, 'Dataset to Analyze - Overall'!A24)</f>
        <v>13</v>
      </c>
      <c r="CR24">
        <f>COUNTIF('[3]2018 Broadcasts'!$C$2:$C$351, 'Dataset to Analyze - Overall'!A24)+COUNTIF('[3]2018 Broadcasts'!$D$2:$D$351, 'Dataset to Analyze - Overall'!A24)</f>
        <v>11</v>
      </c>
      <c r="CS24" s="4">
        <f>(((SUMIF('[3]2014 Broadcasts'!$F$2:$F$561, 'Dataset to Analyze - Overall'!A24, '[3]2014 Broadcasts'!$B$2:$B$561))+(SUMIF('[3]2014 Broadcasts'!$G$2:$G$561, 'Dataset to Analyze - Overall'!A24, '[3]2014 Broadcasts'!$B$2:$B$561))+(SUMIF('[3]2014 Broadcasts'!$H$2:$H$561, 'Dataset to Analyze - Overall'!A24, '[3]2014 Broadcasts'!$B$2:$B$561))+(SUMIF('[3]2014 Broadcasts'!$I$2:$I$561, 'Dataset to Analyze - Overall'!A24, '[3]2014 Broadcasts'!$B$2:$B$561)))/'Dataset to Analyze - Overall'!CN24)*1000000</f>
        <v>2224272.7272727275</v>
      </c>
      <c r="CT24" s="4">
        <f>(((SUMIF('[3]2015 Broadcasts'!$C$2:$C$417,'Dataset to Analyze - Overall'!A24,'[3]2015 Broadcasts'!$H$2:$H$417))+(SUMIF('[3]2015 Broadcasts'!$D$2:$D$417,'Dataset to Analyze - Overall'!A24,'[3]2015 Broadcasts'!$H$2:$H$417)))/CO24)*1000000</f>
        <v>2533500</v>
      </c>
      <c r="CU24" s="4">
        <f>(((SUMIF('[3]2016 Broadcasts'!$C$2:$C$400,'Dataset to Analyze - Overall'!A24,'[3]2016 Broadcasts'!$H$2:$H$400))+(SUMIF('[3]2016 Broadcasts'!$D$2:$D$400,'Dataset to Analyze - Overall'!A24,'[3]2016 Broadcasts'!$H$2:$H$400)))/'Dataset to Analyze - Overall'!CP24)*1000000</f>
        <v>2102923.076923077</v>
      </c>
      <c r="CV24" s="4">
        <f>(((SUMIF('[3]2017 Broadcasts'!$C$2:$C$394,'Dataset to Analyze - Overall'!A24, '[3]2017 Broadcasts'!$I$2:$I$394))+(SUMIF('[3]2017 Broadcasts'!$D$2:$D$394,'Dataset to Analyze - Overall'!A24, '[3]2017 Broadcasts'!$I$2:$I$394)))/'Dataset to Analyze - Overall'!CQ24)*1000000</f>
        <v>2044923.076923077</v>
      </c>
      <c r="CW24" s="4">
        <f>(((SUMIF('[3]2018 Broadcasts'!$C$2:$C$351, 'Dataset to Analyze - Overall'!A24, '[3]2018 Broadcasts'!$H$2:$H$351))+(SUMIF('[3]2018 Broadcasts'!$D$2:$D$351, 'Dataset to Analyze - Overall'!A24, '[3]2018 Broadcasts'!$H$2:$H$351)))/'Dataset to Analyze - Overall'!CR24)*1000000</f>
        <v>1911454.5454545456</v>
      </c>
      <c r="CX24" s="5"/>
      <c r="CY24">
        <f>VLOOKUP(A24&amp;"2014", [3]Attendance!$D$2:$G$1286, 4, FALSE)</f>
        <v>54387</v>
      </c>
      <c r="CZ24">
        <f>VLOOKUP(A24&amp;"2015", [3]Attendance!$D$2:$G$1286, 4, FALSE)</f>
        <v>57668</v>
      </c>
      <c r="DA24">
        <f>VLOOKUP(A24&amp;"2016", [3]Attendance!$D$2:$G$1286, 4, FALSE)</f>
        <v>53814</v>
      </c>
      <c r="DB24">
        <f>VLOOKUP(A24&amp;"2017", [3]Attendance!$D$2:$G$1286, 4, FALSE)</f>
        <v>56790</v>
      </c>
      <c r="DC24">
        <f>VLOOKUP(A24&amp;"2018", [3]Attendance!$D$2:$G$1286, 4, FALSE)</f>
        <v>53542</v>
      </c>
      <c r="DE24">
        <f t="shared" si="13"/>
        <v>28.035939036938903</v>
      </c>
      <c r="DF24">
        <f t="shared" si="13"/>
        <v>30.585899766938901</v>
      </c>
      <c r="DG24">
        <f t="shared" si="13"/>
        <v>27.041283205338903</v>
      </c>
      <c r="DH24">
        <f t="shared" si="13"/>
        <v>29.277178967338902</v>
      </c>
      <c r="DI24">
        <f t="shared" si="13"/>
        <v>33.440561536138901</v>
      </c>
      <c r="DJ24">
        <f t="shared" si="35"/>
        <v>53.941949999999999</v>
      </c>
      <c r="DK24">
        <f t="shared" si="36"/>
        <v>66.38754999999999</v>
      </c>
      <c r="DL24">
        <f t="shared" si="37"/>
        <v>79.867149999999995</v>
      </c>
      <c r="DM24">
        <f t="shared" si="38"/>
        <v>81.213699999999989</v>
      </c>
      <c r="DN24">
        <f t="shared" si="39"/>
        <v>90.45859999999999</v>
      </c>
      <c r="DT24">
        <f t="shared" si="15"/>
        <v>39.657644426481639</v>
      </c>
      <c r="DU24">
        <f t="shared" si="15"/>
        <v>29.005829782912809</v>
      </c>
      <c r="DV24">
        <f t="shared" si="15"/>
        <v>34.4678404857898</v>
      </c>
      <c r="DW24">
        <f t="shared" si="15"/>
        <v>63.223918958351284</v>
      </c>
      <c r="DX24">
        <f t="shared" si="15"/>
        <v>58.965165731098651</v>
      </c>
      <c r="DY24">
        <f t="shared" si="16"/>
        <v>35.269109999999998</v>
      </c>
      <c r="DZ24">
        <f t="shared" si="17"/>
        <v>44.287300000000002</v>
      </c>
      <c r="EA24">
        <f t="shared" si="18"/>
        <v>46.717699999999994</v>
      </c>
      <c r="EB24">
        <f t="shared" si="19"/>
        <v>46.717699999999994</v>
      </c>
      <c r="EC24">
        <f t="shared" si="20"/>
        <v>34.030709999999999</v>
      </c>
      <c r="ED24">
        <f t="shared" si="21"/>
        <v>16.423000000497076</v>
      </c>
      <c r="EE24">
        <f t="shared" si="22"/>
        <v>17.916000000554622</v>
      </c>
      <c r="EF24">
        <f t="shared" si="23"/>
        <v>19.409000000616693</v>
      </c>
      <c r="EG24">
        <f t="shared" si="24"/>
        <v>19.409000000684816</v>
      </c>
      <c r="EH24">
        <f t="shared" si="25"/>
        <v>16.423000000758627</v>
      </c>
      <c r="EI24" s="4">
        <f t="shared" si="26"/>
        <v>173.32764346391761</v>
      </c>
      <c r="EJ24" s="4">
        <f t="shared" si="26"/>
        <v>188.18257955040633</v>
      </c>
      <c r="EK24" s="4">
        <f t="shared" si="26"/>
        <v>207.50297369174535</v>
      </c>
      <c r="EL24" s="4">
        <f t="shared" si="26"/>
        <v>239.84149792637496</v>
      </c>
      <c r="EM24" s="4">
        <f t="shared" si="26"/>
        <v>233.31803726799617</v>
      </c>
      <c r="EN24" s="4">
        <f t="shared" si="27"/>
        <v>42</v>
      </c>
      <c r="EO24" s="4">
        <f t="shared" si="27"/>
        <v>38</v>
      </c>
      <c r="EP24" s="4">
        <f t="shared" si="27"/>
        <v>34</v>
      </c>
      <c r="EQ24" s="4">
        <f t="shared" si="41"/>
        <v>29</v>
      </c>
      <c r="ER24" s="4" t="e">
        <f t="shared" si="40"/>
        <v>#DIV/0!</v>
      </c>
      <c r="ET24">
        <v>5</v>
      </c>
      <c r="EU24">
        <v>0</v>
      </c>
      <c r="EV24">
        <v>5</v>
      </c>
      <c r="EW24">
        <v>5</v>
      </c>
      <c r="EX24">
        <v>5</v>
      </c>
      <c r="EY24">
        <v>5</v>
      </c>
      <c r="EZ24">
        <v>5</v>
      </c>
      <c r="FA24">
        <v>5</v>
      </c>
      <c r="FB24">
        <v>5</v>
      </c>
      <c r="FC24">
        <v>5</v>
      </c>
      <c r="FD24">
        <f>VLOOKUP(A24, '[3]College Football Reference 0918'!$A$2:$R$131, 9, FALSE)</f>
        <v>1</v>
      </c>
      <c r="FE24">
        <f>VLOOKUP(A24, '[3]College Football Reference 0918'!$A$2:$R$131, 10, FALSE)</f>
        <v>0</v>
      </c>
      <c r="FF24">
        <f>VLOOKUP(A24, '[3]College Football Reference 0918'!$A$2:$R$131, 11, FALSE)</f>
        <v>6</v>
      </c>
      <c r="FG24">
        <f>VLOOKUP(A24, '[3]College Football Reference 0918'!$A$2:$R$131, 12, FALSE)</f>
        <v>6</v>
      </c>
      <c r="FH24">
        <f>VLOOKUP(A24, '[3]College Football Reference 0918'!$A$2:$R$131, 13, FALSE)</f>
        <v>0</v>
      </c>
      <c r="FO24">
        <v>10</v>
      </c>
      <c r="FX24">
        <f>IF((VLOOKUP(A24, '[3]2014'!$B$18:$Q$145, 13, FALSE))&gt;0, 5, 0)</f>
        <v>0</v>
      </c>
      <c r="FY24">
        <f>IF((VLOOKUP(A24, '[3]2015'!$B$18:$P$145, 13, FALSE))&gt;0, 5, 0)</f>
        <v>0</v>
      </c>
      <c r="FZ24">
        <f>IF((VLOOKUP(A24, '[3]2016'!$B$18:$Q$145, 13, FALSE))&gt;0, 5, 0)</f>
        <v>5</v>
      </c>
      <c r="GA24">
        <f>IF((VLOOKUP(A24, '[3]2017'!$B$18:$Q$147, 13, FALSE))&gt;0, 5, 0)</f>
        <v>5</v>
      </c>
      <c r="GB24">
        <f>IF((VLOOKUP(A24, '[3]2018'!$B$18:$Q$147, 13, FALSE))&gt;0, 5, 0)</f>
        <v>0</v>
      </c>
      <c r="GC24">
        <f>IF((VLOOKUP(A24, '[3]2014'!$B$18:$Q$145, 15, FALSE))&gt;0, 5, 0)</f>
        <v>0</v>
      </c>
      <c r="GD24">
        <f>IF((VLOOKUP(A24, '[3]2015'!$B$18:$P$145, 15, FALSE))&gt;0, 5, 0)</f>
        <v>5</v>
      </c>
      <c r="GE24">
        <f>IF((VLOOKUP(A24, '[3]2016'!$B$18:$Q$145, 15, FALSE))&gt;0, 5, 0)</f>
        <v>5</v>
      </c>
      <c r="GF24">
        <f>IF((VLOOKUP(A24, '[3]2017'!$B$18:$Q$147, 15, FALSE))&gt;0, 5, 0)</f>
        <v>5</v>
      </c>
      <c r="GG24">
        <f>IF((VLOOKUP(A24, '[3]2018'!$B$18:$Q$147, 15, FALSE))&gt;0, 5, 0)</f>
        <v>0</v>
      </c>
      <c r="GH24" s="7">
        <f t="shared" si="43"/>
        <v>282149.61431126797</v>
      </c>
      <c r="GI24" s="7">
        <f t="shared" si="43"/>
        <v>307358.5039174066</v>
      </c>
      <c r="GJ24" s="7">
        <f t="shared" si="43"/>
        <v>334819.70252182515</v>
      </c>
      <c r="GK24" s="7">
        <f t="shared" si="43"/>
        <v>364734.4445264744</v>
      </c>
      <c r="GL24" s="7">
        <f t="shared" si="43"/>
        <v>397321.94378663908</v>
      </c>
      <c r="GM24">
        <v>432821</v>
      </c>
      <c r="GO24" s="8">
        <f t="shared" si="29"/>
        <v>0.16084888953252979</v>
      </c>
      <c r="GP24" s="8">
        <f t="shared" si="30"/>
        <v>0.2464744447662649</v>
      </c>
      <c r="GQ24">
        <f>VLOOKUP(A24, '[3]Sept. 2017 Social'!$D$2:$F$151, 3, FALSE)</f>
        <v>0.33210000000000001</v>
      </c>
      <c r="GR24">
        <f>VLOOKUP(A24, '[3]Sept. 2018 Social'!$D$2:$F$151, 3, FALSE)</f>
        <v>0.36210000000000003</v>
      </c>
      <c r="GS24">
        <f>VLOOKUP(A24, '[3]Sept. 2019 Social'!$D$2:$F$301, 3, FALSE)</f>
        <v>0.39139999999999997</v>
      </c>
      <c r="GT24">
        <f t="shared" si="42"/>
        <v>8.5625555233735107E-2</v>
      </c>
      <c r="GV24">
        <v>0.67118876777554171</v>
      </c>
    </row>
    <row r="25" spans="1:204" x14ac:dyDescent="0.35">
      <c r="A25" t="s">
        <v>246</v>
      </c>
      <c r="B25" t="str">
        <f>VLOOKUP(A25,'[1]CFB Scores for Tableau'!$A$2:$D$131, 2, FALSE)</f>
        <v>Eugene</v>
      </c>
      <c r="C25" t="str">
        <f>VLOOKUP(A25,'[1]CFB Scores for Tableau'!$A$2:$D$131, 3, FALSE)</f>
        <v>Oregon</v>
      </c>
      <c r="D25" s="9">
        <f>VLOOKUP(A25,'[1]CFB Scores for Tableau'!$A$2:$D$131, 4, FALSE)</f>
        <v>97403</v>
      </c>
      <c r="F25" s="3">
        <f t="shared" si="0"/>
        <v>107.95037849115651</v>
      </c>
      <c r="G25">
        <f t="shared" si="1"/>
        <v>31</v>
      </c>
      <c r="I25" s="4">
        <f t="shared" si="2"/>
        <v>42.652408569940008</v>
      </c>
      <c r="J25">
        <v>0</v>
      </c>
      <c r="K25" s="4">
        <f t="shared" si="32"/>
        <v>68.03913</v>
      </c>
      <c r="L25" s="4">
        <f t="shared" si="3"/>
        <v>69.225272516804665</v>
      </c>
      <c r="M25" s="4">
        <f t="shared" si="33"/>
        <v>65.668721000000005</v>
      </c>
      <c r="N25" s="4">
        <f t="shared" si="4"/>
        <v>62.706000005376012</v>
      </c>
      <c r="O25" s="4">
        <f t="shared" si="5"/>
        <v>308.29153209212069</v>
      </c>
      <c r="P25" s="4">
        <f t="shared" si="6"/>
        <v>26</v>
      </c>
      <c r="Q25" s="4"/>
      <c r="R25" s="4">
        <f t="shared" si="34"/>
        <v>306.43524163282359</v>
      </c>
      <c r="S25" s="4">
        <f t="shared" si="7"/>
        <v>25</v>
      </c>
      <c r="T25" s="4"/>
      <c r="U25" t="s">
        <v>227</v>
      </c>
      <c r="V25" t="s">
        <v>191</v>
      </c>
      <c r="W25" s="4">
        <v>55563436.200000003</v>
      </c>
      <c r="X25" s="4">
        <v>4564975.5999999996</v>
      </c>
      <c r="Y25" s="4">
        <f>VLOOKUP(A25, '[2]Power 5'!$B$2:$F$75, 3, FALSE)</f>
        <v>1180157.3</v>
      </c>
      <c r="Z25" s="4">
        <f>VLOOKUP(A25, '[2]Power 5'!$B$2:$F$75, 4, FALSE)</f>
        <v>747775.7</v>
      </c>
      <c r="AA25" s="3">
        <f>VLOOKUP(A25, '[2]Power 5'!$B$2:$F$75, 5, FALSE)</f>
        <v>0.63362375507061641</v>
      </c>
      <c r="AB25" s="4">
        <v>50998460.600000001</v>
      </c>
      <c r="AC25" s="3">
        <v>0.62467783552892253</v>
      </c>
      <c r="AD25" s="4">
        <f t="shared" si="8"/>
        <v>29259800</v>
      </c>
      <c r="AE25" t="s">
        <v>247</v>
      </c>
      <c r="AF25" s="5">
        <f>(VLOOKUP(A25, '[3]USA Coaches'' Salaries'!$O$3:$W$132, 9, FALSE))</f>
        <v>2.8899999999999997</v>
      </c>
      <c r="AG25">
        <v>857174</v>
      </c>
      <c r="AH25">
        <v>699895</v>
      </c>
      <c r="AI25">
        <v>798590</v>
      </c>
      <c r="AJ25">
        <f t="shared" si="9"/>
        <v>2355659</v>
      </c>
      <c r="AK25">
        <v>0</v>
      </c>
      <c r="AL25">
        <v>0</v>
      </c>
      <c r="AM25">
        <v>1</v>
      </c>
      <c r="AN25">
        <v>1</v>
      </c>
      <c r="AO25">
        <f t="shared" si="10"/>
        <v>25</v>
      </c>
      <c r="AP25">
        <f>(VLOOKUP(A25, '[3]College Football Reference 0918'!$A$2:$I$131, 8, FALSE))*10</f>
        <v>50</v>
      </c>
      <c r="AQ25">
        <f>(VLOOKUP(A25, '[3]College Football Reference 0918'!$A$2:$I$131, 9, FALSE))*10</f>
        <v>40</v>
      </c>
      <c r="AR25">
        <f>VLOOKUP('Dataset to Analyze - Overall'!A25, '[3]College Football Reference 0918'!$A$2:$G$131, 3, FALSE)</f>
        <v>99</v>
      </c>
      <c r="AS25">
        <f>VLOOKUP('Dataset to Analyze - Overall'!A25, '[3]College Football Reference 0918'!$A$2:$G$131, 4, FALSE)</f>
        <v>33</v>
      </c>
      <c r="AT25" s="5">
        <f>VLOOKUP('Dataset to Analyze - Overall'!A25, '[3]College Football Reference 0918'!$A$2:$G$131, 5, FALSE)</f>
        <v>0.75</v>
      </c>
      <c r="AU25">
        <f>(VLOOKUP('Dataset to Analyze - Overall'!A25,'[3]College Football Reference 0918'!$A$2:$G$131,7,FALSE)*5)</f>
        <v>25</v>
      </c>
      <c r="AV25">
        <f>(VLOOKUP('Dataset to Analyze - Overall'!A25, '[3]College Football Reference 0918'!$A$2:$G$131, 6, FALSE))*5</f>
        <v>50</v>
      </c>
      <c r="AW25">
        <f t="shared" si="11"/>
        <v>42</v>
      </c>
      <c r="AX25" s="4">
        <f>((((SUMIF('[3]2014 Broadcasts'!$F$2:$F$561, 'Dataset to Analyze - Overall'!A25, '[3]2014 Broadcasts'!$B$2:$B$561))+(SUMIF('[3]2014 Broadcasts'!$G$2:$G$561, 'Dataset to Analyze - Overall'!A25, '[3]2014 Broadcasts'!$B$2:$B$561))+(SUMIF('[3]2014 Broadcasts'!$H$2:$H$561, 'Dataset to Analyze - Overall'!A25, '[3]2014 Broadcasts'!$B$2:$B$561))+(SUMIF('[3]2014 Broadcasts'!$I$2:$I$561, 'Dataset to Analyze - Overall'!A25, '[3]2014 Broadcasts'!$B$2:$B$561)))+((SUMIF('[3]2015 Broadcasts'!$C$2:$C$417,'Dataset to Analyze - Overall'!A25,'[3]2015 Broadcasts'!$H$2:$H$417))+(SUMIF('[3]2015 Broadcasts'!$D$2:$D$417,'Dataset to Analyze - Overall'!A25,'[3]2015 Broadcasts'!$H$2:$H$417)))+((SUMIF('[3]2016 Broadcasts'!$C$2:$C$400,'Dataset to Analyze - Overall'!A25,'[3]2016 Broadcasts'!$H$2:$H$400))+(SUMIF('[3]2016 Broadcasts'!$D$2:$D$400,'Dataset to Analyze - Overall'!A25,'[3]2016 Broadcasts'!$H$2:$H$400)))+((SUMIF('[3]2017 Broadcasts'!$C$2:$C$394,'Dataset to Analyze - Overall'!A25, '[3]2017 Broadcasts'!$I$2:$I$394))+(SUMIF('[3]2017 Broadcasts'!$D$2:$D$394,'Dataset to Analyze - Overall'!A25, '[3]2017 Broadcasts'!$I$2:$I$394)))+((SUMIF('[3]2018 Broadcasts'!$C$2:$C$351, 'Dataset to Analyze - Overall'!A25, '[3]2018 Broadcasts'!$H$2:$H$351))+(SUMIF('[3]2018 Broadcasts'!$D$2:$D$351, 'Dataset to Analyze - Overall'!A25, '[3]2018 Broadcasts'!$H$2:$H$351))))/AW25)*1000000</f>
        <v>3858309.5238095247</v>
      </c>
      <c r="AY25" t="s">
        <v>193</v>
      </c>
      <c r="AZ25" s="4">
        <f>(VLOOKUP(A25, [3]Averages!$B$2:$K$128, 10, FALSE))*1000000</f>
        <v>8000000</v>
      </c>
      <c r="BA25" s="4">
        <f>AVERAGEIF([3]Attendance!$C$2:$C$1286, 'Dataset to Analyze - Overall'!A25, [3]Attendance!$G$2:$G$1286)</f>
        <v>56571.199999999997</v>
      </c>
      <c r="BB25">
        <f>VLOOKUP(A25, [3]Stadiums!$B$2:$E$132, 3, FALSE)</f>
        <v>54000</v>
      </c>
      <c r="BC25" s="3">
        <f t="shared" si="12"/>
        <v>1.0476148148148148</v>
      </c>
      <c r="BD25">
        <f>VLOOKUP(A25, '[3]College Football Reference 0918'!$A$2:$L$131, 11, FALSE)</f>
        <v>9</v>
      </c>
      <c r="BE25">
        <f>VLOOKUP(A25, '[3]College Football Reference 0918'!$A$2:$L$131, 12, FALSE)</f>
        <v>7</v>
      </c>
      <c r="BF25">
        <f>VLOOKUP(A25, '[3]College Football Reference 0918'!$A$2:$L$131, 2, FALSE)</f>
        <v>27</v>
      </c>
      <c r="BG25">
        <f>VLOOKUP(A25, '[3]Draft Picks'!$AG$2:$AT$131, 14, FALSE)</f>
        <v>30</v>
      </c>
      <c r="BH25">
        <f>(VLOOKUP(A25, [3]Averages!$B$2:$J$128, 9, FALSE))*GV25</f>
        <v>3819600.5113222096</v>
      </c>
      <c r="BJ25">
        <f>VLOOKUP(A25&amp;"2014", '[4]Revenues_All_Sports_and_Men''s_W'!$E$2:$BI$1271, 57, FALSE)</f>
        <v>60956894</v>
      </c>
      <c r="BK25">
        <f>VLOOKUP(A25&amp;"2015", '[4]Revenues_All_Sports_and_Men''s_W'!$E$2:$BI$1271, 57, FALSE)</f>
        <v>66576139</v>
      </c>
      <c r="BL25">
        <f>VLOOKUP(A25&amp;"2016", '[4]Revenues_All_Sports_and_Men''s_W'!$E$2:$BI$1271, 57, FALSE)</f>
        <v>66307082</v>
      </c>
      <c r="BM25">
        <f>VLOOKUP(A25&amp;"2017", '[4]Revenues_All_Sports_and_Men''s_W'!$E$2:$BI$1271, 57, FALSE)</f>
        <v>70542278</v>
      </c>
      <c r="BN25">
        <f>VLOOKUP(A25&amp;"2018", '[4]Revenues_All_Sports_and_Men''s_W'!$E$2:$BI$1271, 57, FALSE)</f>
        <v>72146320</v>
      </c>
      <c r="BO25" s="6">
        <f>VLOOKUP(A25&amp;"2014", '[4]Revenues_All_Sports_and_Men''s_W'!$E$2:$FO$1271, 58, FALSE)</f>
        <v>0.71025875872555277</v>
      </c>
      <c r="BP25" s="6">
        <f>VLOOKUP(A25&amp;"2015", '[4]Revenues_All_Sports_and_Men''s_W'!$E$2:$FO$1271, 58, FALSE)</f>
        <v>0.72071562486691476</v>
      </c>
      <c r="BQ25" s="6">
        <f>VLOOKUP(A25&amp;"2016", '[4]Revenues_All_Sports_and_Men''s_W'!$E$2:$FO$1271, 58, FALSE)</f>
        <v>0.65434758797861536</v>
      </c>
      <c r="BR25" s="6">
        <f>VLOOKUP(A25&amp;"2017", '[4]Revenues_All_Sports_and_Men''s_W'!$E$2:$FO$1271, 58, FALSE)</f>
        <v>0.68185325402748742</v>
      </c>
      <c r="BS25" s="6">
        <f>VLOOKUP(A25&amp;"2018", '[4]Revenues_All_Sports_and_Men''s_W'!$E$2:$FO$1271, 58, FALSE)</f>
        <v>0.66494077393468798</v>
      </c>
      <c r="BT25">
        <f>VLOOKUP(A25&amp;"2014", '[5]Recruiting_Expenses_Men''s_Women'!$F$2:$O$1271, 9, FALSE)</f>
        <v>1110417</v>
      </c>
      <c r="BU25">
        <f>VLOOKUP(A25&amp;"2015", '[5]Recruiting_Expenses_Men''s_Women'!$F$2:$O$1271, 9, FALSE)</f>
        <v>1178077</v>
      </c>
      <c r="BV25">
        <f>VLOOKUP(A25&amp;"2016", '[5]Recruiting_Expenses_Men''s_Women'!$F$2:$O$1271, 9, FALSE)</f>
        <v>1331813</v>
      </c>
      <c r="BW25">
        <f>VLOOKUP(A25&amp;"2017", '[5]Recruiting_Expenses_Men''s_Women'!$F$2:$O$1271, 9, FALSE)</f>
        <v>1460773</v>
      </c>
      <c r="BX25">
        <f>VLOOKUP(A25&amp;"2018", '[5]Recruiting_Expenses_Men''s_Women'!$F$2:$O$1271, 9, FALSE)</f>
        <v>1718454</v>
      </c>
      <c r="BY25" s="4">
        <v>25081000</v>
      </c>
      <c r="BZ25" s="4">
        <v>28616000</v>
      </c>
      <c r="CA25" s="4">
        <v>31014000</v>
      </c>
      <c r="CB25" s="4">
        <v>29388000</v>
      </c>
      <c r="CC25" s="4">
        <v>32200000.000000004</v>
      </c>
      <c r="CD25">
        <v>0</v>
      </c>
      <c r="CE25">
        <v>0</v>
      </c>
      <c r="CF25">
        <v>0</v>
      </c>
      <c r="CG25">
        <v>0</v>
      </c>
      <c r="CH25">
        <v>0</v>
      </c>
      <c r="CI25">
        <f>VLOOKUP(A25, '[3]2014'!$B$18:$D$145, 3, FALSE)</f>
        <v>13</v>
      </c>
      <c r="CJ25">
        <f>VLOOKUP(A25, '[3]2015'!$B$18:$D$145, 3, FALSE)</f>
        <v>9</v>
      </c>
      <c r="CK25">
        <f>VLOOKUP(A25, '[3]2016'!$B$18:$D$145, 3, FALSE)</f>
        <v>4</v>
      </c>
      <c r="CL25">
        <f>VLOOKUP(A25, '[3]2017'!$B$18:$D$147, 3, FALSE)</f>
        <v>7</v>
      </c>
      <c r="CM25">
        <f>VLOOKUP(A25, '[3]2018'!$B$18:$D$147, 3, FALSE)</f>
        <v>9</v>
      </c>
      <c r="CN25">
        <f>COUNTIF('[3]2014 Broadcasts'!$F$2:$F$561, 'Dataset to Analyze - Overall'!A25)+COUNTIF('[3]2014 Broadcasts'!$G$2:$G$561, 'Dataset to Analyze - Overall'!A25)+COUNTIF('[3]2014 Broadcasts'!$H$2:$H$561, 'Dataset to Analyze - Overall'!A25)+COUNTIF('[3]2014 Broadcasts'!$I$2:$I$561, 'Dataset to Analyze - Overall'!A25)</f>
        <v>12</v>
      </c>
      <c r="CO25">
        <f>COUNTIF('[3]2015 Broadcasts'!$C$2:$C$417, A25)+COUNTIF('[3]2015 Broadcasts'!$D$2:$D$417, A25)</f>
        <v>10</v>
      </c>
      <c r="CP25">
        <f>COUNTIF('[3]2016 Broadcasts'!$C$2:$C$400, 'Dataset to Analyze - Overall'!A25)+COUNTIF('[3]2016 Broadcasts'!$D$2:$D$400, 'Dataset to Analyze - Overall'!A25)</f>
        <v>5</v>
      </c>
      <c r="CQ25">
        <f>COUNTIF('[3]2017 Broadcasts'!$C$2:$C$394, 'Dataset to Analyze - Overall'!A25)+COUNTIF('[3]2017 Broadcasts'!$D$2:$D$394, 'Dataset to Analyze - Overall'!A25)</f>
        <v>7</v>
      </c>
      <c r="CR25">
        <f>COUNTIF('[3]2018 Broadcasts'!$C$2:$C$351, 'Dataset to Analyze - Overall'!A25)+COUNTIF('[3]2018 Broadcasts'!$D$2:$D$351, 'Dataset to Analyze - Overall'!A25)</f>
        <v>8</v>
      </c>
      <c r="CS25" s="4">
        <f>(((SUMIF('[3]2014 Broadcasts'!$F$2:$F$561, 'Dataset to Analyze - Overall'!A25, '[3]2014 Broadcasts'!$B$2:$B$561))+(SUMIF('[3]2014 Broadcasts'!$G$2:$G$561, 'Dataset to Analyze - Overall'!A25, '[3]2014 Broadcasts'!$B$2:$B$561))+(SUMIF('[3]2014 Broadcasts'!$H$2:$H$561, 'Dataset to Analyze - Overall'!A25, '[3]2014 Broadcasts'!$B$2:$B$561))+(SUMIF('[3]2014 Broadcasts'!$I$2:$I$561, 'Dataset to Analyze - Overall'!A25, '[3]2014 Broadcasts'!$B$2:$B$561)))/'Dataset to Analyze - Overall'!CN25)*1000000</f>
        <v>7699166.666666667</v>
      </c>
      <c r="CT25" s="4">
        <f>(((SUMIF('[3]2015 Broadcasts'!$C$2:$C$417,'Dataset to Analyze - Overall'!A25,'[3]2015 Broadcasts'!$H$2:$H$417))+(SUMIF('[3]2015 Broadcasts'!$D$2:$D$417,'Dataset to Analyze - Overall'!A25,'[3]2015 Broadcasts'!$H$2:$H$417)))/CO25)*1000000</f>
        <v>2928000</v>
      </c>
      <c r="CU25" s="4">
        <f>(((SUMIF('[3]2016 Broadcasts'!$C$2:$C$400,'Dataset to Analyze - Overall'!A25,'[3]2016 Broadcasts'!$H$2:$H$400))+(SUMIF('[3]2016 Broadcasts'!$D$2:$D$400,'Dataset to Analyze - Overall'!A25,'[3]2016 Broadcasts'!$H$2:$H$400)))/'Dataset to Analyze - Overall'!CP25)*1000000</f>
        <v>2127400</v>
      </c>
      <c r="CV25" s="4">
        <f>(((SUMIF('[3]2017 Broadcasts'!$C$2:$C$394,'Dataset to Analyze - Overall'!A25, '[3]2017 Broadcasts'!$I$2:$I$394))+(SUMIF('[3]2017 Broadcasts'!$D$2:$D$394,'Dataset to Analyze - Overall'!A25, '[3]2017 Broadcasts'!$I$2:$I$394)))/'Dataset to Analyze - Overall'!CQ25)*1000000</f>
        <v>1626142.857142857</v>
      </c>
      <c r="CW25" s="4">
        <f>(((SUMIF('[3]2018 Broadcasts'!$C$2:$C$351, 'Dataset to Analyze - Overall'!A25, '[3]2018 Broadcasts'!$H$2:$H$351))+(SUMIF('[3]2018 Broadcasts'!$D$2:$D$351, 'Dataset to Analyze - Overall'!A25, '[3]2018 Broadcasts'!$H$2:$H$351)))/'Dataset to Analyze - Overall'!CR25)*1000000</f>
        <v>2294875</v>
      </c>
      <c r="CX25" s="5"/>
      <c r="CY25">
        <f>VLOOKUP(A25&amp;"2014", [3]Attendance!$D$2:$G$1286, 4, FALSE)</f>
        <v>57422</v>
      </c>
      <c r="CZ25">
        <f>VLOOKUP(A25&amp;"2015", [3]Attendance!$D$2:$G$1286, 4, FALSE)</f>
        <v>57631</v>
      </c>
      <c r="DA25">
        <f>VLOOKUP(A25&amp;"2016", [3]Attendance!$D$2:$G$1286, 4, FALSE)</f>
        <v>54677</v>
      </c>
      <c r="DB25">
        <f>VLOOKUP(A25&amp;"2017", [3]Attendance!$D$2:$G$1286, 4, FALSE)</f>
        <v>55483</v>
      </c>
      <c r="DC25">
        <f>VLOOKUP(A25&amp;"2018", [3]Attendance!$D$2:$G$1286, 4, FALSE)</f>
        <v>53016</v>
      </c>
      <c r="DE25">
        <f t="shared" si="13"/>
        <v>39.036794917338902</v>
      </c>
      <c r="DF25">
        <f t="shared" si="13"/>
        <v>42.635359415338897</v>
      </c>
      <c r="DG25">
        <f t="shared" si="13"/>
        <v>42.463055312538899</v>
      </c>
      <c r="DH25">
        <f t="shared" si="13"/>
        <v>45.175274830938903</v>
      </c>
      <c r="DI25">
        <f t="shared" si="13"/>
        <v>46.202503327738903</v>
      </c>
      <c r="DJ25">
        <f t="shared" si="35"/>
        <v>58.218949999999992</v>
      </c>
      <c r="DK25">
        <f t="shared" si="36"/>
        <v>66.526199999999989</v>
      </c>
      <c r="DL25">
        <f t="shared" si="37"/>
        <v>72.16149999999999</v>
      </c>
      <c r="DM25">
        <f t="shared" si="38"/>
        <v>68.340400000000002</v>
      </c>
      <c r="DN25">
        <f t="shared" si="39"/>
        <v>74.948599999999999</v>
      </c>
      <c r="DT25">
        <f t="shared" si="15"/>
        <v>51.272539666557165</v>
      </c>
      <c r="DU25">
        <f t="shared" si="15"/>
        <v>54.011761666432527</v>
      </c>
      <c r="DV25">
        <f t="shared" si="15"/>
        <v>59.475271230267488</v>
      </c>
      <c r="DW25">
        <f t="shared" si="15"/>
        <v>64.786644243075358</v>
      </c>
      <c r="DX25">
        <f t="shared" si="15"/>
        <v>74.495171001461173</v>
      </c>
      <c r="DY25">
        <f t="shared" si="16"/>
        <v>89.497489999999999</v>
      </c>
      <c r="DZ25">
        <f t="shared" si="17"/>
        <v>34.201769999999996</v>
      </c>
      <c r="EA25">
        <f t="shared" si="18"/>
        <v>34.919719999999998</v>
      </c>
      <c r="EB25">
        <f t="shared" si="19"/>
        <v>37.699509999999997</v>
      </c>
      <c r="EC25">
        <f t="shared" si="20"/>
        <v>34.201769999999996</v>
      </c>
      <c r="ED25">
        <f t="shared" si="21"/>
        <v>17.916000003355919</v>
      </c>
      <c r="EE25">
        <f t="shared" si="22"/>
        <v>14.930000003666549</v>
      </c>
      <c r="EF25">
        <f t="shared" si="23"/>
        <v>7.4650000040057405</v>
      </c>
      <c r="EG25">
        <f t="shared" si="24"/>
        <v>10.451000004375587</v>
      </c>
      <c r="EH25">
        <f t="shared" si="25"/>
        <v>11.944000004778545</v>
      </c>
      <c r="EI25" s="4">
        <f t="shared" si="26"/>
        <v>255.94177458725196</v>
      </c>
      <c r="EJ25" s="4">
        <f t="shared" si="26"/>
        <v>212.30509108543797</v>
      </c>
      <c r="EK25" s="4">
        <f t="shared" si="26"/>
        <v>216.48454654681211</v>
      </c>
      <c r="EL25" s="4">
        <f t="shared" si="26"/>
        <v>226.45282907838987</v>
      </c>
      <c r="EM25" s="4">
        <f t="shared" si="26"/>
        <v>241.79204433397865</v>
      </c>
      <c r="EN25" s="4">
        <f t="shared" si="27"/>
        <v>7</v>
      </c>
      <c r="EO25" s="4">
        <f t="shared" si="27"/>
        <v>23</v>
      </c>
      <c r="EP25" s="4">
        <f t="shared" si="27"/>
        <v>27</v>
      </c>
      <c r="EQ25" s="4">
        <f t="shared" si="41"/>
        <v>34</v>
      </c>
      <c r="ER25" s="4" t="e">
        <f t="shared" si="40"/>
        <v>#DIV/0!</v>
      </c>
      <c r="ET25">
        <v>5</v>
      </c>
      <c r="EU25">
        <v>0</v>
      </c>
      <c r="EV25">
        <v>0</v>
      </c>
      <c r="EW25">
        <v>0</v>
      </c>
      <c r="EX25">
        <v>5</v>
      </c>
      <c r="EY25">
        <v>5</v>
      </c>
      <c r="EZ25">
        <v>5</v>
      </c>
      <c r="FA25">
        <v>0</v>
      </c>
      <c r="FB25">
        <v>5</v>
      </c>
      <c r="FC25">
        <v>5</v>
      </c>
      <c r="FD25">
        <f>VLOOKUP(A25, '[3]College Football Reference 0918'!$A$2:$R$131, 9, FALSE)</f>
        <v>4</v>
      </c>
      <c r="FE25">
        <f>VLOOKUP(A25, '[3]College Football Reference 0918'!$A$2:$R$131, 10, FALSE)</f>
        <v>0</v>
      </c>
      <c r="FF25">
        <f>VLOOKUP(A25, '[3]College Football Reference 0918'!$A$2:$R$131, 11, FALSE)</f>
        <v>9</v>
      </c>
      <c r="FG25">
        <f>VLOOKUP(A25, '[3]College Football Reference 0918'!$A$2:$R$131, 12, FALSE)</f>
        <v>7</v>
      </c>
      <c r="FH25">
        <f>VLOOKUP(A25, '[3]College Football Reference 0918'!$A$2:$R$131, 13, FALSE)</f>
        <v>0</v>
      </c>
      <c r="FI25">
        <v>25</v>
      </c>
      <c r="FN25">
        <v>10</v>
      </c>
      <c r="FS25">
        <v>10</v>
      </c>
      <c r="FX25">
        <f>IF((VLOOKUP(A25, '[3]2014'!$B$18:$Q$145, 13, FALSE))&gt;0, 5, 0)</f>
        <v>5</v>
      </c>
      <c r="FY25">
        <f>IF((VLOOKUP(A25, '[3]2015'!$B$18:$P$145, 13, FALSE))&gt;0, 5, 0)</f>
        <v>5</v>
      </c>
      <c r="FZ25">
        <f>IF((VLOOKUP(A25, '[3]2016'!$B$18:$Q$145, 13, FALSE))&gt;0, 5, 0)</f>
        <v>5</v>
      </c>
      <c r="GA25">
        <f>IF((VLOOKUP(A25, '[3]2017'!$B$18:$Q$147, 13, FALSE))&gt;0, 5, 0)</f>
        <v>0</v>
      </c>
      <c r="GB25">
        <f>IF((VLOOKUP(A25, '[3]2018'!$B$18:$Q$147, 13, FALSE))&gt;0, 5, 0)</f>
        <v>5</v>
      </c>
      <c r="GC25">
        <f>IF((VLOOKUP(A25, '[3]2014'!$B$18:$Q$145, 15, FALSE))&gt;0, 5, 0)</f>
        <v>5</v>
      </c>
      <c r="GD25">
        <f>IF((VLOOKUP(A25, '[3]2015'!$B$18:$P$145, 15, FALSE))&gt;0, 5, 0)</f>
        <v>5</v>
      </c>
      <c r="GE25">
        <f>IF((VLOOKUP(A25, '[3]2016'!$B$18:$Q$145, 15, FALSE))&gt;0, 5, 0)</f>
        <v>0</v>
      </c>
      <c r="GF25">
        <f>IF((VLOOKUP(A25, '[3]2017'!$B$18:$Q$147, 15, FALSE))&gt;0, 5, 0)</f>
        <v>0</v>
      </c>
      <c r="GG25">
        <f>IF((VLOOKUP(A25, '[3]2018'!$B$18:$Q$147, 15, FALSE))&gt;0, 5, 0)</f>
        <v>0</v>
      </c>
      <c r="GH25" s="7">
        <f t="shared" si="43"/>
        <v>1535619.2936545762</v>
      </c>
      <c r="GI25" s="7">
        <f t="shared" si="43"/>
        <v>1672820.4638397265</v>
      </c>
      <c r="GJ25" s="7">
        <f t="shared" si="43"/>
        <v>1822279.9855433546</v>
      </c>
      <c r="GK25" s="7">
        <f t="shared" si="43"/>
        <v>1985093.0912751236</v>
      </c>
      <c r="GL25" s="7">
        <f t="shared" si="43"/>
        <v>2162452.8679950614</v>
      </c>
      <c r="GM25">
        <v>2355659</v>
      </c>
      <c r="GO25" s="8">
        <f t="shared" si="29"/>
        <v>1.6142857142857139</v>
      </c>
      <c r="GP25" s="8">
        <f t="shared" si="30"/>
        <v>1.5071428571428569</v>
      </c>
      <c r="GQ25">
        <f>VLOOKUP(A25, '[3]Sept. 2017 Social'!$D$2:$F$151, 3, FALSE)</f>
        <v>1.4</v>
      </c>
      <c r="GR25">
        <f>VLOOKUP(A25, '[3]Sept. 2018 Social'!$D$2:$F$151, 3, FALSE)</f>
        <v>1.1000000000000001</v>
      </c>
      <c r="GS25">
        <f>VLOOKUP(A25, '[3]Sept. 2019 Social'!$D$2:$F$301, 3, FALSE)</f>
        <v>1.1000000000000001</v>
      </c>
      <c r="GT25">
        <f t="shared" si="42"/>
        <v>-0.10714285714285708</v>
      </c>
      <c r="GV25">
        <v>0.69878591750119667</v>
      </c>
    </row>
    <row r="26" spans="1:204" x14ac:dyDescent="0.35">
      <c r="A26" t="s">
        <v>248</v>
      </c>
      <c r="B26" t="str">
        <f>VLOOKUP(A26,'[1]CFB Scores for Tableau'!$A$2:$D$131, 2, FALSE)</f>
        <v>Fayetteville</v>
      </c>
      <c r="C26" t="str">
        <f>VLOOKUP(A26,'[1]CFB Scores for Tableau'!$A$2:$D$131, 3, FALSE)</f>
        <v>Arkansas</v>
      </c>
      <c r="D26" s="9">
        <f>VLOOKUP(A26,'[1]CFB Scores for Tableau'!$A$2:$D$131, 4, FALSE)</f>
        <v>72701</v>
      </c>
      <c r="F26" s="3">
        <f t="shared" si="0"/>
        <v>143.48687594179989</v>
      </c>
      <c r="G26">
        <f t="shared" si="1"/>
        <v>11</v>
      </c>
      <c r="I26" s="4">
        <f t="shared" si="2"/>
        <v>50.378552159390004</v>
      </c>
      <c r="J26">
        <v>6</v>
      </c>
      <c r="K26" s="4">
        <f t="shared" si="32"/>
        <v>96.645209999999992</v>
      </c>
      <c r="L26" s="4">
        <f t="shared" si="3"/>
        <v>71.465329568580557</v>
      </c>
      <c r="M26" s="4">
        <f t="shared" si="33"/>
        <v>45.350352000000001</v>
      </c>
      <c r="N26" s="4">
        <f t="shared" si="4"/>
        <v>56.734000002599913</v>
      </c>
      <c r="O26" s="4">
        <f t="shared" si="5"/>
        <v>326.57344373057049</v>
      </c>
      <c r="P26" s="4">
        <f t="shared" si="6"/>
        <v>22</v>
      </c>
      <c r="Q26" s="4"/>
      <c r="R26" s="4">
        <f t="shared" si="34"/>
        <v>325.181182068792</v>
      </c>
      <c r="S26" s="4">
        <f t="shared" si="7"/>
        <v>22</v>
      </c>
      <c r="T26" s="4"/>
      <c r="U26" t="s">
        <v>190</v>
      </c>
      <c r="V26" t="s">
        <v>191</v>
      </c>
      <c r="W26" s="4">
        <v>64306384.700000003</v>
      </c>
      <c r="X26" s="4">
        <v>5936935.2000000002</v>
      </c>
      <c r="Y26" s="4">
        <f>VLOOKUP(A26, '[2]Power 5'!$B$2:$F$75, 3, FALSE)</f>
        <v>1440011.6</v>
      </c>
      <c r="Z26" s="4">
        <f>VLOOKUP(A26, '[2]Power 5'!$B$2:$F$75, 4, FALSE)</f>
        <v>825521.5</v>
      </c>
      <c r="AA26" s="3">
        <f>VLOOKUP(A26, '[2]Power 5'!$B$2:$F$75, 5, FALSE)</f>
        <v>0.57327420140226648</v>
      </c>
      <c r="AB26" s="4">
        <v>58369449.5</v>
      </c>
      <c r="AC26" s="3">
        <v>0.57732532485150978</v>
      </c>
      <c r="AD26" s="4">
        <f t="shared" si="8"/>
        <v>41432600</v>
      </c>
      <c r="AE26" t="s">
        <v>249</v>
      </c>
      <c r="AF26" s="5">
        <f>(VLOOKUP(A26, '[3]USA Coaches'' Salaries'!$O$3:$W$132, 9, FALSE))</f>
        <v>3.8609999999999998</v>
      </c>
      <c r="AG26">
        <v>631069</v>
      </c>
      <c r="AH26">
        <v>303165</v>
      </c>
      <c r="AI26">
        <v>188320</v>
      </c>
      <c r="AJ26">
        <f t="shared" si="9"/>
        <v>1122554</v>
      </c>
      <c r="AK26">
        <v>1</v>
      </c>
      <c r="AL26">
        <v>0</v>
      </c>
      <c r="AM26">
        <v>0</v>
      </c>
      <c r="AN26">
        <v>0</v>
      </c>
      <c r="AO26">
        <f t="shared" si="10"/>
        <v>0</v>
      </c>
      <c r="AP26">
        <f>(VLOOKUP(A26, '[3]College Football Reference 0918'!$A$2:$I$131, 8, FALSE))*10</f>
        <v>10</v>
      </c>
      <c r="AQ26">
        <f>(VLOOKUP(A26, '[3]College Football Reference 0918'!$A$2:$I$131, 9, FALSE))*10</f>
        <v>0</v>
      </c>
      <c r="AR26">
        <f>VLOOKUP('Dataset to Analyze - Overall'!A26, '[3]College Football Reference 0918'!$A$2:$G$131, 3, FALSE)</f>
        <v>64</v>
      </c>
      <c r="AS26">
        <f>VLOOKUP('Dataset to Analyze - Overall'!A26, '[3]College Football Reference 0918'!$A$2:$G$131, 4, FALSE)</f>
        <v>62</v>
      </c>
      <c r="AT26" s="5">
        <f>VLOOKUP('Dataset to Analyze - Overall'!A26, '[3]College Football Reference 0918'!$A$2:$G$131, 5, FALSE)</f>
        <v>0.50793650793650791</v>
      </c>
      <c r="AU26">
        <f>(VLOOKUP('Dataset to Analyze - Overall'!A26,'[3]College Football Reference 0918'!$A$2:$G$131,7,FALSE)*5)</f>
        <v>20</v>
      </c>
      <c r="AV26">
        <f>(VLOOKUP('Dataset to Analyze - Overall'!A26, '[3]College Football Reference 0918'!$A$2:$G$131, 6, FALSE))*5</f>
        <v>30</v>
      </c>
      <c r="AW26">
        <f t="shared" si="11"/>
        <v>38</v>
      </c>
      <c r="AX26" s="4">
        <f>((((SUMIF('[3]2014 Broadcasts'!$F$2:$F$561, 'Dataset to Analyze - Overall'!A26, '[3]2014 Broadcasts'!$B$2:$B$561))+(SUMIF('[3]2014 Broadcasts'!$G$2:$G$561, 'Dataset to Analyze - Overall'!A26, '[3]2014 Broadcasts'!$B$2:$B$561))+(SUMIF('[3]2014 Broadcasts'!$H$2:$H$561, 'Dataset to Analyze - Overall'!A26, '[3]2014 Broadcasts'!$B$2:$B$561))+(SUMIF('[3]2014 Broadcasts'!$I$2:$I$561, 'Dataset to Analyze - Overall'!A26, '[3]2014 Broadcasts'!$B$2:$B$561)))+((SUMIF('[3]2015 Broadcasts'!$C$2:$C$417,'Dataset to Analyze - Overall'!A26,'[3]2015 Broadcasts'!$H$2:$H$417))+(SUMIF('[3]2015 Broadcasts'!$D$2:$D$417,'Dataset to Analyze - Overall'!A26,'[3]2015 Broadcasts'!$H$2:$H$417)))+((SUMIF('[3]2016 Broadcasts'!$C$2:$C$400,'Dataset to Analyze - Overall'!A26,'[3]2016 Broadcasts'!$H$2:$H$400))+(SUMIF('[3]2016 Broadcasts'!$D$2:$D$400,'Dataset to Analyze - Overall'!A26,'[3]2016 Broadcasts'!$H$2:$H$400)))+((SUMIF('[3]2017 Broadcasts'!$C$2:$C$394,'Dataset to Analyze - Overall'!A26, '[3]2017 Broadcasts'!$I$2:$I$394))+(SUMIF('[3]2017 Broadcasts'!$D$2:$D$394,'Dataset to Analyze - Overall'!A26, '[3]2017 Broadcasts'!$I$2:$I$394)))+((SUMIF('[3]2018 Broadcasts'!$C$2:$C$351, 'Dataset to Analyze - Overall'!A26, '[3]2018 Broadcasts'!$H$2:$H$351))+(SUMIF('[3]2018 Broadcasts'!$D$2:$D$351, 'Dataset to Analyze - Overall'!A26, '[3]2018 Broadcasts'!$H$2:$H$351))))/AW26)*1000000</f>
        <v>2933236.8421052634</v>
      </c>
      <c r="AY26" t="s">
        <v>193</v>
      </c>
      <c r="AZ26" s="4">
        <f>(VLOOKUP(A26, [3]Averages!$B$2:$K$128, 10, FALSE))*1000000</f>
        <v>3750000</v>
      </c>
      <c r="BA26" s="4">
        <f>AVERAGEIF([3]Attendance!$C$2:$C$1286, 'Dataset to Analyze - Overall'!A26, [3]Attendance!$G$2:$G$1286)</f>
        <v>64303.1</v>
      </c>
      <c r="BB26">
        <f>VLOOKUP(A26, [3]Stadiums!$B$2:$E$132, 3, FALSE)</f>
        <v>72000</v>
      </c>
      <c r="BC26" s="3">
        <f t="shared" si="12"/>
        <v>0.89309861111111111</v>
      </c>
      <c r="BD26">
        <f>VLOOKUP(A26, '[3]College Football Reference 0918'!$A$2:$L$131, 11, FALSE)</f>
        <v>4</v>
      </c>
      <c r="BE26">
        <f>VLOOKUP(A26, '[3]College Football Reference 0918'!$A$2:$L$131, 12, FALSE)</f>
        <v>2</v>
      </c>
      <c r="BF26">
        <f>VLOOKUP(A26, '[3]College Football Reference 0918'!$A$2:$L$131, 2, FALSE)</f>
        <v>15</v>
      </c>
      <c r="BG26">
        <f>VLOOKUP(A26, '[3]Draft Picks'!$AG$2:$AT$131, 14, FALSE)</f>
        <v>34</v>
      </c>
      <c r="BH26">
        <f>(VLOOKUP(A26, [3]Averages!$B$2:$J$128, 9, FALSE))*GV26</f>
        <v>3868707.9535748456</v>
      </c>
      <c r="BJ26">
        <f>VLOOKUP(A26&amp;"2014", '[4]Revenues_All_Sports_and_Men''s_W'!$E$2:$BI$1271, 57, FALSE)</f>
        <v>66179978</v>
      </c>
      <c r="BK26">
        <f>VLOOKUP(A26&amp;"2015", '[4]Revenues_All_Sports_and_Men''s_W'!$E$2:$BI$1271, 57, FALSE)</f>
        <v>68970599</v>
      </c>
      <c r="BL26">
        <f>VLOOKUP(A26&amp;"2016", '[4]Revenues_All_Sports_and_Men''s_W'!$E$2:$BI$1271, 57, FALSE)</f>
        <v>71197898</v>
      </c>
      <c r="BM26">
        <f>VLOOKUP(A26&amp;"2017", '[4]Revenues_All_Sports_and_Men''s_W'!$E$2:$BI$1271, 57, FALSE)</f>
        <v>67851084</v>
      </c>
      <c r="BN26">
        <f>VLOOKUP(A26&amp;"2018", '[4]Revenues_All_Sports_and_Men''s_W'!$E$2:$BI$1271, 57, FALSE)</f>
        <v>76463785</v>
      </c>
      <c r="BO26" s="6">
        <f>VLOOKUP(A26&amp;"2014", '[4]Revenues_All_Sports_and_Men''s_W'!$E$2:$FO$1271, 58, FALSE)</f>
        <v>0.56969968982777019</v>
      </c>
      <c r="BP26" s="6">
        <f>VLOOKUP(A26&amp;"2015", '[4]Revenues_All_Sports_and_Men''s_W'!$E$2:$FO$1271, 58, FALSE)</f>
        <v>0.5417260705209842</v>
      </c>
      <c r="BQ26" s="6">
        <f>VLOOKUP(A26&amp;"2016", '[4]Revenues_All_Sports_and_Men''s_W'!$E$2:$FO$1271, 58, FALSE)</f>
        <v>0.53867204055303364</v>
      </c>
      <c r="BR26" s="6">
        <f>VLOOKUP(A26&amp;"2017", '[4]Revenues_All_Sports_and_Men''s_W'!$E$2:$FO$1271, 58, FALSE)</f>
        <v>0.51190730559272624</v>
      </c>
      <c r="BS26" s="6">
        <f>VLOOKUP(A26&amp;"2018", '[4]Revenues_All_Sports_and_Men''s_W'!$E$2:$FO$1271, 58, FALSE)</f>
        <v>0.54810922466103618</v>
      </c>
      <c r="BT26">
        <f>VLOOKUP(A26&amp;"2014", '[5]Recruiting_Expenses_Men''s_Women'!$F$2:$O$1271, 9, FALSE)</f>
        <v>1179012</v>
      </c>
      <c r="BU26">
        <f>VLOOKUP(A26&amp;"2015", '[5]Recruiting_Expenses_Men''s_Women'!$F$2:$O$1271, 9, FALSE)</f>
        <v>1585500</v>
      </c>
      <c r="BV26">
        <f>VLOOKUP(A26&amp;"2016", '[5]Recruiting_Expenses_Men''s_Women'!$F$2:$O$1271, 9, FALSE)</f>
        <v>1515780</v>
      </c>
      <c r="BW26">
        <f>VLOOKUP(A26&amp;"2017", '[5]Recruiting_Expenses_Men''s_Women'!$F$2:$O$1271, 9, FALSE)</f>
        <v>1779154</v>
      </c>
      <c r="BX26">
        <f>VLOOKUP(A26&amp;"2018", '[5]Recruiting_Expenses_Men''s_Women'!$F$2:$O$1271, 9, FALSE)</f>
        <v>2682623</v>
      </c>
      <c r="BY26" s="4">
        <v>33119000</v>
      </c>
      <c r="BZ26" s="4">
        <v>41298000</v>
      </c>
      <c r="CA26" s="4">
        <v>41939000</v>
      </c>
      <c r="CB26" s="4">
        <v>45507000</v>
      </c>
      <c r="CC26" s="4">
        <v>45300000</v>
      </c>
      <c r="CD26">
        <v>1</v>
      </c>
      <c r="CE26">
        <v>1</v>
      </c>
      <c r="CF26">
        <v>1</v>
      </c>
      <c r="CG26">
        <v>1</v>
      </c>
      <c r="CH26">
        <v>1</v>
      </c>
      <c r="CI26">
        <f>VLOOKUP(A26, '[3]2014'!$B$18:$D$145, 3, FALSE)</f>
        <v>7</v>
      </c>
      <c r="CJ26">
        <f>VLOOKUP(A26, '[3]2015'!$B$18:$D$145, 3, FALSE)</f>
        <v>8</v>
      </c>
      <c r="CK26">
        <f>VLOOKUP(A26, '[3]2016'!$B$18:$D$145, 3, FALSE)</f>
        <v>7</v>
      </c>
      <c r="CL26">
        <f>VLOOKUP(A26, '[3]2017'!$B$18:$D$147, 3, FALSE)</f>
        <v>4</v>
      </c>
      <c r="CM26">
        <f>VLOOKUP(A26, '[3]2018'!$B$18:$D$147, 3, FALSE)</f>
        <v>2</v>
      </c>
      <c r="CN26">
        <f>COUNTIF('[3]2014 Broadcasts'!$F$2:$F$561, 'Dataset to Analyze - Overall'!A26)+COUNTIF('[3]2014 Broadcasts'!$G$2:$G$561, 'Dataset to Analyze - Overall'!A26)+COUNTIF('[3]2014 Broadcasts'!$H$2:$H$561, 'Dataset to Analyze - Overall'!A26)+COUNTIF('[3]2014 Broadcasts'!$I$2:$I$561, 'Dataset to Analyze - Overall'!A26)</f>
        <v>9</v>
      </c>
      <c r="CO26">
        <f>COUNTIF('[3]2015 Broadcasts'!$C$2:$C$417, A26)+COUNTIF('[3]2015 Broadcasts'!$D$2:$D$417, A26)</f>
        <v>10</v>
      </c>
      <c r="CP26">
        <f>COUNTIF('[3]2016 Broadcasts'!$C$2:$C$400, 'Dataset to Analyze - Overall'!A26)+COUNTIF('[3]2016 Broadcasts'!$D$2:$D$400, 'Dataset to Analyze - Overall'!A26)</f>
        <v>10</v>
      </c>
      <c r="CQ26">
        <f>COUNTIF('[3]2017 Broadcasts'!$C$2:$C$394, 'Dataset to Analyze - Overall'!A26)+COUNTIF('[3]2017 Broadcasts'!$D$2:$D$394, 'Dataset to Analyze - Overall'!A26)</f>
        <v>6</v>
      </c>
      <c r="CR26">
        <f>COUNTIF('[3]2018 Broadcasts'!$C$2:$C$351, 'Dataset to Analyze - Overall'!A26)+COUNTIF('[3]2018 Broadcasts'!$D$2:$D$351, 'Dataset to Analyze - Overall'!A26)</f>
        <v>3</v>
      </c>
      <c r="CS26" s="4">
        <f>(((SUMIF('[3]2014 Broadcasts'!$F$2:$F$561, 'Dataset to Analyze - Overall'!A26, '[3]2014 Broadcasts'!$B$2:$B$561))+(SUMIF('[3]2014 Broadcasts'!$G$2:$G$561, 'Dataset to Analyze - Overall'!A26, '[3]2014 Broadcasts'!$B$2:$B$561))+(SUMIF('[3]2014 Broadcasts'!$H$2:$H$561, 'Dataset to Analyze - Overall'!A26, '[3]2014 Broadcasts'!$B$2:$B$561))+(SUMIF('[3]2014 Broadcasts'!$I$2:$I$561, 'Dataset to Analyze - Overall'!A26, '[3]2014 Broadcasts'!$B$2:$B$561)))/'Dataset to Analyze - Overall'!CN26)*1000000</f>
        <v>3274444.4444444445</v>
      </c>
      <c r="CT26" s="4">
        <f>(((SUMIF('[3]2015 Broadcasts'!$C$2:$C$417,'Dataset to Analyze - Overall'!A26,'[3]2015 Broadcasts'!$H$2:$H$417))+(SUMIF('[3]2015 Broadcasts'!$D$2:$D$417,'Dataset to Analyze - Overall'!A26,'[3]2015 Broadcasts'!$H$2:$H$417)))/CO26)*1000000</f>
        <v>3070500</v>
      </c>
      <c r="CU26" s="4">
        <f>(((SUMIF('[3]2016 Broadcasts'!$C$2:$C$400,'Dataset to Analyze - Overall'!A26,'[3]2016 Broadcasts'!$H$2:$H$400))+(SUMIF('[3]2016 Broadcasts'!$D$2:$D$400,'Dataset to Analyze - Overall'!A26,'[3]2016 Broadcasts'!$H$2:$H$400)))/'Dataset to Analyze - Overall'!CP26)*1000000</f>
        <v>3024400</v>
      </c>
      <c r="CV26" s="4">
        <f>(((SUMIF('[3]2017 Broadcasts'!$C$2:$C$394,'Dataset to Analyze - Overall'!A26, '[3]2017 Broadcasts'!$I$2:$I$394))+(SUMIF('[3]2017 Broadcasts'!$D$2:$D$394,'Dataset to Analyze - Overall'!A26, '[3]2017 Broadcasts'!$I$2:$I$394)))/'Dataset to Analyze - Overall'!CQ26)*1000000</f>
        <v>2505666.666666667</v>
      </c>
      <c r="CW26" s="4">
        <f>(((SUMIF('[3]2018 Broadcasts'!$C$2:$C$351, 'Dataset to Analyze - Overall'!A26, '[3]2018 Broadcasts'!$H$2:$H$351))+(SUMIF('[3]2018 Broadcasts'!$D$2:$D$351, 'Dataset to Analyze - Overall'!A26, '[3]2018 Broadcasts'!$H$2:$H$351)))/'Dataset to Analyze - Overall'!CR26)*1000000</f>
        <v>2003333.3333333335</v>
      </c>
      <c r="CX26" s="5"/>
      <c r="CY26">
        <f>VLOOKUP(A26&amp;"2014", [3]Attendance!$D$2:$G$1286, 4, FALSE)</f>
        <v>66521</v>
      </c>
      <c r="CZ26">
        <f>VLOOKUP(A26&amp;"2015", [3]Attendance!$D$2:$G$1286, 4, FALSE)</f>
        <v>67326</v>
      </c>
      <c r="DA26">
        <f>VLOOKUP(A26&amp;"2016", [3]Attendance!$D$2:$G$1286, 4, FALSE)</f>
        <v>69581</v>
      </c>
      <c r="DB26">
        <f>VLOOKUP(A26&amp;"2017", [3]Attendance!$D$2:$G$1286, 4, FALSE)</f>
        <v>63224</v>
      </c>
      <c r="DC26">
        <f>VLOOKUP(A26&amp;"2018", [3]Attendance!$D$2:$G$1286, 4, FALSE)</f>
        <v>59884</v>
      </c>
      <c r="DE26">
        <f t="shared" si="13"/>
        <v>42.381657910938898</v>
      </c>
      <c r="DF26">
        <f t="shared" si="13"/>
        <v>44.168771599338903</v>
      </c>
      <c r="DG26">
        <f t="shared" si="13"/>
        <v>45.595133878938903</v>
      </c>
      <c r="DH26">
        <f t="shared" si="13"/>
        <v>43.451834193338897</v>
      </c>
      <c r="DI26">
        <f t="shared" si="13"/>
        <v>48.967407913738903</v>
      </c>
      <c r="DJ26">
        <f t="shared" si="35"/>
        <v>77.108249999999998</v>
      </c>
      <c r="DK26">
        <f t="shared" si="36"/>
        <v>96.32889999999999</v>
      </c>
      <c r="DL26">
        <f t="shared" si="37"/>
        <v>97.835250000000002</v>
      </c>
      <c r="DM26">
        <f t="shared" si="38"/>
        <v>106.22005</v>
      </c>
      <c r="DN26">
        <f t="shared" si="39"/>
        <v>105.7336</v>
      </c>
      <c r="DT26">
        <f t="shared" si="15"/>
        <v>56.044441819685254</v>
      </c>
      <c r="DU26">
        <f t="shared" si="15"/>
        <v>72.401219105334761</v>
      </c>
      <c r="DV26">
        <f t="shared" si="15"/>
        <v>70.126522747902669</v>
      </c>
      <c r="DW26">
        <f t="shared" si="15"/>
        <v>79.198830979202896</v>
      </c>
      <c r="DX26">
        <f t="shared" si="15"/>
        <v>114.41607756231912</v>
      </c>
      <c r="DY26">
        <f t="shared" si="16"/>
        <v>34.030709999999999</v>
      </c>
      <c r="DZ26">
        <f t="shared" si="17"/>
        <v>34.116239999999998</v>
      </c>
      <c r="EA26">
        <f t="shared" si="18"/>
        <v>33.984310000000001</v>
      </c>
      <c r="EB26">
        <f t="shared" si="19"/>
        <v>26.250920000000001</v>
      </c>
      <c r="EC26">
        <f t="shared" si="20"/>
        <v>23.603059999999999</v>
      </c>
      <c r="ED26">
        <f t="shared" si="21"/>
        <v>13.437000001501717</v>
      </c>
      <c r="EE26">
        <f t="shared" si="22"/>
        <v>14.93000000165026</v>
      </c>
      <c r="EF26">
        <f t="shared" si="23"/>
        <v>14.930000001812177</v>
      </c>
      <c r="EG26">
        <f t="shared" si="24"/>
        <v>8.958000001988017</v>
      </c>
      <c r="EH26">
        <f t="shared" si="25"/>
        <v>4.4790000021797614</v>
      </c>
      <c r="EI26" s="4">
        <f t="shared" si="26"/>
        <v>223.00205973212587</v>
      </c>
      <c r="EJ26" s="4">
        <f t="shared" si="26"/>
        <v>261.94513070632394</v>
      </c>
      <c r="EK26" s="4">
        <f t="shared" si="26"/>
        <v>262.47121662865374</v>
      </c>
      <c r="EL26" s="4">
        <f t="shared" si="26"/>
        <v>264.07963517452981</v>
      </c>
      <c r="EM26" s="4">
        <f t="shared" si="26"/>
        <v>297.19914547823782</v>
      </c>
      <c r="EN26" s="4">
        <f t="shared" si="27"/>
        <v>16</v>
      </c>
      <c r="EO26" s="4">
        <f t="shared" si="27"/>
        <v>12</v>
      </c>
      <c r="EP26" s="4">
        <f t="shared" si="27"/>
        <v>16</v>
      </c>
      <c r="EQ26" s="4">
        <f t="shared" si="41"/>
        <v>22</v>
      </c>
      <c r="ER26" s="4" t="e">
        <f t="shared" si="40"/>
        <v>#DIV/0!</v>
      </c>
      <c r="ET26">
        <v>5</v>
      </c>
      <c r="EU26">
        <v>5</v>
      </c>
      <c r="EV26">
        <v>0</v>
      </c>
      <c r="EW26">
        <v>0</v>
      </c>
      <c r="EX26">
        <v>0</v>
      </c>
      <c r="EY26">
        <v>5</v>
      </c>
      <c r="EZ26">
        <v>5</v>
      </c>
      <c r="FA26">
        <v>5</v>
      </c>
      <c r="FB26">
        <v>0</v>
      </c>
      <c r="FC26">
        <v>0</v>
      </c>
      <c r="FD26">
        <f>VLOOKUP(A26, '[3]College Football Reference 0918'!$A$2:$R$131, 9, FALSE)</f>
        <v>0</v>
      </c>
      <c r="FE26">
        <f>VLOOKUP(A26, '[3]College Football Reference 0918'!$A$2:$R$131, 10, FALSE)</f>
        <v>0</v>
      </c>
      <c r="FF26">
        <f>VLOOKUP(A26, '[3]College Football Reference 0918'!$A$2:$R$131, 11, FALSE)</f>
        <v>4</v>
      </c>
      <c r="FG26">
        <f>VLOOKUP(A26, '[3]College Football Reference 0918'!$A$2:$R$131, 12, FALSE)</f>
        <v>2</v>
      </c>
      <c r="FH26">
        <f>VLOOKUP(A26, '[3]College Football Reference 0918'!$A$2:$R$131, 13, FALSE)</f>
        <v>0</v>
      </c>
      <c r="FX26">
        <f>IF((VLOOKUP(A26, '[3]2014'!$B$18:$Q$145, 13, FALSE))&gt;0, 5, 0)</f>
        <v>0</v>
      </c>
      <c r="FY26">
        <f>IF((VLOOKUP(A26, '[3]2015'!$B$18:$P$145, 13, FALSE))&gt;0, 5, 0)</f>
        <v>5</v>
      </c>
      <c r="FZ26">
        <f>IF((VLOOKUP(A26, '[3]2016'!$B$18:$Q$145, 13, FALSE))&gt;0, 5, 0)</f>
        <v>0</v>
      </c>
      <c r="GA26">
        <f>IF((VLOOKUP(A26, '[3]2017'!$B$18:$Q$147, 13, FALSE))&gt;0, 5, 0)</f>
        <v>0</v>
      </c>
      <c r="GB26">
        <f>IF((VLOOKUP(A26, '[3]2018'!$B$18:$Q$147, 13, FALSE))&gt;0, 5, 0)</f>
        <v>0</v>
      </c>
      <c r="GC26">
        <f>IF((VLOOKUP(A26, '[3]2014'!$B$18:$Q$145, 15, FALSE))&gt;0, 5, 0)</f>
        <v>0</v>
      </c>
      <c r="GD26">
        <f>IF((VLOOKUP(A26, '[3]2015'!$B$18:$P$145, 15, FALSE))&gt;0, 5, 0)</f>
        <v>0</v>
      </c>
      <c r="GE26">
        <f>IF((VLOOKUP(A26, '[3]2016'!$B$18:$Q$145, 15, FALSE))&gt;0, 5, 0)</f>
        <v>0</v>
      </c>
      <c r="GF26">
        <f>IF((VLOOKUP(A26, '[3]2017'!$B$18:$Q$147, 15, FALSE))&gt;0, 5, 0)</f>
        <v>0</v>
      </c>
      <c r="GG26">
        <f>IF((VLOOKUP(A26, '[3]2018'!$B$18:$Q$147, 15, FALSE))&gt;0, 5, 0)</f>
        <v>0</v>
      </c>
      <c r="GH26" s="7">
        <f t="shared" si="43"/>
        <v>731776.36515689187</v>
      </c>
      <c r="GI26" s="7">
        <f t="shared" si="43"/>
        <v>797157.52702965075</v>
      </c>
      <c r="GJ26" s="7">
        <f t="shared" si="43"/>
        <v>868380.22264327505</v>
      </c>
      <c r="GK26" s="7">
        <f t="shared" si="43"/>
        <v>945966.36863962689</v>
      </c>
      <c r="GL26" s="7">
        <f t="shared" si="43"/>
        <v>1030484.5127326697</v>
      </c>
      <c r="GM26">
        <v>1122554</v>
      </c>
      <c r="GO26" s="8">
        <f t="shared" si="29"/>
        <v>0.37428024364151158</v>
      </c>
      <c r="GP26" s="8">
        <f t="shared" si="30"/>
        <v>0.46969012182075581</v>
      </c>
      <c r="GQ26">
        <f>VLOOKUP(A26, '[3]Sept. 2017 Social'!$D$2:$F$151, 3, FALSE)</f>
        <v>0.56510000000000005</v>
      </c>
      <c r="GR26">
        <f>VLOOKUP(A26, '[3]Sept. 2018 Social'!$D$2:$F$151, 3, FALSE)</f>
        <v>0.63360000000000005</v>
      </c>
      <c r="GS26">
        <f>VLOOKUP(A26, '[3]Sept. 2019 Social'!$D$2:$F$301, 3, FALSE)</f>
        <v>0.67770000000000008</v>
      </c>
      <c r="GT26">
        <f t="shared" si="42"/>
        <v>9.5409878179244234E-2</v>
      </c>
      <c r="GV26">
        <v>0.78893864764542265</v>
      </c>
    </row>
    <row r="27" spans="1:204" x14ac:dyDescent="0.35">
      <c r="A27" t="s">
        <v>250</v>
      </c>
      <c r="B27" t="str">
        <f>VLOOKUP(A27,'[1]CFB Scores for Tableau'!$A$2:$D$131, 2, FALSE)</f>
        <v>Fort Worth</v>
      </c>
      <c r="C27" t="str">
        <f>VLOOKUP(A27,'[1]CFB Scores for Tableau'!$A$2:$D$131, 3, FALSE)</f>
        <v>Texas</v>
      </c>
      <c r="D27" s="9">
        <f>VLOOKUP(A27,'[1]CFB Scores for Tableau'!$A$2:$D$131, 4, FALSE)</f>
        <v>76109</v>
      </c>
      <c r="F27" s="3">
        <f t="shared" si="0"/>
        <v>101.36639236035299</v>
      </c>
      <c r="G27">
        <f t="shared" si="1"/>
        <v>34</v>
      </c>
      <c r="I27" s="4">
        <f t="shared" si="2"/>
        <v>30.32448842833</v>
      </c>
      <c r="J27">
        <v>12</v>
      </c>
      <c r="K27" s="4">
        <f t="shared" si="32"/>
        <v>72.596249999999998</v>
      </c>
      <c r="L27" s="4">
        <f t="shared" si="3"/>
        <v>55.66084736924298</v>
      </c>
      <c r="M27" s="4">
        <f t="shared" si="33"/>
        <v>60.192062</v>
      </c>
      <c r="N27" s="4">
        <f t="shared" si="4"/>
        <v>89.580000000949255</v>
      </c>
      <c r="O27" s="4">
        <f t="shared" si="5"/>
        <v>320.35364779852222</v>
      </c>
      <c r="P27" s="4">
        <f t="shared" si="6"/>
        <v>24</v>
      </c>
      <c r="Q27" s="4"/>
      <c r="R27" s="4">
        <f t="shared" si="34"/>
        <v>318.61414602666787</v>
      </c>
      <c r="S27" s="4">
        <f t="shared" si="7"/>
        <v>24</v>
      </c>
      <c r="T27" s="4"/>
      <c r="U27" t="s">
        <v>207</v>
      </c>
      <c r="V27" t="s">
        <v>191</v>
      </c>
      <c r="W27" s="4">
        <v>41613090.899999999</v>
      </c>
      <c r="X27" s="4">
        <v>5545731</v>
      </c>
      <c r="Y27" s="4">
        <f>VLOOKUP(A27, '[2]Power 5'!$B$2:$F$75, 3, FALSE)</f>
        <v>797347.2</v>
      </c>
      <c r="Z27" s="4">
        <f>VLOOKUP(A27, '[2]Power 5'!$B$2:$F$75, 4, FALSE)</f>
        <v>447067.93974098942</v>
      </c>
      <c r="AA27" s="3">
        <f>VLOOKUP(A27, '[2]Power 5'!$B$2:$F$75, 5, FALSE)</f>
        <v>0.56069418659899906</v>
      </c>
      <c r="AB27" s="4">
        <v>36067359.899999999</v>
      </c>
      <c r="AC27" s="3">
        <v>0.49636138366777366</v>
      </c>
      <c r="AD27" s="4">
        <f t="shared" si="8"/>
        <v>31199000</v>
      </c>
      <c r="AE27" t="s">
        <v>251</v>
      </c>
      <c r="AF27" s="5">
        <f>(VLOOKUP(A27, '[3]USA Coaches'' Salaries'!$O$3:$W$132, 9, FALSE))</f>
        <v>4.5489705999999996</v>
      </c>
      <c r="AG27">
        <v>153471</v>
      </c>
      <c r="AH27">
        <v>181276</v>
      </c>
      <c r="AI27">
        <v>78642</v>
      </c>
      <c r="AJ27">
        <f t="shared" si="9"/>
        <v>413389</v>
      </c>
      <c r="AK27">
        <v>2</v>
      </c>
      <c r="AL27">
        <v>0</v>
      </c>
      <c r="AM27">
        <v>1</v>
      </c>
      <c r="AN27">
        <v>0</v>
      </c>
      <c r="AO27">
        <f t="shared" si="10"/>
        <v>0</v>
      </c>
      <c r="AP27">
        <f>(VLOOKUP(A27, '[3]College Football Reference 0918'!$A$2:$I$131, 8, FALSE))*10</f>
        <v>30</v>
      </c>
      <c r="AQ27">
        <f>(VLOOKUP(A27, '[3]College Football Reference 0918'!$A$2:$I$131, 9, FALSE))*10</f>
        <v>40</v>
      </c>
      <c r="AR27">
        <f>VLOOKUP('Dataset to Analyze - Overall'!A27, '[3]College Football Reference 0918'!$A$2:$G$131, 3, FALSE)</f>
        <v>94</v>
      </c>
      <c r="AS27">
        <f>VLOOKUP('Dataset to Analyze - Overall'!A27, '[3]College Football Reference 0918'!$A$2:$G$131, 4, FALSE)</f>
        <v>36</v>
      </c>
      <c r="AT27" s="5">
        <f>VLOOKUP('Dataset to Analyze - Overall'!A27, '[3]College Football Reference 0918'!$A$2:$G$131, 5, FALSE)</f>
        <v>0.72307692307692306</v>
      </c>
      <c r="AU27">
        <f>(VLOOKUP('Dataset to Analyze - Overall'!A27,'[3]College Football Reference 0918'!$A$2:$G$131,7,FALSE)*5)</f>
        <v>30</v>
      </c>
      <c r="AV27">
        <f>(VLOOKUP('Dataset to Analyze - Overall'!A27, '[3]College Football Reference 0918'!$A$2:$G$131, 6, FALSE))*5</f>
        <v>45</v>
      </c>
      <c r="AW27">
        <f t="shared" si="11"/>
        <v>60</v>
      </c>
      <c r="AX27" s="4">
        <f>((((SUMIF('[3]2014 Broadcasts'!$F$2:$F$561, 'Dataset to Analyze - Overall'!A27, '[3]2014 Broadcasts'!$B$2:$B$561))+(SUMIF('[3]2014 Broadcasts'!$G$2:$G$561, 'Dataset to Analyze - Overall'!A27, '[3]2014 Broadcasts'!$B$2:$B$561))+(SUMIF('[3]2014 Broadcasts'!$H$2:$H$561, 'Dataset to Analyze - Overall'!A27, '[3]2014 Broadcasts'!$B$2:$B$561))+(SUMIF('[3]2014 Broadcasts'!$I$2:$I$561, 'Dataset to Analyze - Overall'!A27, '[3]2014 Broadcasts'!$B$2:$B$561)))+((SUMIF('[3]2015 Broadcasts'!$C$2:$C$417,'Dataset to Analyze - Overall'!A27,'[3]2015 Broadcasts'!$H$2:$H$417))+(SUMIF('[3]2015 Broadcasts'!$D$2:$D$417,'Dataset to Analyze - Overall'!A27,'[3]2015 Broadcasts'!$H$2:$H$417)))+((SUMIF('[3]2016 Broadcasts'!$C$2:$C$400,'Dataset to Analyze - Overall'!A27,'[3]2016 Broadcasts'!$H$2:$H$400))+(SUMIF('[3]2016 Broadcasts'!$D$2:$D$400,'Dataset to Analyze - Overall'!A27,'[3]2016 Broadcasts'!$H$2:$H$400)))+((SUMIF('[3]2017 Broadcasts'!$C$2:$C$394,'Dataset to Analyze - Overall'!A27, '[3]2017 Broadcasts'!$I$2:$I$394))+(SUMIF('[3]2017 Broadcasts'!$D$2:$D$394,'Dataset to Analyze - Overall'!A27, '[3]2017 Broadcasts'!$I$2:$I$394)))+((SUMIF('[3]2018 Broadcasts'!$C$2:$C$351, 'Dataset to Analyze - Overall'!A27, '[3]2018 Broadcasts'!$H$2:$H$351))+(SUMIF('[3]2018 Broadcasts'!$D$2:$D$351, 'Dataset to Analyze - Overall'!A27, '[3]2018 Broadcasts'!$H$2:$H$351))))/AW27)*1000000</f>
        <v>2005225.0000000002</v>
      </c>
      <c r="AY27" t="s">
        <v>193</v>
      </c>
      <c r="AZ27" s="4">
        <f>(VLOOKUP(A27, [3]Averages!$B$2:$K$128, 10, FALSE))*1000000</f>
        <v>2900000</v>
      </c>
      <c r="BA27" s="4">
        <f>AVERAGEIF([3]Attendance!$C$2:$C$1286, 'Dataset to Analyze - Overall'!A27, [3]Attendance!$G$2:$G$1286)</f>
        <v>43228</v>
      </c>
      <c r="BB27">
        <f>VLOOKUP(A27, [3]Stadiums!$B$2:$E$132, 3, FALSE)</f>
        <v>45000</v>
      </c>
      <c r="BC27" s="3">
        <f t="shared" si="12"/>
        <v>0.96062222222222227</v>
      </c>
      <c r="BD27">
        <f>VLOOKUP(A27, '[3]College Football Reference 0918'!$A$2:$L$131, 11, FALSE)</f>
        <v>8</v>
      </c>
      <c r="BE27">
        <f>VLOOKUP(A27, '[3]College Football Reference 0918'!$A$2:$L$131, 12, FALSE)</f>
        <v>6</v>
      </c>
      <c r="BF27">
        <f>VLOOKUP(A27, '[3]College Football Reference 0918'!$A$2:$L$131, 2, FALSE)</f>
        <v>19</v>
      </c>
      <c r="BG27">
        <f>VLOOKUP(A27, '[3]Draft Picks'!$AG$2:$AT$131, 14, FALSE)</f>
        <v>27</v>
      </c>
      <c r="BH27">
        <f>(VLOOKUP(A27, [3]Averages!$B$2:$J$128, 9, FALSE))*GV27</f>
        <v>3122595.9063291466</v>
      </c>
      <c r="BJ27">
        <f>VLOOKUP(A27&amp;"2014", '[4]Revenues_All_Sports_and_Men''s_W'!$E$2:$BI$1271, 57, FALSE)</f>
        <v>41259536</v>
      </c>
      <c r="BK27">
        <f>VLOOKUP(A27&amp;"2015", '[4]Revenues_All_Sports_and_Men''s_W'!$E$2:$BI$1271, 57, FALSE)</f>
        <v>52009661</v>
      </c>
      <c r="BL27">
        <f>VLOOKUP(A27&amp;"2016", '[4]Revenues_All_Sports_and_Men''s_W'!$E$2:$BI$1271, 57, FALSE)</f>
        <v>58775636</v>
      </c>
      <c r="BM27">
        <f>VLOOKUP(A27&amp;"2017", '[4]Revenues_All_Sports_and_Men''s_W'!$E$2:$BI$1271, 57, FALSE)</f>
        <v>56584276</v>
      </c>
      <c r="BN27">
        <f>VLOOKUP(A27&amp;"2018", '[4]Revenues_All_Sports_and_Men''s_W'!$E$2:$BI$1271, 57, FALSE)</f>
        <v>65384773</v>
      </c>
      <c r="BO27" s="6">
        <f>VLOOKUP(A27&amp;"2014", '[4]Revenues_All_Sports_and_Men''s_W'!$E$2:$FO$1271, 58, FALSE)</f>
        <v>0.51185054014485454</v>
      </c>
      <c r="BP27" s="6">
        <f>VLOOKUP(A27&amp;"2015", '[4]Revenues_All_Sports_and_Men''s_W'!$E$2:$FO$1271, 58, FALSE)</f>
        <v>0.55768824417043639</v>
      </c>
      <c r="BQ27" s="6">
        <f>VLOOKUP(A27&amp;"2016", '[4]Revenues_All_Sports_and_Men''s_W'!$E$2:$FO$1271, 58, FALSE)</f>
        <v>0.55947177754572919</v>
      </c>
      <c r="BR27" s="6">
        <f>VLOOKUP(A27&amp;"2017", '[4]Revenues_All_Sports_and_Men''s_W'!$E$2:$FO$1271, 58, FALSE)</f>
        <v>0.49101015587908425</v>
      </c>
      <c r="BS27" s="6">
        <f>VLOOKUP(A27&amp;"2018", '[4]Revenues_All_Sports_and_Men''s_W'!$E$2:$FO$1271, 58, FALSE)</f>
        <v>0.55178582132610954</v>
      </c>
      <c r="BT27">
        <f>VLOOKUP(A27&amp;"2014", '[5]Recruiting_Expenses_Men''s_Women'!$F$2:$O$1271, 9, FALSE)</f>
        <v>570428</v>
      </c>
      <c r="BU27">
        <f>VLOOKUP(A27&amp;"2015", '[5]Recruiting_Expenses_Men''s_Women'!$F$2:$O$1271, 9, FALSE)</f>
        <v>803035</v>
      </c>
      <c r="BV27">
        <f>VLOOKUP(A27&amp;"2016", '[5]Recruiting_Expenses_Men''s_Women'!$F$2:$O$1271, 9, FALSE)</f>
        <v>1195533</v>
      </c>
      <c r="BW27">
        <f>VLOOKUP(A27&amp;"2017", '[5]Recruiting_Expenses_Men''s_Women'!$F$2:$O$1271, 9, FALSE)</f>
        <v>1279335</v>
      </c>
      <c r="BX27">
        <f>VLOOKUP(A27&amp;"2018", '[5]Recruiting_Expenses_Men''s_Women'!$F$2:$O$1271, 9, FALSE)</f>
        <v>1434935</v>
      </c>
      <c r="BY27" s="4">
        <v>20365000</v>
      </c>
      <c r="BZ27" s="4">
        <v>28186000</v>
      </c>
      <c r="CA27" s="4">
        <v>34159000</v>
      </c>
      <c r="CB27" s="4">
        <v>34485000</v>
      </c>
      <c r="CC27" s="4">
        <v>38800000</v>
      </c>
      <c r="CD27">
        <v>2</v>
      </c>
      <c r="CE27">
        <v>2</v>
      </c>
      <c r="CF27">
        <v>2</v>
      </c>
      <c r="CG27">
        <v>2</v>
      </c>
      <c r="CH27">
        <v>2</v>
      </c>
      <c r="CI27">
        <f>VLOOKUP(A27, '[3]2014'!$B$18:$D$145, 3, FALSE)</f>
        <v>12</v>
      </c>
      <c r="CJ27">
        <f>VLOOKUP(A27, '[3]2015'!$B$18:$D$145, 3, FALSE)</f>
        <v>11</v>
      </c>
      <c r="CK27">
        <f>VLOOKUP(A27, '[3]2016'!$B$18:$D$145, 3, FALSE)</f>
        <v>6</v>
      </c>
      <c r="CL27">
        <f>VLOOKUP(A27, '[3]2017'!$B$18:$D$147, 3, FALSE)</f>
        <v>11</v>
      </c>
      <c r="CM27">
        <f>VLOOKUP(A27, '[3]2018'!$B$18:$D$147, 3, FALSE)</f>
        <v>7</v>
      </c>
      <c r="CN27">
        <f>COUNTIF('[3]2014 Broadcasts'!$F$2:$F$561, 'Dataset to Analyze - Overall'!A27)+COUNTIF('[3]2014 Broadcasts'!$G$2:$G$561, 'Dataset to Analyze - Overall'!A27)+COUNTIF('[3]2014 Broadcasts'!$H$2:$H$561, 'Dataset to Analyze - Overall'!A27)+COUNTIF('[3]2014 Broadcasts'!$I$2:$I$561, 'Dataset to Analyze - Overall'!A27)</f>
        <v>11</v>
      </c>
      <c r="CO27">
        <f>COUNTIF('[3]2015 Broadcasts'!$C$2:$C$417, A27)+COUNTIF('[3]2015 Broadcasts'!$D$2:$D$417, A27)</f>
        <v>12</v>
      </c>
      <c r="CP27">
        <f>COUNTIF('[3]2016 Broadcasts'!$C$2:$C$400, 'Dataset to Analyze - Overall'!A27)+COUNTIF('[3]2016 Broadcasts'!$D$2:$D$400, 'Dataset to Analyze - Overall'!A27)</f>
        <v>12</v>
      </c>
      <c r="CQ27">
        <f>COUNTIF('[3]2017 Broadcasts'!$C$2:$C$394, 'Dataset to Analyze - Overall'!A27)+COUNTIF('[3]2017 Broadcasts'!$D$2:$D$394, 'Dataset to Analyze - Overall'!A27)</f>
        <v>13</v>
      </c>
      <c r="CR27">
        <f>COUNTIF('[3]2018 Broadcasts'!$C$2:$C$351, 'Dataset to Analyze - Overall'!A27)+COUNTIF('[3]2018 Broadcasts'!$D$2:$D$351, 'Dataset to Analyze - Overall'!A27)</f>
        <v>12</v>
      </c>
      <c r="CS27" s="4">
        <f>(((SUMIF('[3]2014 Broadcasts'!$F$2:$F$561, 'Dataset to Analyze - Overall'!A27, '[3]2014 Broadcasts'!$B$2:$B$561))+(SUMIF('[3]2014 Broadcasts'!$G$2:$G$561, 'Dataset to Analyze - Overall'!A27, '[3]2014 Broadcasts'!$B$2:$B$561))+(SUMIF('[3]2014 Broadcasts'!$H$2:$H$561, 'Dataset to Analyze - Overall'!A27, '[3]2014 Broadcasts'!$B$2:$B$561))+(SUMIF('[3]2014 Broadcasts'!$I$2:$I$561, 'Dataset to Analyze - Overall'!A27, '[3]2014 Broadcasts'!$B$2:$B$561)))/'Dataset to Analyze - Overall'!CN27)*1000000</f>
        <v>2102681.8181818184</v>
      </c>
      <c r="CT27" s="4">
        <f>(((SUMIF('[3]2015 Broadcasts'!$C$2:$C$417,'Dataset to Analyze - Overall'!A27,'[3]2015 Broadcasts'!$H$2:$H$417))+(SUMIF('[3]2015 Broadcasts'!$D$2:$D$417,'Dataset to Analyze - Overall'!A27,'[3]2015 Broadcasts'!$H$2:$H$417)))/CO27)*1000000</f>
        <v>2677416.6666666665</v>
      </c>
      <c r="CU27" s="4">
        <f>(((SUMIF('[3]2016 Broadcasts'!$C$2:$C$400,'Dataset to Analyze - Overall'!A27,'[3]2016 Broadcasts'!$H$2:$H$400))+(SUMIF('[3]2016 Broadcasts'!$D$2:$D$400,'Dataset to Analyze - Overall'!A27,'[3]2016 Broadcasts'!$H$2:$H$400)))/'Dataset to Analyze - Overall'!CP27)*1000000</f>
        <v>1382333.3333333335</v>
      </c>
      <c r="CV27" s="4">
        <f>(((SUMIF('[3]2017 Broadcasts'!$C$2:$C$394,'Dataset to Analyze - Overall'!A27, '[3]2017 Broadcasts'!$I$2:$I$394))+(SUMIF('[3]2017 Broadcasts'!$D$2:$D$394,'Dataset to Analyze - Overall'!A27, '[3]2017 Broadcasts'!$I$2:$I$394)))/'Dataset to Analyze - Overall'!CQ27)*1000000</f>
        <v>2071923.0769230772</v>
      </c>
      <c r="CW27" s="4">
        <f>(((SUMIF('[3]2018 Broadcasts'!$C$2:$C$351, 'Dataset to Analyze - Overall'!A27, '[3]2018 Broadcasts'!$H$2:$H$351))+(SUMIF('[3]2018 Broadcasts'!$D$2:$D$351, 'Dataset to Analyze - Overall'!A27, '[3]2018 Broadcasts'!$H$2:$H$351)))/'Dataset to Analyze - Overall'!CR27)*1000000</f>
        <v>1794333.3333333335</v>
      </c>
      <c r="CX27" s="5"/>
      <c r="CY27">
        <f>VLOOKUP(A27&amp;"2014", [3]Attendance!$D$2:$G$1286, 4, FALSE)</f>
        <v>44719</v>
      </c>
      <c r="CZ27">
        <f>VLOOKUP(A27&amp;"2015", [3]Attendance!$D$2:$G$1286, 4, FALSE)</f>
        <v>46767</v>
      </c>
      <c r="DA27">
        <f>VLOOKUP(A27&amp;"2016", [3]Attendance!$D$2:$G$1286, 4, FALSE)</f>
        <v>45168</v>
      </c>
      <c r="DB27">
        <f>VLOOKUP(A27&amp;"2017", [3]Attendance!$D$2:$G$1286, 4, FALSE)</f>
        <v>44080</v>
      </c>
      <c r="DC27">
        <f>VLOOKUP(A27&amp;"2018", [3]Attendance!$D$2:$G$1286, 4, FALSE)</f>
        <v>42868</v>
      </c>
      <c r="DE27">
        <f t="shared" si="13"/>
        <v>26.422606854138902</v>
      </c>
      <c r="DF27">
        <f t="shared" si="13"/>
        <v>33.306986904138903</v>
      </c>
      <c r="DG27">
        <f t="shared" si="13"/>
        <v>37.639917294138897</v>
      </c>
      <c r="DH27">
        <f t="shared" si="13"/>
        <v>36.236570350138898</v>
      </c>
      <c r="DI27">
        <f t="shared" si="13"/>
        <v>41.872408628938899</v>
      </c>
      <c r="DJ27">
        <f t="shared" si="35"/>
        <v>47.136349999999993</v>
      </c>
      <c r="DK27">
        <f t="shared" si="36"/>
        <v>65.515699999999995</v>
      </c>
      <c r="DL27">
        <f t="shared" si="37"/>
        <v>79.552250000000001</v>
      </c>
      <c r="DM27">
        <f t="shared" si="38"/>
        <v>80.318349999999995</v>
      </c>
      <c r="DN27">
        <f t="shared" si="39"/>
        <v>90.45859999999999</v>
      </c>
      <c r="DT27">
        <f t="shared" si="15"/>
        <v>26.952351557900048</v>
      </c>
      <c r="DU27">
        <f t="shared" si="15"/>
        <v>36.66434691364713</v>
      </c>
      <c r="DV27">
        <f t="shared" si="15"/>
        <v>51.931108738391707</v>
      </c>
      <c r="DW27">
        <f t="shared" si="15"/>
        <v>55.025124342716907</v>
      </c>
      <c r="DX27">
        <f t="shared" si="15"/>
        <v>60.949169955516894</v>
      </c>
      <c r="DY27">
        <f t="shared" si="16"/>
        <v>64.411959999999993</v>
      </c>
      <c r="DZ27">
        <f t="shared" si="17"/>
        <v>39.372829999999993</v>
      </c>
      <c r="EA27">
        <f t="shared" si="18"/>
        <v>38.852379999999997</v>
      </c>
      <c r="EB27">
        <f t="shared" si="19"/>
        <v>46.803229999999999</v>
      </c>
      <c r="EC27">
        <f t="shared" si="20"/>
        <v>34.030709999999999</v>
      </c>
      <c r="ED27">
        <f t="shared" si="21"/>
        <v>16.423000000490827</v>
      </c>
      <c r="EE27">
        <f t="shared" si="22"/>
        <v>17.916000000545829</v>
      </c>
      <c r="EF27">
        <f t="shared" si="23"/>
        <v>17.916000000604992</v>
      </c>
      <c r="EG27">
        <f t="shared" si="24"/>
        <v>19.40900000066998</v>
      </c>
      <c r="EH27">
        <f t="shared" si="25"/>
        <v>17.916000000740539</v>
      </c>
      <c r="EI27" s="4">
        <f t="shared" si="26"/>
        <v>181.34626841252975</v>
      </c>
      <c r="EJ27" s="4">
        <f t="shared" si="26"/>
        <v>192.77586381833186</v>
      </c>
      <c r="EK27" s="4">
        <f t="shared" si="26"/>
        <v>225.89165603313558</v>
      </c>
      <c r="EL27" s="4">
        <f t="shared" si="26"/>
        <v>237.7922746935258</v>
      </c>
      <c r="EM27" s="4">
        <f t="shared" si="26"/>
        <v>245.22688858519632</v>
      </c>
      <c r="EN27" s="4">
        <f t="shared" si="27"/>
        <v>38</v>
      </c>
      <c r="EO27" s="4">
        <f t="shared" si="27"/>
        <v>34</v>
      </c>
      <c r="EP27" s="4">
        <f t="shared" si="27"/>
        <v>23</v>
      </c>
      <c r="EQ27" s="4">
        <f t="shared" si="41"/>
        <v>30</v>
      </c>
      <c r="ER27" s="4" t="e">
        <f t="shared" si="40"/>
        <v>#DIV/0!</v>
      </c>
      <c r="ET27">
        <v>5</v>
      </c>
      <c r="EU27">
        <v>5</v>
      </c>
      <c r="EV27">
        <v>0</v>
      </c>
      <c r="EW27">
        <v>5</v>
      </c>
      <c r="EX27">
        <v>5</v>
      </c>
      <c r="EY27">
        <v>5</v>
      </c>
      <c r="EZ27">
        <v>5</v>
      </c>
      <c r="FA27">
        <v>5</v>
      </c>
      <c r="FB27">
        <v>5</v>
      </c>
      <c r="FC27">
        <v>5</v>
      </c>
      <c r="FD27">
        <f>VLOOKUP(A27, '[3]College Football Reference 0918'!$A$2:$R$131, 9, FALSE)</f>
        <v>4</v>
      </c>
      <c r="FE27">
        <f>VLOOKUP(A27, '[3]College Football Reference 0918'!$A$2:$R$131, 10, FALSE)</f>
        <v>0</v>
      </c>
      <c r="FF27">
        <f>VLOOKUP(A27, '[3]College Football Reference 0918'!$A$2:$R$131, 11, FALSE)</f>
        <v>8</v>
      </c>
      <c r="FG27">
        <f>VLOOKUP(A27, '[3]College Football Reference 0918'!$A$2:$R$131, 12, FALSE)</f>
        <v>6</v>
      </c>
      <c r="FH27">
        <f>VLOOKUP(A27, '[3]College Football Reference 0918'!$A$2:$R$131, 13, FALSE)</f>
        <v>0</v>
      </c>
      <c r="FN27">
        <v>10</v>
      </c>
      <c r="FS27">
        <v>10</v>
      </c>
      <c r="FX27">
        <f>IF((VLOOKUP(A27, '[3]2014'!$B$18:$Q$145, 13, FALSE))&gt;0, 5, 0)</f>
        <v>0</v>
      </c>
      <c r="FY27">
        <f>IF((VLOOKUP(A27, '[3]2015'!$B$18:$P$145, 13, FALSE))&gt;0, 5, 0)</f>
        <v>5</v>
      </c>
      <c r="FZ27">
        <f>IF((VLOOKUP(A27, '[3]2016'!$B$18:$Q$145, 13, FALSE))&gt;0, 5, 0)</f>
        <v>5</v>
      </c>
      <c r="GA27">
        <f>IF((VLOOKUP(A27, '[3]2017'!$B$18:$Q$147, 13, FALSE))&gt;0, 5, 0)</f>
        <v>0</v>
      </c>
      <c r="GB27">
        <f>IF((VLOOKUP(A27, '[3]2018'!$B$18:$Q$147, 13, FALSE))&gt;0, 5, 0)</f>
        <v>5</v>
      </c>
      <c r="GC27">
        <f>IF((VLOOKUP(A27, '[3]2014'!$B$18:$Q$145, 15, FALSE))&gt;0, 5, 0)</f>
        <v>5</v>
      </c>
      <c r="GD27">
        <f>IF((VLOOKUP(A27, '[3]2015'!$B$18:$P$145, 15, FALSE))&gt;0, 5, 0)</f>
        <v>5</v>
      </c>
      <c r="GE27">
        <f>IF((VLOOKUP(A27, '[3]2016'!$B$18:$Q$145, 15, FALSE))&gt;0, 5, 0)</f>
        <v>0</v>
      </c>
      <c r="GF27">
        <f>IF((VLOOKUP(A27, '[3]2017'!$B$18:$Q$147, 15, FALSE))&gt;0, 5, 0)</f>
        <v>5</v>
      </c>
      <c r="GG27">
        <f>IF((VLOOKUP(A27, '[3]2018'!$B$18:$Q$147, 15, FALSE))&gt;0, 5, 0)</f>
        <v>0</v>
      </c>
      <c r="GH27" s="7">
        <f t="shared" si="43"/>
        <v>269482.18064863019</v>
      </c>
      <c r="GI27" s="7">
        <f t="shared" si="43"/>
        <v>293559.28796410712</v>
      </c>
      <c r="GJ27" s="7">
        <f t="shared" si="43"/>
        <v>319787.58425722132</v>
      </c>
      <c r="GK27" s="7">
        <f t="shared" si="43"/>
        <v>348359.26927841932</v>
      </c>
      <c r="GL27" s="7">
        <f t="shared" si="43"/>
        <v>379483.7150231041</v>
      </c>
      <c r="GM27">
        <v>413389</v>
      </c>
      <c r="GO27" s="8">
        <f t="shared" si="29"/>
        <v>0.23023936434213432</v>
      </c>
      <c r="GP27" s="8">
        <f t="shared" si="30"/>
        <v>0.29201968217106716</v>
      </c>
      <c r="GQ27">
        <f>VLOOKUP(A27, '[3]Sept. 2017 Social'!$D$2:$F$151, 3, FALSE)</f>
        <v>0.3538</v>
      </c>
      <c r="GR27">
        <f>VLOOKUP(A27, '[3]Sept. 2018 Social'!$D$2:$F$151, 3, FALSE)</f>
        <v>0.38850000000000001</v>
      </c>
      <c r="GS27">
        <f>VLOOKUP(A27, '[3]Sept. 2019 Social'!$D$2:$F$301, 3, FALSE)</f>
        <v>0.39839999999999998</v>
      </c>
      <c r="GT27">
        <f t="shared" si="42"/>
        <v>6.1780317828932833E-2</v>
      </c>
      <c r="GV27">
        <v>0.68133080216167929</v>
      </c>
    </row>
    <row r="28" spans="1:204" x14ac:dyDescent="0.35">
      <c r="A28" t="s">
        <v>252</v>
      </c>
      <c r="B28" t="str">
        <f>VLOOKUP(A28,'[1]CFB Scores for Tableau'!$A$2:$D$131, 2, FALSE)</f>
        <v>Stanford</v>
      </c>
      <c r="C28" t="str">
        <f>VLOOKUP(A28,'[1]CFB Scores for Tableau'!$A$2:$D$131, 3, FALSE)</f>
        <v>California</v>
      </c>
      <c r="D28" s="9">
        <f>VLOOKUP(A28,'[1]CFB Scores for Tableau'!$A$2:$D$131, 4, FALSE)</f>
        <v>94305</v>
      </c>
      <c r="F28" s="3">
        <f t="shared" si="0"/>
        <v>90.897052492829246</v>
      </c>
      <c r="G28">
        <f t="shared" si="1"/>
        <v>43</v>
      </c>
      <c r="I28" s="4">
        <f t="shared" si="2"/>
        <v>24.040691788849998</v>
      </c>
      <c r="J28">
        <v>12</v>
      </c>
      <c r="K28" s="4">
        <f t="shared" si="32"/>
        <v>68.182949999999991</v>
      </c>
      <c r="L28" s="4">
        <f t="shared" si="3"/>
        <v>58.669165133240341</v>
      </c>
      <c r="M28" s="4">
        <f t="shared" si="33"/>
        <v>70.832505999999995</v>
      </c>
      <c r="N28" s="4">
        <f t="shared" si="4"/>
        <v>74.650000000661919</v>
      </c>
      <c r="O28" s="4">
        <f t="shared" si="5"/>
        <v>308.37531292275224</v>
      </c>
      <c r="P28" s="4">
        <f t="shared" si="6"/>
        <v>25</v>
      </c>
      <c r="Q28" s="4"/>
      <c r="R28" s="4">
        <f t="shared" si="34"/>
        <v>306.25857298144507</v>
      </c>
      <c r="S28" s="4">
        <f t="shared" si="7"/>
        <v>26</v>
      </c>
      <c r="T28" s="4"/>
      <c r="U28" t="s">
        <v>227</v>
      </c>
      <c r="V28" t="s">
        <v>191</v>
      </c>
      <c r="W28" s="4">
        <v>34502310.5</v>
      </c>
      <c r="X28" s="4">
        <v>4072183.8</v>
      </c>
      <c r="Y28" s="4">
        <f>VLOOKUP(A28, '[2]Power 5'!$B$2:$F$75, 3, FALSE)</f>
        <v>947719.1</v>
      </c>
      <c r="Z28" s="4">
        <f>VLOOKUP(A28, '[2]Power 5'!$B$2:$F$75, 4, FALSE)</f>
        <v>572658.33694294724</v>
      </c>
      <c r="AA28" s="3">
        <f>VLOOKUP(A28, '[2]Power 5'!$B$2:$F$75, 5, FALSE)</f>
        <v>0.6042490195068847</v>
      </c>
      <c r="AB28" s="4">
        <v>30430126.699999999</v>
      </c>
      <c r="AC28" s="3">
        <v>0.32041133175154529</v>
      </c>
      <c r="AD28" s="4">
        <f t="shared" si="8"/>
        <v>29321000</v>
      </c>
      <c r="AE28" t="s">
        <v>253</v>
      </c>
      <c r="AF28" s="5">
        <f>(VLOOKUP(A28, '[3]USA Coaches'' Salaries'!$O$3:$W$132, 9, FALSE))</f>
        <v>4.1771604</v>
      </c>
      <c r="AG28">
        <v>122644</v>
      </c>
      <c r="AH28">
        <v>98436</v>
      </c>
      <c r="AI28">
        <v>62683</v>
      </c>
      <c r="AJ28">
        <f t="shared" si="9"/>
        <v>283763</v>
      </c>
      <c r="AK28">
        <v>2</v>
      </c>
      <c r="AL28">
        <v>0</v>
      </c>
      <c r="AM28">
        <v>1</v>
      </c>
      <c r="AN28">
        <v>0</v>
      </c>
      <c r="AO28">
        <f t="shared" si="10"/>
        <v>0</v>
      </c>
      <c r="AP28">
        <f>(VLOOKUP(A28, '[3]College Football Reference 0918'!$A$2:$I$131, 8, FALSE))*10</f>
        <v>50</v>
      </c>
      <c r="AQ28">
        <f>(VLOOKUP(A28, '[3]College Football Reference 0918'!$A$2:$I$131, 9, FALSE))*10</f>
        <v>30</v>
      </c>
      <c r="AR28">
        <f>VLOOKUP('Dataset to Analyze - Overall'!A28, '[3]College Football Reference 0918'!$A$2:$G$131, 3, FALSE)</f>
        <v>102</v>
      </c>
      <c r="AS28">
        <f>VLOOKUP('Dataset to Analyze - Overall'!A28, '[3]College Football Reference 0918'!$A$2:$G$131, 4, FALSE)</f>
        <v>32</v>
      </c>
      <c r="AT28" s="5">
        <f>VLOOKUP('Dataset to Analyze - Overall'!A28, '[3]College Football Reference 0918'!$A$2:$G$131, 5, FALSE)</f>
        <v>0.76119402985074625</v>
      </c>
      <c r="AU28">
        <f>(VLOOKUP('Dataset to Analyze - Overall'!A28,'[3]College Football Reference 0918'!$A$2:$G$131,7,FALSE)*5)</f>
        <v>30</v>
      </c>
      <c r="AV28">
        <f>(VLOOKUP('Dataset to Analyze - Overall'!A28, '[3]College Football Reference 0918'!$A$2:$G$131, 6, FALSE))*5</f>
        <v>50</v>
      </c>
      <c r="AW28">
        <f t="shared" si="11"/>
        <v>50</v>
      </c>
      <c r="AX28" s="4">
        <f>((((SUMIF('[3]2014 Broadcasts'!$F$2:$F$561, 'Dataset to Analyze - Overall'!A28, '[3]2014 Broadcasts'!$B$2:$B$561))+(SUMIF('[3]2014 Broadcasts'!$G$2:$G$561, 'Dataset to Analyze - Overall'!A28, '[3]2014 Broadcasts'!$B$2:$B$561))+(SUMIF('[3]2014 Broadcasts'!$H$2:$H$561, 'Dataset to Analyze - Overall'!A28, '[3]2014 Broadcasts'!$B$2:$B$561))+(SUMIF('[3]2014 Broadcasts'!$I$2:$I$561, 'Dataset to Analyze - Overall'!A28, '[3]2014 Broadcasts'!$B$2:$B$561)))+((SUMIF('[3]2015 Broadcasts'!$C$2:$C$417,'Dataset to Analyze - Overall'!A28,'[3]2015 Broadcasts'!$H$2:$H$417))+(SUMIF('[3]2015 Broadcasts'!$D$2:$D$417,'Dataset to Analyze - Overall'!A28,'[3]2015 Broadcasts'!$H$2:$H$417)))+((SUMIF('[3]2016 Broadcasts'!$C$2:$C$400,'Dataset to Analyze - Overall'!A28,'[3]2016 Broadcasts'!$H$2:$H$400))+(SUMIF('[3]2016 Broadcasts'!$D$2:$D$400,'Dataset to Analyze - Overall'!A28,'[3]2016 Broadcasts'!$H$2:$H$400)))+((SUMIF('[3]2017 Broadcasts'!$C$2:$C$394,'Dataset to Analyze - Overall'!A28, '[3]2017 Broadcasts'!$I$2:$I$394))+(SUMIF('[3]2017 Broadcasts'!$D$2:$D$394,'Dataset to Analyze - Overall'!A28, '[3]2017 Broadcasts'!$I$2:$I$394)))+((SUMIF('[3]2018 Broadcasts'!$C$2:$C$351, 'Dataset to Analyze - Overall'!A28, '[3]2018 Broadcasts'!$H$2:$H$351))+(SUMIF('[3]2018 Broadcasts'!$D$2:$D$351, 'Dataset to Analyze - Overall'!A28, '[3]2018 Broadcasts'!$H$2:$H$351))))/AW28)*1000000</f>
        <v>2507060</v>
      </c>
      <c r="AY28" t="s">
        <v>193</v>
      </c>
      <c r="AZ28" s="4">
        <f>(VLOOKUP(A28, [3]Averages!$B$2:$K$128, 10, FALSE))*1000000</f>
        <v>2150000</v>
      </c>
      <c r="BA28" s="4">
        <f>AVERAGEIF([3]Attendance!$C$2:$C$1286, 'Dataset to Analyze - Overall'!A28, [3]Attendance!$G$2:$G$1286)</f>
        <v>44828.7</v>
      </c>
      <c r="BB28">
        <f>VLOOKUP(A28, [3]Stadiums!$B$2:$E$132, 3, FALSE)</f>
        <v>50000</v>
      </c>
      <c r="BC28" s="3">
        <f t="shared" si="12"/>
        <v>0.89657399999999998</v>
      </c>
      <c r="BD28">
        <f>VLOOKUP(A28, '[3]College Football Reference 0918'!$A$2:$L$131, 11, FALSE)</f>
        <v>8</v>
      </c>
      <c r="BE28">
        <f>VLOOKUP(A28, '[3]College Football Reference 0918'!$A$2:$L$131, 12, FALSE)</f>
        <v>7</v>
      </c>
      <c r="BF28">
        <f>VLOOKUP(A28, '[3]College Football Reference 0918'!$A$2:$L$131, 2, FALSE)</f>
        <v>30</v>
      </c>
      <c r="BG28">
        <f>VLOOKUP(A28, '[3]Draft Picks'!$AG$2:$AT$131, 14, FALSE)</f>
        <v>42</v>
      </c>
      <c r="BH28">
        <f>(VLOOKUP(A28, [3]Averages!$B$2:$J$128, 9, FALSE))*GV28</f>
        <v>3254487.0435039545</v>
      </c>
      <c r="BJ28">
        <f>VLOOKUP(A28&amp;"2014", '[4]Revenues_All_Sports_and_Men''s_W'!$E$2:$BI$1271, 57, FALSE)</f>
        <v>37519312</v>
      </c>
      <c r="BK28">
        <f>VLOOKUP(A28&amp;"2015", '[4]Revenues_All_Sports_and_Men''s_W'!$E$2:$BI$1271, 57, FALSE)</f>
        <v>43744639</v>
      </c>
      <c r="BL28">
        <f>VLOOKUP(A28&amp;"2016", '[4]Revenues_All_Sports_and_Men''s_W'!$E$2:$BI$1271, 57, FALSE)</f>
        <v>44469378</v>
      </c>
      <c r="BM28">
        <f>VLOOKUP(A28&amp;"2017", '[4]Revenues_All_Sports_and_Men''s_W'!$E$2:$BI$1271, 57, FALSE)</f>
        <v>46847028</v>
      </c>
      <c r="BN28">
        <f>VLOOKUP(A28&amp;"2018", '[4]Revenues_All_Sports_and_Men''s_W'!$E$2:$BI$1271, 57, FALSE)</f>
        <v>44462092</v>
      </c>
      <c r="BO28" s="6">
        <f>VLOOKUP(A28&amp;"2014", '[4]Revenues_All_Sports_and_Men''s_W'!$E$2:$FO$1271, 58, FALSE)</f>
        <v>0.34210871031860551</v>
      </c>
      <c r="BP28" s="6">
        <f>VLOOKUP(A28&amp;"2015", '[4]Revenues_All_Sports_and_Men''s_W'!$E$2:$FO$1271, 58, FALSE)</f>
        <v>0.39045074293138415</v>
      </c>
      <c r="BQ28" s="6">
        <f>VLOOKUP(A28&amp;"2016", '[4]Revenues_All_Sports_and_Men''s_W'!$E$2:$FO$1271, 58, FALSE)</f>
        <v>0.35564247595948795</v>
      </c>
      <c r="BR28" s="6">
        <f>VLOOKUP(A28&amp;"2017", '[4]Revenues_All_Sports_and_Men''s_W'!$E$2:$FO$1271, 58, FALSE)</f>
        <v>0.33955487830012376</v>
      </c>
      <c r="BS28" s="6">
        <f>VLOOKUP(A28&amp;"2018", '[4]Revenues_All_Sports_and_Men''s_W'!$E$2:$FO$1271, 58, FALSE)</f>
        <v>0.31897406353520902</v>
      </c>
      <c r="BT28">
        <f>VLOOKUP(A28&amp;"2014", '[5]Recruiting_Expenses_Men''s_Women'!$F$2:$O$1271, 9, FALSE)</f>
        <v>1001323</v>
      </c>
      <c r="BU28">
        <f>VLOOKUP(A28&amp;"2015", '[5]Recruiting_Expenses_Men''s_Women'!$F$2:$O$1271, 9, FALSE)</f>
        <v>1000309</v>
      </c>
      <c r="BV28">
        <f>VLOOKUP(A28&amp;"2016", '[5]Recruiting_Expenses_Men''s_Women'!$F$2:$O$1271, 9, FALSE)</f>
        <v>1046260</v>
      </c>
      <c r="BW28">
        <f>VLOOKUP(A28&amp;"2017", '[5]Recruiting_Expenses_Men''s_Women'!$F$2:$O$1271, 9, FALSE)</f>
        <v>1048916</v>
      </c>
      <c r="BX28">
        <f>VLOOKUP(A28&amp;"2018", '[5]Recruiting_Expenses_Men''s_Women'!$F$2:$O$1271, 9, FALSE)</f>
        <v>1246104</v>
      </c>
      <c r="BY28" s="4">
        <v>25185000</v>
      </c>
      <c r="BZ28" s="4">
        <v>28759000</v>
      </c>
      <c r="CA28" s="4">
        <v>30894000</v>
      </c>
      <c r="CB28" s="4">
        <v>29567000</v>
      </c>
      <c r="CC28" s="4">
        <v>32200000.000000004</v>
      </c>
      <c r="CD28">
        <v>2</v>
      </c>
      <c r="CE28">
        <v>2</v>
      </c>
      <c r="CF28">
        <v>2</v>
      </c>
      <c r="CG28">
        <v>2</v>
      </c>
      <c r="CH28">
        <v>2</v>
      </c>
      <c r="CI28">
        <f>VLOOKUP(A28, '[3]2014'!$B$18:$D$145, 3, FALSE)</f>
        <v>8</v>
      </c>
      <c r="CJ28">
        <f>VLOOKUP(A28, '[3]2015'!$B$18:$D$145, 3, FALSE)</f>
        <v>12</v>
      </c>
      <c r="CK28">
        <f>VLOOKUP(A28, '[3]2016'!$B$18:$D$145, 3, FALSE)</f>
        <v>10</v>
      </c>
      <c r="CL28">
        <f>VLOOKUP(A28, '[3]2017'!$B$18:$D$147, 3, FALSE)</f>
        <v>9</v>
      </c>
      <c r="CM28">
        <f>VLOOKUP(A28, '[3]2018'!$B$18:$D$147, 3, FALSE)</f>
        <v>9</v>
      </c>
      <c r="CN28">
        <f>COUNTIF('[3]2014 Broadcasts'!$F$2:$F$561, 'Dataset to Analyze - Overall'!A28)+COUNTIF('[3]2014 Broadcasts'!$G$2:$G$561, 'Dataset to Analyze - Overall'!A28)+COUNTIF('[3]2014 Broadcasts'!$H$2:$H$561, 'Dataset to Analyze - Overall'!A28)+COUNTIF('[3]2014 Broadcasts'!$I$2:$I$561, 'Dataset to Analyze - Overall'!A28)</f>
        <v>10</v>
      </c>
      <c r="CO28">
        <f>COUNTIF('[3]2015 Broadcasts'!$C$2:$C$417, A28)+COUNTIF('[3]2015 Broadcasts'!$D$2:$D$417, A28)</f>
        <v>12</v>
      </c>
      <c r="CP28">
        <f>COUNTIF('[3]2016 Broadcasts'!$C$2:$C$400, 'Dataset to Analyze - Overall'!A28)+COUNTIF('[3]2016 Broadcasts'!$D$2:$D$400, 'Dataset to Analyze - Overall'!A28)</f>
        <v>9</v>
      </c>
      <c r="CQ28">
        <f>COUNTIF('[3]2017 Broadcasts'!$C$2:$C$394, 'Dataset to Analyze - Overall'!A28)+COUNTIF('[3]2017 Broadcasts'!$D$2:$D$394, 'Dataset to Analyze - Overall'!A28)</f>
        <v>12</v>
      </c>
      <c r="CR28">
        <f>COUNTIF('[3]2018 Broadcasts'!$C$2:$C$351, 'Dataset to Analyze - Overall'!A28)+COUNTIF('[3]2018 Broadcasts'!$D$2:$D$351, 'Dataset to Analyze - Overall'!A28)</f>
        <v>7</v>
      </c>
      <c r="CS28" s="4">
        <f>(((SUMIF('[3]2014 Broadcasts'!$F$2:$F$561, 'Dataset to Analyze - Overall'!A28, '[3]2014 Broadcasts'!$B$2:$B$561))+(SUMIF('[3]2014 Broadcasts'!$G$2:$G$561, 'Dataset to Analyze - Overall'!A28, '[3]2014 Broadcasts'!$B$2:$B$561))+(SUMIF('[3]2014 Broadcasts'!$H$2:$H$561, 'Dataset to Analyze - Overall'!A28, '[3]2014 Broadcasts'!$B$2:$B$561))+(SUMIF('[3]2014 Broadcasts'!$I$2:$I$561, 'Dataset to Analyze - Overall'!A28, '[3]2014 Broadcasts'!$B$2:$B$561)))/'Dataset to Analyze - Overall'!CN28)*1000000</f>
        <v>2380400.0000000005</v>
      </c>
      <c r="CT28" s="4">
        <f>(((SUMIF('[3]2015 Broadcasts'!$C$2:$C$417,'Dataset to Analyze - Overall'!A28,'[3]2015 Broadcasts'!$H$2:$H$417))+(SUMIF('[3]2015 Broadcasts'!$D$2:$D$417,'Dataset to Analyze - Overall'!A28,'[3]2015 Broadcasts'!$H$2:$H$417)))/CO28)*1000000</f>
        <v>3461583.3333333335</v>
      </c>
      <c r="CU28" s="4">
        <f>(((SUMIF('[3]2016 Broadcasts'!$C$2:$C$400,'Dataset to Analyze - Overall'!A28,'[3]2016 Broadcasts'!$H$2:$H$400))+(SUMIF('[3]2016 Broadcasts'!$D$2:$D$400,'Dataset to Analyze - Overall'!A28,'[3]2016 Broadcasts'!$H$2:$H$400)))/'Dataset to Analyze - Overall'!CP28)*1000000</f>
        <v>2207333.333333333</v>
      </c>
      <c r="CV28" s="4">
        <f>(((SUMIF('[3]2017 Broadcasts'!$C$2:$C$394,'Dataset to Analyze - Overall'!A28, '[3]2017 Broadcasts'!$I$2:$I$394))+(SUMIF('[3]2017 Broadcasts'!$D$2:$D$394,'Dataset to Analyze - Overall'!A28, '[3]2017 Broadcasts'!$I$2:$I$394)))/'Dataset to Analyze - Overall'!CQ28)*1000000</f>
        <v>2067500.0000000002</v>
      </c>
      <c r="CW28" s="4">
        <f>(((SUMIF('[3]2018 Broadcasts'!$C$2:$C$351, 'Dataset to Analyze - Overall'!A28, '[3]2018 Broadcasts'!$H$2:$H$351))+(SUMIF('[3]2018 Broadcasts'!$D$2:$D$351, 'Dataset to Analyze - Overall'!A28, '[3]2018 Broadcasts'!$H$2:$H$351)))/'Dataset to Analyze - Overall'!CR28)*1000000</f>
        <v>2190571.4285714286</v>
      </c>
      <c r="CX28" s="5"/>
      <c r="CY28">
        <f>VLOOKUP(A28&amp;"2014", [3]Attendance!$D$2:$G$1286, 4, FALSE)</f>
        <v>47862</v>
      </c>
      <c r="CZ28">
        <f>VLOOKUP(A28&amp;"2015", [3]Attendance!$D$2:$G$1286, 4, FALSE)</f>
        <v>49917</v>
      </c>
      <c r="DA28">
        <f>VLOOKUP(A28&amp;"2016", [3]Attendance!$D$2:$G$1286, 4, FALSE)</f>
        <v>44142</v>
      </c>
      <c r="DB28">
        <f>VLOOKUP(A28&amp;"2017", [3]Attendance!$D$2:$G$1286, 4, FALSE)</f>
        <v>47398</v>
      </c>
      <c r="DC28">
        <f>VLOOKUP(A28&amp;"2018", [3]Attendance!$D$2:$G$1286, 4, FALSE)</f>
        <v>37842</v>
      </c>
      <c r="DE28">
        <f t="shared" si="13"/>
        <v>24.027367404538904</v>
      </c>
      <c r="DF28">
        <f t="shared" si="13"/>
        <v>28.014066815338904</v>
      </c>
      <c r="DG28">
        <f t="shared" si="13"/>
        <v>28.478189670938903</v>
      </c>
      <c r="DH28">
        <f t="shared" si="13"/>
        <v>30.000836730938904</v>
      </c>
      <c r="DI28">
        <f t="shared" si="13"/>
        <v>28.473523716538903</v>
      </c>
      <c r="DJ28">
        <f t="shared" si="35"/>
        <v>58.463349999999998</v>
      </c>
      <c r="DK28">
        <f t="shared" si="36"/>
        <v>66.862249999999989</v>
      </c>
      <c r="DL28">
        <f t="shared" si="37"/>
        <v>71.879499999999993</v>
      </c>
      <c r="DM28">
        <f t="shared" si="38"/>
        <v>68.761049999999997</v>
      </c>
      <c r="DN28">
        <f t="shared" si="39"/>
        <v>74.948599999999999</v>
      </c>
      <c r="DT28">
        <f t="shared" si="15"/>
        <v>44.805488737273144</v>
      </c>
      <c r="DU28">
        <f t="shared" si="15"/>
        <v>45.220920366109489</v>
      </c>
      <c r="DV28">
        <f t="shared" si="15"/>
        <v>45.768882489768856</v>
      </c>
      <c r="DW28">
        <f t="shared" si="15"/>
        <v>46.596775474599404</v>
      </c>
      <c r="DX28">
        <f t="shared" si="15"/>
        <v>52.325341404802835</v>
      </c>
      <c r="DY28">
        <f t="shared" si="16"/>
        <v>37.831440000000001</v>
      </c>
      <c r="DZ28">
        <f t="shared" si="17"/>
        <v>59.458359999999999</v>
      </c>
      <c r="EA28">
        <f t="shared" si="18"/>
        <v>49.194499999999998</v>
      </c>
      <c r="EB28">
        <f t="shared" si="19"/>
        <v>42.870570000000001</v>
      </c>
      <c r="EC28">
        <f t="shared" si="20"/>
        <v>34.201769999999996</v>
      </c>
      <c r="ED28">
        <f t="shared" si="21"/>
        <v>14.930000000291463</v>
      </c>
      <c r="EE28">
        <f t="shared" si="22"/>
        <v>17.916000000329408</v>
      </c>
      <c r="EF28">
        <f t="shared" si="23"/>
        <v>13.437000000369613</v>
      </c>
      <c r="EG28">
        <f t="shared" si="24"/>
        <v>17.916000000414371</v>
      </c>
      <c r="EH28">
        <f t="shared" si="25"/>
        <v>10.451000000462262</v>
      </c>
      <c r="EI28" s="4">
        <f t="shared" si="26"/>
        <v>180.05764614210349</v>
      </c>
      <c r="EJ28" s="4">
        <f t="shared" si="26"/>
        <v>217.47159718177778</v>
      </c>
      <c r="EK28" s="4">
        <f t="shared" si="26"/>
        <v>208.75807216107737</v>
      </c>
      <c r="EL28" s="4">
        <f t="shared" si="26"/>
        <v>206.14523220595271</v>
      </c>
      <c r="EM28" s="4">
        <f t="shared" si="26"/>
        <v>200.40023512180403</v>
      </c>
      <c r="EN28" s="4">
        <f t="shared" si="27"/>
        <v>40</v>
      </c>
      <c r="EO28" s="4">
        <f t="shared" si="27"/>
        <v>20</v>
      </c>
      <c r="EP28" s="4">
        <f t="shared" si="27"/>
        <v>31</v>
      </c>
      <c r="EQ28" s="4">
        <f t="shared" si="41"/>
        <v>44</v>
      </c>
      <c r="ER28" s="4" t="e">
        <f t="shared" si="40"/>
        <v>#DIV/0!</v>
      </c>
      <c r="ET28">
        <v>5</v>
      </c>
      <c r="EU28">
        <v>5</v>
      </c>
      <c r="EV28">
        <v>5</v>
      </c>
      <c r="EW28">
        <v>0</v>
      </c>
      <c r="EX28">
        <v>5</v>
      </c>
      <c r="EY28">
        <v>5</v>
      </c>
      <c r="EZ28">
        <v>5</v>
      </c>
      <c r="FA28">
        <v>5</v>
      </c>
      <c r="FB28">
        <v>5</v>
      </c>
      <c r="FC28">
        <v>5</v>
      </c>
      <c r="FD28">
        <f>VLOOKUP(A28, '[3]College Football Reference 0918'!$A$2:$R$131, 9, FALSE)</f>
        <v>3</v>
      </c>
      <c r="FE28">
        <f>VLOOKUP(A28, '[3]College Football Reference 0918'!$A$2:$R$131, 10, FALSE)</f>
        <v>0</v>
      </c>
      <c r="FF28">
        <f>VLOOKUP(A28, '[3]College Football Reference 0918'!$A$2:$R$131, 11, FALSE)</f>
        <v>8</v>
      </c>
      <c r="FG28">
        <f>VLOOKUP(A28, '[3]College Football Reference 0918'!$A$2:$R$131, 12, FALSE)</f>
        <v>7</v>
      </c>
      <c r="FH28">
        <f>VLOOKUP(A28, '[3]College Football Reference 0918'!$A$2:$R$131, 13, FALSE)</f>
        <v>0</v>
      </c>
      <c r="FO28">
        <v>10</v>
      </c>
      <c r="FT28">
        <v>10</v>
      </c>
      <c r="FX28">
        <f>IF((VLOOKUP(A28, '[3]2014'!$B$18:$Q$145, 13, FALSE))&gt;0, 5, 0)</f>
        <v>5</v>
      </c>
      <c r="FY28">
        <f>IF((VLOOKUP(A28, '[3]2015'!$B$18:$P$145, 13, FALSE))&gt;0, 5, 0)</f>
        <v>5</v>
      </c>
      <c r="FZ28">
        <f>IF((VLOOKUP(A28, '[3]2016'!$B$18:$Q$145, 13, FALSE))&gt;0, 5, 0)</f>
        <v>5</v>
      </c>
      <c r="GA28">
        <f>IF((VLOOKUP(A28, '[3]2017'!$B$18:$Q$147, 13, FALSE))&gt;0, 5, 0)</f>
        <v>5</v>
      </c>
      <c r="GB28">
        <f>IF((VLOOKUP(A28, '[3]2018'!$B$18:$Q$147, 13, FALSE))&gt;0, 5, 0)</f>
        <v>5</v>
      </c>
      <c r="GC28">
        <f>IF((VLOOKUP(A28, '[3]2014'!$B$18:$Q$145, 15, FALSE))&gt;0, 5, 0)</f>
        <v>0</v>
      </c>
      <c r="GD28">
        <f>IF((VLOOKUP(A28, '[3]2015'!$B$18:$P$145, 15, FALSE))&gt;0, 5, 0)</f>
        <v>5</v>
      </c>
      <c r="GE28">
        <f>IF((VLOOKUP(A28, '[3]2016'!$B$18:$Q$145, 15, FALSE))&gt;0, 5, 0)</f>
        <v>5</v>
      </c>
      <c r="GF28">
        <f>IF((VLOOKUP(A28, '[3]2017'!$B$18:$Q$147, 15, FALSE))&gt;0, 5, 0)</f>
        <v>5</v>
      </c>
      <c r="GG28">
        <f>IF((VLOOKUP(A28, '[3]2018'!$B$18:$Q$147, 15, FALSE))&gt;0, 5, 0)</f>
        <v>0</v>
      </c>
      <c r="GH28" s="7">
        <f t="shared" si="43"/>
        <v>184980.90666998216</v>
      </c>
      <c r="GI28" s="7">
        <f t="shared" si="43"/>
        <v>201508.17808543271</v>
      </c>
      <c r="GJ28" s="7">
        <f t="shared" si="43"/>
        <v>219512.09217367155</v>
      </c>
      <c r="GK28" s="7">
        <f t="shared" si="43"/>
        <v>239124.58079013258</v>
      </c>
      <c r="GL28" s="7">
        <f t="shared" si="43"/>
        <v>260489.36335050303</v>
      </c>
      <c r="GM28">
        <v>283763</v>
      </c>
      <c r="GO28" s="8">
        <f t="shared" si="29"/>
        <v>-5.2027497980581511E-2</v>
      </c>
      <c r="GP28" s="8">
        <f t="shared" si="30"/>
        <v>8.3786251009709239E-2</v>
      </c>
      <c r="GQ28">
        <f>VLOOKUP(A28, '[3]Sept. 2017 Social'!$D$2:$F$151, 3, FALSE)</f>
        <v>0.21959999999999999</v>
      </c>
      <c r="GR28">
        <f>VLOOKUP(A28, '[3]Sept. 2018 Social'!$D$2:$F$151, 3, FALSE)</f>
        <v>0.24940000000000001</v>
      </c>
      <c r="GS28">
        <f>VLOOKUP(A28, '[3]Sept. 2019 Social'!$D$2:$F$301, 3, FALSE)</f>
        <v>0.2833</v>
      </c>
      <c r="GT28">
        <f t="shared" si="42"/>
        <v>0.13581374899029075</v>
      </c>
      <c r="GV28">
        <v>0.67281359153448383</v>
      </c>
    </row>
    <row r="29" spans="1:204" x14ac:dyDescent="0.35">
      <c r="A29" t="s">
        <v>254</v>
      </c>
      <c r="B29" t="str">
        <f>VLOOKUP(A29,'[1]CFB Scores for Tableau'!$A$2:$D$131, 2, FALSE)</f>
        <v>Coral Gables[n 4]</v>
      </c>
      <c r="C29" t="str">
        <f>VLOOKUP(A29,'[1]CFB Scores for Tableau'!$A$2:$D$131, 3, FALSE)</f>
        <v>Florida</v>
      </c>
      <c r="D29" s="9">
        <f>VLOOKUP(A29,'[1]CFB Scores for Tableau'!$A$2:$D$131, 4, FALSE)</f>
        <v>33124</v>
      </c>
      <c r="F29" s="3">
        <f t="shared" si="0"/>
        <v>87.688661160216853</v>
      </c>
      <c r="G29">
        <f t="shared" si="1"/>
        <v>50</v>
      </c>
      <c r="I29" s="4">
        <f t="shared" si="2"/>
        <v>25.858516506180003</v>
      </c>
      <c r="J29">
        <v>29</v>
      </c>
      <c r="K29" s="4">
        <f t="shared" si="32"/>
        <v>63.306699999999992</v>
      </c>
      <c r="L29" s="4">
        <f t="shared" si="3"/>
        <v>57.896491404622886</v>
      </c>
      <c r="M29" s="4">
        <f t="shared" si="33"/>
        <v>56.84750300000001</v>
      </c>
      <c r="N29" s="4">
        <f t="shared" si="4"/>
        <v>65.692000002134947</v>
      </c>
      <c r="O29" s="4">
        <f t="shared" si="5"/>
        <v>298.60121091293786</v>
      </c>
      <c r="P29" s="4">
        <f t="shared" si="6"/>
        <v>29</v>
      </c>
      <c r="Q29" s="4"/>
      <c r="R29" s="4">
        <f t="shared" si="34"/>
        <v>297.35044510283302</v>
      </c>
      <c r="S29" s="4">
        <f t="shared" si="7"/>
        <v>29</v>
      </c>
      <c r="T29" s="4"/>
      <c r="U29" t="s">
        <v>218</v>
      </c>
      <c r="V29" t="s">
        <v>191</v>
      </c>
      <c r="W29" s="4">
        <v>36559371.399999999</v>
      </c>
      <c r="X29" s="4">
        <v>5636554.5</v>
      </c>
      <c r="Y29" s="4">
        <f>VLOOKUP(A29, '[2]Power 5'!$B$2:$F$75, 3, FALSE)</f>
        <v>1030065.2</v>
      </c>
      <c r="Z29" s="4">
        <f>VLOOKUP(A29, '[2]Power 5'!$B$2:$F$75, 4, FALSE)</f>
        <v>534071.96648261265</v>
      </c>
      <c r="AA29" s="3">
        <f>VLOOKUP(A29, '[2]Power 5'!$B$2:$F$75, 5, FALSE)</f>
        <v>0.51848365179467537</v>
      </c>
      <c r="AB29" s="4">
        <v>30922816.899999999</v>
      </c>
      <c r="AC29" s="3">
        <v>0.46165594668226623</v>
      </c>
      <c r="AD29" s="4">
        <f t="shared" si="8"/>
        <v>27246000</v>
      </c>
      <c r="AE29" t="s">
        <v>255</v>
      </c>
      <c r="AF29" s="5">
        <f>(VLOOKUP(A29, '[3]USA Coaches'' Salaries'!$O$3:$W$132, 9, FALSE))</f>
        <v>3.5510874000000001</v>
      </c>
      <c r="AG29">
        <v>434705</v>
      </c>
      <c r="AH29">
        <v>248737</v>
      </c>
      <c r="AI29">
        <v>238966</v>
      </c>
      <c r="AJ29">
        <f t="shared" si="9"/>
        <v>922408</v>
      </c>
      <c r="AK29">
        <v>5</v>
      </c>
      <c r="AL29">
        <v>0</v>
      </c>
      <c r="AM29">
        <v>2</v>
      </c>
      <c r="AN29">
        <v>0</v>
      </c>
      <c r="AO29">
        <f t="shared" si="10"/>
        <v>0</v>
      </c>
      <c r="AP29">
        <f>(VLOOKUP(A29, '[3]College Football Reference 0918'!$A$2:$I$131, 8, FALSE))*10</f>
        <v>10</v>
      </c>
      <c r="AQ29">
        <f>(VLOOKUP(A29, '[3]College Football Reference 0918'!$A$2:$I$131, 9, FALSE))*10</f>
        <v>0</v>
      </c>
      <c r="AR29">
        <f>VLOOKUP('Dataset to Analyze - Overall'!A29, '[3]College Football Reference 0918'!$A$2:$G$131, 3, FALSE)</f>
        <v>78</v>
      </c>
      <c r="AS29">
        <f>VLOOKUP('Dataset to Analyze - Overall'!A29, '[3]College Football Reference 0918'!$A$2:$G$131, 4, FALSE)</f>
        <v>50</v>
      </c>
      <c r="AT29" s="5">
        <f>VLOOKUP('Dataset to Analyze - Overall'!A29, '[3]College Football Reference 0918'!$A$2:$G$131, 5, FALSE)</f>
        <v>0.609375</v>
      </c>
      <c r="AU29">
        <f>(VLOOKUP('Dataset to Analyze - Overall'!A29,'[3]College Football Reference 0918'!$A$2:$G$131,7,FALSE)*5)</f>
        <v>5</v>
      </c>
      <c r="AV29">
        <f>(VLOOKUP('Dataset to Analyze - Overall'!A29, '[3]College Football Reference 0918'!$A$2:$G$131, 6, FALSE))*5</f>
        <v>40</v>
      </c>
      <c r="AW29">
        <f t="shared" si="11"/>
        <v>44</v>
      </c>
      <c r="AX29" s="4">
        <f>((((SUMIF('[3]2014 Broadcasts'!$F$2:$F$561, 'Dataset to Analyze - Overall'!A29, '[3]2014 Broadcasts'!$B$2:$B$561))+(SUMIF('[3]2014 Broadcasts'!$G$2:$G$561, 'Dataset to Analyze - Overall'!A29, '[3]2014 Broadcasts'!$B$2:$B$561))+(SUMIF('[3]2014 Broadcasts'!$H$2:$H$561, 'Dataset to Analyze - Overall'!A29, '[3]2014 Broadcasts'!$B$2:$B$561))+(SUMIF('[3]2014 Broadcasts'!$I$2:$I$561, 'Dataset to Analyze - Overall'!A29, '[3]2014 Broadcasts'!$B$2:$B$561)))+((SUMIF('[3]2015 Broadcasts'!$C$2:$C$417,'Dataset to Analyze - Overall'!A29,'[3]2015 Broadcasts'!$H$2:$H$417))+(SUMIF('[3]2015 Broadcasts'!$D$2:$D$417,'Dataset to Analyze - Overall'!A29,'[3]2015 Broadcasts'!$H$2:$H$417)))+((SUMIF('[3]2016 Broadcasts'!$C$2:$C$400,'Dataset to Analyze - Overall'!A29,'[3]2016 Broadcasts'!$H$2:$H$400))+(SUMIF('[3]2016 Broadcasts'!$D$2:$D$400,'Dataset to Analyze - Overall'!A29,'[3]2016 Broadcasts'!$H$2:$H$400)))+((SUMIF('[3]2017 Broadcasts'!$C$2:$C$394,'Dataset to Analyze - Overall'!A29, '[3]2017 Broadcasts'!$I$2:$I$394))+(SUMIF('[3]2017 Broadcasts'!$D$2:$D$394,'Dataset to Analyze - Overall'!A29, '[3]2017 Broadcasts'!$I$2:$I$394)))+((SUMIF('[3]2018 Broadcasts'!$C$2:$C$351, 'Dataset to Analyze - Overall'!A29, '[3]2018 Broadcasts'!$H$2:$H$351))+(SUMIF('[3]2018 Broadcasts'!$D$2:$D$351, 'Dataset to Analyze - Overall'!A29, '[3]2018 Broadcasts'!$H$2:$H$351))))/AW29)*1000000</f>
        <v>2494409.0909090913</v>
      </c>
      <c r="AY29" t="s">
        <v>233</v>
      </c>
      <c r="AZ29" s="4">
        <f>(VLOOKUP(A29, [3]Averages!$B$2:$K$128, 10, FALSE))*1000000</f>
        <v>6550000</v>
      </c>
      <c r="BA29" s="4">
        <f>AVERAGEIF([3]Attendance!$C$2:$C$1286, 'Dataset to Analyze - Overall'!A29, [3]Attendance!$G$2:$G$1286)</f>
        <v>53441.599999999999</v>
      </c>
      <c r="BB29">
        <f>VLOOKUP(A29, [3]Stadiums!$B$2:$E$132, 3, FALSE)</f>
        <v>65236</v>
      </c>
      <c r="BC29" s="3">
        <f t="shared" si="12"/>
        <v>0.81920412042430557</v>
      </c>
      <c r="BD29">
        <f>VLOOKUP(A29, '[3]College Football Reference 0918'!$A$2:$L$131, 11, FALSE)</f>
        <v>3</v>
      </c>
      <c r="BE29">
        <f>VLOOKUP(A29, '[3]College Football Reference 0918'!$A$2:$L$131, 12, FALSE)</f>
        <v>3</v>
      </c>
      <c r="BF29">
        <f>VLOOKUP(A29, '[3]College Football Reference 0918'!$A$2:$L$131, 2, FALSE)</f>
        <v>11</v>
      </c>
      <c r="BG29">
        <f>VLOOKUP(A29, '[3]Draft Picks'!$AG$2:$AT$131, 14, FALSE)</f>
        <v>52</v>
      </c>
      <c r="BH29">
        <f>(VLOOKUP(A29, [3]Averages!$B$2:$J$128, 9, FALSE))*GV29</f>
        <v>3181218.4869011543</v>
      </c>
      <c r="BJ29">
        <f>VLOOKUP(A29&amp;"2014", '[4]Revenues_All_Sports_and_Men''s_W'!$E$2:$BI$1271, 57, FALSE)</f>
        <v>38985460</v>
      </c>
      <c r="BK29">
        <f>VLOOKUP(A29&amp;"2015", '[4]Revenues_All_Sports_and_Men''s_W'!$E$2:$BI$1271, 57, FALSE)</f>
        <v>34217378</v>
      </c>
      <c r="BL29">
        <f>VLOOKUP(A29&amp;"2016", '[4]Revenues_All_Sports_and_Men''s_W'!$E$2:$BI$1271, 57, FALSE)</f>
        <v>35358218</v>
      </c>
      <c r="BM29">
        <f>VLOOKUP(A29&amp;"2017", '[4]Revenues_All_Sports_and_Men''s_W'!$E$2:$BI$1271, 57, FALSE)</f>
        <v>57144810</v>
      </c>
      <c r="BN29">
        <f>VLOOKUP(A29&amp;"2018", '[4]Revenues_All_Sports_and_Men''s_W'!$E$2:$BI$1271, 57, FALSE)</f>
        <v>56257383</v>
      </c>
      <c r="BO29" s="6">
        <f>VLOOKUP(A29&amp;"2014", '[4]Revenues_All_Sports_and_Men''s_W'!$E$2:$FO$1271, 58, FALSE)</f>
        <v>0.50158306547921439</v>
      </c>
      <c r="BP29" s="6">
        <f>VLOOKUP(A29&amp;"2015", '[4]Revenues_All_Sports_and_Men''s_W'!$E$2:$FO$1271, 58, FALSE)</f>
        <v>0.39966115201028146</v>
      </c>
      <c r="BQ29" s="6">
        <f>VLOOKUP(A29&amp;"2016", '[4]Revenues_All_Sports_and_Men''s_W'!$E$2:$FO$1271, 58, FALSE)</f>
        <v>0.39668086139955411</v>
      </c>
      <c r="BR29" s="6">
        <f>VLOOKUP(A29&amp;"2017", '[4]Revenues_All_Sports_and_Men''s_W'!$E$2:$FO$1271, 58, FALSE)</f>
        <v>0.60327712159054125</v>
      </c>
      <c r="BS29" s="6">
        <f>VLOOKUP(A29&amp;"2018", '[4]Revenues_All_Sports_and_Men''s_W'!$E$2:$FO$1271, 58, FALSE)</f>
        <v>0.44237848520091383</v>
      </c>
      <c r="BT29">
        <f>VLOOKUP(A29&amp;"2014", '[5]Recruiting_Expenses_Men''s_Women'!$F$2:$O$1271, 9, FALSE)</f>
        <v>852386</v>
      </c>
      <c r="BU29">
        <f>VLOOKUP(A29&amp;"2015", '[5]Recruiting_Expenses_Men''s_Women'!$F$2:$O$1271, 9, FALSE)</f>
        <v>945659</v>
      </c>
      <c r="BV29">
        <f>VLOOKUP(A29&amp;"2016", '[5]Recruiting_Expenses_Men''s_Women'!$F$2:$O$1271, 9, FALSE)</f>
        <v>1339090</v>
      </c>
      <c r="BW29">
        <f>VLOOKUP(A29&amp;"2017", '[5]Recruiting_Expenses_Men''s_Women'!$F$2:$O$1271, 9, FALSE)</f>
        <v>1749096</v>
      </c>
      <c r="BX29">
        <f>VLOOKUP(A29&amp;"2018", '[5]Recruiting_Expenses_Men''s_Women'!$F$2:$O$1271, 9, FALSE)</f>
        <v>2223531</v>
      </c>
      <c r="BY29" s="4">
        <v>26611000</v>
      </c>
      <c r="BZ29" s="4">
        <v>23656000</v>
      </c>
      <c r="CA29" s="4">
        <v>26183000</v>
      </c>
      <c r="CB29" s="4">
        <v>30980000</v>
      </c>
      <c r="CC29" s="4">
        <v>28800000</v>
      </c>
      <c r="CD29">
        <v>5</v>
      </c>
      <c r="CE29">
        <v>5</v>
      </c>
      <c r="CF29">
        <v>5</v>
      </c>
      <c r="CG29">
        <v>5</v>
      </c>
      <c r="CH29">
        <v>5</v>
      </c>
      <c r="CI29">
        <f>VLOOKUP(A29, '[3]2014'!$B$18:$D$145, 3, FALSE)</f>
        <v>6</v>
      </c>
      <c r="CJ29">
        <f>VLOOKUP(A29, '[3]2015'!$B$18:$D$145, 3, FALSE)</f>
        <v>8</v>
      </c>
      <c r="CK29">
        <f>VLOOKUP(A29, '[3]2016'!$B$18:$D$145, 3, FALSE)</f>
        <v>9</v>
      </c>
      <c r="CL29">
        <f>VLOOKUP(A29, '[3]2017'!$B$18:$D$147, 3, FALSE)</f>
        <v>10</v>
      </c>
      <c r="CM29">
        <f>VLOOKUP(A29, '[3]2018'!$B$18:$D$147, 3, FALSE)</f>
        <v>7</v>
      </c>
      <c r="CN29">
        <f>COUNTIF('[3]2014 Broadcasts'!$F$2:$F$561, 'Dataset to Analyze - Overall'!A29)+COUNTIF('[3]2014 Broadcasts'!$G$2:$G$561, 'Dataset to Analyze - Overall'!A29)+COUNTIF('[3]2014 Broadcasts'!$H$2:$H$561, 'Dataset to Analyze - Overall'!A29)+COUNTIF('[3]2014 Broadcasts'!$I$2:$I$561, 'Dataset to Analyze - Overall'!A29)</f>
        <v>10</v>
      </c>
      <c r="CO29">
        <f>COUNTIF('[3]2015 Broadcasts'!$C$2:$C$417, A29)+COUNTIF('[3]2015 Broadcasts'!$D$2:$D$417, A29)</f>
        <v>10</v>
      </c>
      <c r="CP29">
        <f>COUNTIF('[3]2016 Broadcasts'!$C$2:$C$400, 'Dataset to Analyze - Overall'!A29)+COUNTIF('[3]2016 Broadcasts'!$D$2:$D$400, 'Dataset to Analyze - Overall'!A29)</f>
        <v>1</v>
      </c>
      <c r="CQ29">
        <f>COUNTIF('[3]2017 Broadcasts'!$C$2:$C$394, 'Dataset to Analyze - Overall'!A29)+COUNTIF('[3]2017 Broadcasts'!$D$2:$D$394, 'Dataset to Analyze - Overall'!A29)</f>
        <v>11</v>
      </c>
      <c r="CR29">
        <f>COUNTIF('[3]2018 Broadcasts'!$C$2:$C$351, 'Dataset to Analyze - Overall'!A29)+COUNTIF('[3]2018 Broadcasts'!$D$2:$D$351, 'Dataset to Analyze - Overall'!A29)</f>
        <v>12</v>
      </c>
      <c r="CS29" s="4">
        <f>(((SUMIF('[3]2014 Broadcasts'!$F$2:$F$561, 'Dataset to Analyze - Overall'!A29, '[3]2014 Broadcasts'!$B$2:$B$561))+(SUMIF('[3]2014 Broadcasts'!$G$2:$G$561, 'Dataset to Analyze - Overall'!A29, '[3]2014 Broadcasts'!$B$2:$B$561))+(SUMIF('[3]2014 Broadcasts'!$H$2:$H$561, 'Dataset to Analyze - Overall'!A29, '[3]2014 Broadcasts'!$B$2:$B$561))+(SUMIF('[3]2014 Broadcasts'!$I$2:$I$561, 'Dataset to Analyze - Overall'!A29, '[3]2014 Broadcasts'!$B$2:$B$561)))/'Dataset to Analyze - Overall'!CN29)*1000000</f>
        <v>2403000</v>
      </c>
      <c r="CT29" s="4">
        <f>(((SUMIF('[3]2015 Broadcasts'!$C$2:$C$417,'Dataset to Analyze - Overall'!A29,'[3]2015 Broadcasts'!$H$2:$H$417))+(SUMIF('[3]2015 Broadcasts'!$D$2:$D$417,'Dataset to Analyze - Overall'!A29,'[3]2015 Broadcasts'!$H$2:$H$417)))/CO29)*1000000</f>
        <v>1587100</v>
      </c>
      <c r="CU29" s="4">
        <f>(((SUMIF('[3]2016 Broadcasts'!$C$2:$C$400,'Dataset to Analyze - Overall'!A29,'[3]2016 Broadcasts'!$H$2:$H$400))+(SUMIF('[3]2016 Broadcasts'!$D$2:$D$400,'Dataset to Analyze - Overall'!A29,'[3]2016 Broadcasts'!$H$2:$H$400)))/'Dataset to Analyze - Overall'!CP29)*1000000</f>
        <v>3713000</v>
      </c>
      <c r="CV29" s="4">
        <f>(((SUMIF('[3]2017 Broadcasts'!$C$2:$C$394,'Dataset to Analyze - Overall'!A29, '[3]2017 Broadcasts'!$I$2:$I$394))+(SUMIF('[3]2017 Broadcasts'!$D$2:$D$394,'Dataset to Analyze - Overall'!A29, '[3]2017 Broadcasts'!$I$2:$I$394)))/'Dataset to Analyze - Overall'!CQ29)*1000000</f>
        <v>4192818.1818181826</v>
      </c>
      <c r="CW29" s="4">
        <f>(((SUMIF('[3]2018 Broadcasts'!$C$2:$C$351, 'Dataset to Analyze - Overall'!A29, '[3]2018 Broadcasts'!$H$2:$H$351))+(SUMIF('[3]2018 Broadcasts'!$D$2:$D$351, 'Dataset to Analyze - Overall'!A29, '[3]2018 Broadcasts'!$H$2:$H$351)))/'Dataset to Analyze - Overall'!CR29)*1000000</f>
        <v>1668249.9999999998</v>
      </c>
      <c r="CX29" s="5"/>
      <c r="CY29">
        <f>VLOOKUP(A29&amp;"2014", [3]Attendance!$D$2:$G$1286, 4, FALSE)</f>
        <v>52518</v>
      </c>
      <c r="CZ29">
        <f>VLOOKUP(A29&amp;"2015", [3]Attendance!$D$2:$G$1286, 4, FALSE)</f>
        <v>47561</v>
      </c>
      <c r="DA29">
        <f>VLOOKUP(A29&amp;"2016", [3]Attendance!$D$2:$G$1286, 4, FALSE)</f>
        <v>58572</v>
      </c>
      <c r="DB29">
        <f>VLOOKUP(A29&amp;"2017", [3]Attendance!$D$2:$G$1286, 4, FALSE)</f>
        <v>58682</v>
      </c>
      <c r="DC29">
        <f>VLOOKUP(A29&amp;"2018", [3]Attendance!$D$2:$G$1286, 4, FALSE)</f>
        <v>61469</v>
      </c>
      <c r="DE29">
        <f t="shared" si="13"/>
        <v>24.966288583738901</v>
      </c>
      <c r="DF29">
        <f t="shared" si="13"/>
        <v>21.912808870938903</v>
      </c>
      <c r="DG29">
        <f t="shared" si="13"/>
        <v>22.643402806938902</v>
      </c>
      <c r="DH29">
        <f t="shared" si="13"/>
        <v>36.595536323738898</v>
      </c>
      <c r="DI29">
        <f t="shared" si="13"/>
        <v>36.027228072938897</v>
      </c>
      <c r="DJ29">
        <f t="shared" si="35"/>
        <v>61.814449999999994</v>
      </c>
      <c r="DK29">
        <f t="shared" si="36"/>
        <v>54.870199999999997</v>
      </c>
      <c r="DL29">
        <f t="shared" si="37"/>
        <v>60.808649999999993</v>
      </c>
      <c r="DM29">
        <f t="shared" si="38"/>
        <v>72.081599999999995</v>
      </c>
      <c r="DN29">
        <f t="shared" si="39"/>
        <v>66.95859999999999</v>
      </c>
      <c r="DT29">
        <f t="shared" si="15"/>
        <v>39.93001233991032</v>
      </c>
      <c r="DU29">
        <f t="shared" si="15"/>
        <v>42.542836584280913</v>
      </c>
      <c r="DV29">
        <f t="shared" si="15"/>
        <v>60.643630811334056</v>
      </c>
      <c r="DW29">
        <f t="shared" si="15"/>
        <v>76.986224143480911</v>
      </c>
      <c r="DX29">
        <f t="shared" si="15"/>
        <v>96.486927596554011</v>
      </c>
      <c r="DY29">
        <f t="shared" si="16"/>
        <v>28.945179999999997</v>
      </c>
      <c r="DZ29">
        <f t="shared" si="17"/>
        <v>29.116239999999998</v>
      </c>
      <c r="EA29">
        <f t="shared" si="18"/>
        <v>42.916969999999999</v>
      </c>
      <c r="EB29">
        <f t="shared" si="19"/>
        <v>48.002499999999998</v>
      </c>
      <c r="EC29">
        <f t="shared" si="20"/>
        <v>29.030709999999999</v>
      </c>
      <c r="ED29">
        <f t="shared" si="21"/>
        <v>14.930000001214573</v>
      </c>
      <c r="EE29">
        <f t="shared" si="22"/>
        <v>14.930000001336175</v>
      </c>
      <c r="EF29">
        <f t="shared" si="23"/>
        <v>1.493000001470232</v>
      </c>
      <c r="EG29">
        <f t="shared" si="24"/>
        <v>16.4230000016152</v>
      </c>
      <c r="EH29">
        <f t="shared" si="25"/>
        <v>17.916000001772549</v>
      </c>
      <c r="EI29" s="4">
        <f t="shared" si="26"/>
        <v>170.58593092486379</v>
      </c>
      <c r="EJ29" s="4">
        <f t="shared" si="26"/>
        <v>163.37208545655599</v>
      </c>
      <c r="EK29" s="4">
        <f t="shared" si="26"/>
        <v>188.50565361974316</v>
      </c>
      <c r="EL29" s="4">
        <f t="shared" si="26"/>
        <v>250.08886046883501</v>
      </c>
      <c r="EM29" s="4">
        <f t="shared" si="26"/>
        <v>246.41946567126544</v>
      </c>
      <c r="EN29" s="4">
        <f t="shared" si="27"/>
        <v>44</v>
      </c>
      <c r="EO29" s="4">
        <f t="shared" si="27"/>
        <v>54</v>
      </c>
      <c r="EP29" s="4">
        <f t="shared" si="27"/>
        <v>48</v>
      </c>
      <c r="EQ29" s="4">
        <f t="shared" si="41"/>
        <v>27</v>
      </c>
      <c r="ER29" s="4" t="e">
        <f t="shared" si="40"/>
        <v>#DIV/0!</v>
      </c>
      <c r="ET29" s="4">
        <v>0</v>
      </c>
      <c r="EU29">
        <v>0</v>
      </c>
      <c r="EV29">
        <v>5</v>
      </c>
      <c r="EW29">
        <v>0</v>
      </c>
      <c r="EX29">
        <v>0</v>
      </c>
      <c r="EY29">
        <v>5</v>
      </c>
      <c r="EZ29">
        <v>5</v>
      </c>
      <c r="FA29">
        <v>5</v>
      </c>
      <c r="FB29">
        <v>5</v>
      </c>
      <c r="FC29">
        <v>5</v>
      </c>
      <c r="FD29">
        <f>VLOOKUP(A29, '[3]College Football Reference 0918'!$A$2:$R$131, 9, FALSE)</f>
        <v>0</v>
      </c>
      <c r="FE29">
        <f>VLOOKUP(A29, '[3]College Football Reference 0918'!$A$2:$R$131, 10, FALSE)</f>
        <v>0</v>
      </c>
      <c r="FF29">
        <f>VLOOKUP(A29, '[3]College Football Reference 0918'!$A$2:$R$131, 11, FALSE)</f>
        <v>3</v>
      </c>
      <c r="FG29">
        <f>VLOOKUP(A29, '[3]College Football Reference 0918'!$A$2:$R$131, 12, FALSE)</f>
        <v>3</v>
      </c>
      <c r="FH29">
        <f>VLOOKUP(A29, '[3]College Football Reference 0918'!$A$2:$R$131, 13, FALSE)</f>
        <v>0</v>
      </c>
      <c r="FQ29">
        <v>10</v>
      </c>
      <c r="FX29">
        <f>IF((VLOOKUP(A29, '[3]2014'!$B$18:$Q$145, 13, FALSE))&gt;0, 5, 0)</f>
        <v>0</v>
      </c>
      <c r="FY29">
        <f>IF((VLOOKUP(A29, '[3]2015'!$B$18:$P$145, 13, FALSE))&gt;0, 5, 0)</f>
        <v>0</v>
      </c>
      <c r="FZ29">
        <f>IF((VLOOKUP(A29, '[3]2016'!$B$18:$Q$145, 13, FALSE))&gt;0, 5, 0)</f>
        <v>0</v>
      </c>
      <c r="GA29">
        <f>IF((VLOOKUP(A29, '[3]2017'!$B$18:$Q$147, 13, FALSE))&gt;0, 5, 0)</f>
        <v>5</v>
      </c>
      <c r="GB29">
        <f>IF((VLOOKUP(A29, '[3]2018'!$B$18:$Q$147, 13, FALSE))&gt;0, 5, 0)</f>
        <v>5</v>
      </c>
      <c r="GC29">
        <f>IF((VLOOKUP(A29, '[3]2014'!$B$18:$Q$145, 15, FALSE))&gt;0, 5, 0)</f>
        <v>0</v>
      </c>
      <c r="GD29">
        <f>IF((VLOOKUP(A29, '[3]2015'!$B$18:$P$145, 15, FALSE))&gt;0, 5, 0)</f>
        <v>0</v>
      </c>
      <c r="GE29">
        <f>IF((VLOOKUP(A29, '[3]2016'!$B$18:$Q$145, 15, FALSE))&gt;0, 5, 0)</f>
        <v>5</v>
      </c>
      <c r="GF29">
        <f>IF((VLOOKUP(A29, '[3]2017'!$B$18:$Q$147, 15, FALSE))&gt;0, 5, 0)</f>
        <v>5</v>
      </c>
      <c r="GG29">
        <f>IF((VLOOKUP(A29, '[3]2018'!$B$18:$Q$147, 15, FALSE))&gt;0, 5, 0)</f>
        <v>0</v>
      </c>
      <c r="GH29" s="7">
        <f t="shared" si="43"/>
        <v>601304.14521852694</v>
      </c>
      <c r="GI29" s="7">
        <f t="shared" si="43"/>
        <v>655028.15917306964</v>
      </c>
      <c r="GJ29" s="7">
        <f t="shared" si="43"/>
        <v>713552.18938949751</v>
      </c>
      <c r="GK29" s="7">
        <f t="shared" si="43"/>
        <v>777305.09727295162</v>
      </c>
      <c r="GL29" s="7">
        <f t="shared" si="43"/>
        <v>846754.06120392994</v>
      </c>
      <c r="GM29">
        <v>922408</v>
      </c>
      <c r="GO29" s="8">
        <f t="shared" si="29"/>
        <v>0.34073470846253662</v>
      </c>
      <c r="GP29" s="8">
        <f t="shared" si="30"/>
        <v>0.49136735423126832</v>
      </c>
      <c r="GQ29">
        <f>VLOOKUP(A29, '[3]Sept. 2017 Social'!$D$2:$F$151, 3, FALSE)</f>
        <v>0.64200000000000002</v>
      </c>
      <c r="GR29">
        <f>VLOOKUP(A29, '[3]Sept. 2018 Social'!$D$2:$F$151, 3, FALSE)</f>
        <v>0.77939999999999998</v>
      </c>
      <c r="GS29">
        <f>VLOOKUP(A29, '[3]Sept. 2019 Social'!$D$2:$F$301, 3, FALSE)</f>
        <v>0.84739999999999993</v>
      </c>
      <c r="GT29">
        <f t="shared" si="42"/>
        <v>0.1506326457687317</v>
      </c>
      <c r="GV29">
        <v>0.62989822236875037</v>
      </c>
    </row>
    <row r="30" spans="1:204" x14ac:dyDescent="0.35">
      <c r="A30" t="s">
        <v>256</v>
      </c>
      <c r="B30" t="str">
        <f>VLOOKUP(A30,'[1]CFB Scores for Tableau'!$A$2:$D$131, 2, FALSE)</f>
        <v>Columbia</v>
      </c>
      <c r="C30" t="str">
        <f>VLOOKUP(A30,'[1]CFB Scores for Tableau'!$A$2:$D$131, 3, FALSE)</f>
        <v>South Carolina</v>
      </c>
      <c r="D30" s="9">
        <f>VLOOKUP(A30,'[1]CFB Scores for Tableau'!$A$2:$D$131, 4, FALSE)</f>
        <v>29225</v>
      </c>
      <c r="F30" s="3">
        <f t="shared" si="0"/>
        <v>134.2362759182306</v>
      </c>
      <c r="G30">
        <f t="shared" si="1"/>
        <v>17</v>
      </c>
      <c r="I30" s="4">
        <f t="shared" si="2"/>
        <v>43.54729152833</v>
      </c>
      <c r="J30">
        <v>0</v>
      </c>
      <c r="K30" s="4">
        <f t="shared" si="32"/>
        <v>94.055509999999998</v>
      </c>
      <c r="L30" s="4">
        <f t="shared" si="3"/>
        <v>72.996135798145502</v>
      </c>
      <c r="M30" s="4">
        <f t="shared" si="33"/>
        <v>52.577261000000007</v>
      </c>
      <c r="N30" s="4">
        <f t="shared" si="4"/>
        <v>41.804000002638752</v>
      </c>
      <c r="O30" s="4">
        <f t="shared" si="5"/>
        <v>304.98019832911427</v>
      </c>
      <c r="P30" s="4">
        <f t="shared" si="6"/>
        <v>28</v>
      </c>
      <c r="Q30" s="4"/>
      <c r="R30" s="4">
        <f t="shared" si="34"/>
        <v>303.51643795116036</v>
      </c>
      <c r="S30" s="4">
        <f t="shared" si="7"/>
        <v>28</v>
      </c>
      <c r="T30" s="4"/>
      <c r="U30" t="s">
        <v>190</v>
      </c>
      <c r="V30" t="s">
        <v>191</v>
      </c>
      <c r="W30" s="4">
        <v>56576090.899999999</v>
      </c>
      <c r="X30" s="4">
        <v>2795621.4</v>
      </c>
      <c r="Y30" s="4">
        <f>VLOOKUP(A30, '[2]Power 5'!$B$2:$F$75, 3, FALSE)</f>
        <v>908678.1</v>
      </c>
      <c r="Z30" s="4">
        <f>VLOOKUP(A30, '[2]Power 5'!$B$2:$F$75, 4, FALSE)</f>
        <v>450521.1</v>
      </c>
      <c r="AA30" s="3">
        <f>VLOOKUP(A30, '[2]Power 5'!$B$2:$F$75, 5, FALSE)</f>
        <v>0.49579834707142167</v>
      </c>
      <c r="AB30" s="4">
        <v>53780469.5</v>
      </c>
      <c r="AC30" s="3">
        <v>0.51802748263047516</v>
      </c>
      <c r="AD30" s="4">
        <f t="shared" si="8"/>
        <v>40330600</v>
      </c>
      <c r="AE30" t="s">
        <v>257</v>
      </c>
      <c r="AF30" s="5">
        <f>(VLOOKUP(A30, '[3]USA Coaches'' Salaries'!$O$3:$W$132, 9, FALSE))</f>
        <v>3.7404999999999999</v>
      </c>
      <c r="AG30">
        <v>592930</v>
      </c>
      <c r="AH30">
        <v>387889</v>
      </c>
      <c r="AI30">
        <v>153407</v>
      </c>
      <c r="AJ30">
        <f t="shared" si="9"/>
        <v>1134226</v>
      </c>
      <c r="AK30">
        <v>0</v>
      </c>
      <c r="AL30">
        <v>0</v>
      </c>
      <c r="AM30">
        <v>1</v>
      </c>
      <c r="AN30">
        <v>0</v>
      </c>
      <c r="AO30">
        <f t="shared" si="10"/>
        <v>0</v>
      </c>
      <c r="AP30">
        <f>(VLOOKUP(A30, '[3]College Football Reference 0918'!$A$2:$I$131, 8, FALSE))*10</f>
        <v>0</v>
      </c>
      <c r="AQ30">
        <f>(VLOOKUP(A30, '[3]College Football Reference 0918'!$A$2:$I$131, 9, FALSE))*10</f>
        <v>0</v>
      </c>
      <c r="AR30">
        <f>VLOOKUP('Dataset to Analyze - Overall'!A30, '[3]College Football Reference 0918'!$A$2:$G$131, 3, FALSE)</f>
        <v>81</v>
      </c>
      <c r="AS30">
        <f>VLOOKUP('Dataset to Analyze - Overall'!A30, '[3]College Football Reference 0918'!$A$2:$G$131, 4, FALSE)</f>
        <v>49</v>
      </c>
      <c r="AT30" s="5">
        <f>VLOOKUP('Dataset to Analyze - Overall'!A30, '[3]College Football Reference 0918'!$A$2:$G$131, 5, FALSE)</f>
        <v>0.62307692307692308</v>
      </c>
      <c r="AU30">
        <f>(VLOOKUP('Dataset to Analyze - Overall'!A30,'[3]College Football Reference 0918'!$A$2:$G$131,7,FALSE)*5)</f>
        <v>25</v>
      </c>
      <c r="AV30">
        <f>(VLOOKUP('Dataset to Analyze - Overall'!A30, '[3]College Football Reference 0918'!$A$2:$G$131, 6, FALSE))*5</f>
        <v>45</v>
      </c>
      <c r="AW30">
        <f t="shared" si="11"/>
        <v>28</v>
      </c>
      <c r="AX30" s="4">
        <f>((((SUMIF('[3]2014 Broadcasts'!$F$2:$F$561, 'Dataset to Analyze - Overall'!A30, '[3]2014 Broadcasts'!$B$2:$B$561))+(SUMIF('[3]2014 Broadcasts'!$G$2:$G$561, 'Dataset to Analyze - Overall'!A30, '[3]2014 Broadcasts'!$B$2:$B$561))+(SUMIF('[3]2014 Broadcasts'!$H$2:$H$561, 'Dataset to Analyze - Overall'!A30, '[3]2014 Broadcasts'!$B$2:$B$561))+(SUMIF('[3]2014 Broadcasts'!$I$2:$I$561, 'Dataset to Analyze - Overall'!A30, '[3]2014 Broadcasts'!$B$2:$B$561)))+((SUMIF('[3]2015 Broadcasts'!$C$2:$C$417,'Dataset to Analyze - Overall'!A30,'[3]2015 Broadcasts'!$H$2:$H$417))+(SUMIF('[3]2015 Broadcasts'!$D$2:$D$417,'Dataset to Analyze - Overall'!A30,'[3]2015 Broadcasts'!$H$2:$H$417)))+((SUMIF('[3]2016 Broadcasts'!$C$2:$C$400,'Dataset to Analyze - Overall'!A30,'[3]2016 Broadcasts'!$H$2:$H$400))+(SUMIF('[3]2016 Broadcasts'!$D$2:$D$400,'Dataset to Analyze - Overall'!A30,'[3]2016 Broadcasts'!$H$2:$H$400)))+((SUMIF('[3]2017 Broadcasts'!$C$2:$C$394,'Dataset to Analyze - Overall'!A30, '[3]2017 Broadcasts'!$I$2:$I$394))+(SUMIF('[3]2017 Broadcasts'!$D$2:$D$394,'Dataset to Analyze - Overall'!A30, '[3]2017 Broadcasts'!$I$2:$I$394)))+((SUMIF('[3]2018 Broadcasts'!$C$2:$C$351, 'Dataset to Analyze - Overall'!A30, '[3]2018 Broadcasts'!$H$2:$H$351))+(SUMIF('[3]2018 Broadcasts'!$D$2:$D$351, 'Dataset to Analyze - Overall'!A30, '[3]2018 Broadcasts'!$H$2:$H$351))))/AW30)*1000000</f>
        <v>2695678.5714285714</v>
      </c>
      <c r="AY30" t="s">
        <v>205</v>
      </c>
      <c r="AZ30" s="4">
        <f>(VLOOKUP(A30, [3]Averages!$B$2:$K$128, 10, FALSE))*1000000</f>
        <v>6700000</v>
      </c>
      <c r="BA30" s="4">
        <f>AVERAGEIF([3]Attendance!$C$2:$C$1286, 'Dataset to Analyze - Overall'!A30, [3]Attendance!$G$2:$G$1286)</f>
        <v>78550</v>
      </c>
      <c r="BB30">
        <f>VLOOKUP(A30, [3]Stadiums!$B$2:$E$132, 3, FALSE)</f>
        <v>80250</v>
      </c>
      <c r="BC30" s="3">
        <f t="shared" si="12"/>
        <v>0.97881619937694708</v>
      </c>
      <c r="BD30">
        <f>VLOOKUP(A30, '[3]College Football Reference 0918'!$A$2:$L$131, 11, FALSE)</f>
        <v>4</v>
      </c>
      <c r="BE30">
        <f>VLOOKUP(A30, '[3]College Football Reference 0918'!$A$2:$L$131, 12, FALSE)</f>
        <v>4</v>
      </c>
      <c r="BF30">
        <f>VLOOKUP(A30, '[3]College Football Reference 0918'!$A$2:$L$131, 2, FALSE)</f>
        <v>15</v>
      </c>
      <c r="BG30">
        <f>VLOOKUP(A30, '[3]Draft Picks'!$AG$2:$AT$131, 14, FALSE)</f>
        <v>30</v>
      </c>
      <c r="BH30">
        <f>(VLOOKUP(A30, [3]Averages!$B$2:$J$128, 9, FALSE))*GV30</f>
        <v>4146902.70898605</v>
      </c>
      <c r="BJ30">
        <f>VLOOKUP(A30&amp;"2014", '[4]Revenues_All_Sports_and_Men''s_W'!$E$2:$BI$1271, 57, FALSE)</f>
        <v>59768622</v>
      </c>
      <c r="BK30">
        <f>VLOOKUP(A30&amp;"2015", '[4]Revenues_All_Sports_and_Men''s_W'!$E$2:$BI$1271, 57, FALSE)</f>
        <v>59629815</v>
      </c>
      <c r="BL30">
        <f>VLOOKUP(A30&amp;"2016", '[4]Revenues_All_Sports_and_Men''s_W'!$E$2:$BI$1271, 57, FALSE)</f>
        <v>60264364</v>
      </c>
      <c r="BM30">
        <f>VLOOKUP(A30&amp;"2017", '[4]Revenues_All_Sports_and_Men''s_W'!$E$2:$BI$1271, 57, FALSE)</f>
        <v>64415927</v>
      </c>
      <c r="BN30">
        <f>VLOOKUP(A30&amp;"2018", '[4]Revenues_All_Sports_and_Men''s_W'!$E$2:$BI$1271, 57, FALSE)</f>
        <v>65004536</v>
      </c>
      <c r="BO30" s="6">
        <f>VLOOKUP(A30&amp;"2014", '[4]Revenues_All_Sports_and_Men''s_W'!$E$2:$FO$1271, 58, FALSE)</f>
        <v>0.52811944805164535</v>
      </c>
      <c r="BP30" s="6">
        <f>VLOOKUP(A30&amp;"2015", '[4]Revenues_All_Sports_and_Men''s_W'!$E$2:$FO$1271, 58, FALSE)</f>
        <v>0.48744611059304532</v>
      </c>
      <c r="BQ30" s="6">
        <f>VLOOKUP(A30&amp;"2016", '[4]Revenues_All_Sports_and_Men''s_W'!$E$2:$FO$1271, 58, FALSE)</f>
        <v>0.44301333255214942</v>
      </c>
      <c r="BR30" s="6">
        <f>VLOOKUP(A30&amp;"2017", '[4]Revenues_All_Sports_and_Men''s_W'!$E$2:$FO$1271, 58, FALSE)</f>
        <v>0.45983736918130996</v>
      </c>
      <c r="BS30" s="6">
        <f>VLOOKUP(A30&amp;"2018", '[4]Revenues_All_Sports_and_Men''s_W'!$E$2:$FO$1271, 58, FALSE)</f>
        <v>0.46333961052921818</v>
      </c>
      <c r="BT30">
        <f>VLOOKUP(A30&amp;"2014", '[5]Recruiting_Expenses_Men''s_Women'!$F$2:$O$1271, 9, FALSE)</f>
        <v>806326</v>
      </c>
      <c r="BU30">
        <f>VLOOKUP(A30&amp;"2015", '[5]Recruiting_Expenses_Men''s_Women'!$F$2:$O$1271, 9, FALSE)</f>
        <v>948678</v>
      </c>
      <c r="BV30">
        <f>VLOOKUP(A30&amp;"2016", '[5]Recruiting_Expenses_Men''s_Women'!$F$2:$O$1271, 9, FALSE)</f>
        <v>1387552</v>
      </c>
      <c r="BW30">
        <f>VLOOKUP(A30&amp;"2017", '[5]Recruiting_Expenses_Men''s_Women'!$F$2:$O$1271, 9, FALSE)</f>
        <v>1472181</v>
      </c>
      <c r="BX30">
        <f>VLOOKUP(A30&amp;"2018", '[5]Recruiting_Expenses_Men''s_Women'!$F$2:$O$1271, 9, FALSE)</f>
        <v>1451736</v>
      </c>
      <c r="BY30" s="4">
        <v>32179000.000000004</v>
      </c>
      <c r="BZ30" s="4">
        <v>40142000</v>
      </c>
      <c r="CA30" s="4">
        <v>41276000</v>
      </c>
      <c r="CB30" s="4">
        <v>42756000</v>
      </c>
      <c r="CC30" s="4">
        <v>45300000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f>VLOOKUP(A30, '[3]2014'!$B$18:$D$145, 3, FALSE)</f>
        <v>7</v>
      </c>
      <c r="CJ30">
        <f>VLOOKUP(A30, '[3]2015'!$B$18:$D$145, 3, FALSE)</f>
        <v>3</v>
      </c>
      <c r="CK30">
        <f>VLOOKUP(A30, '[3]2016'!$B$18:$D$145, 3, FALSE)</f>
        <v>6</v>
      </c>
      <c r="CL30">
        <f>VLOOKUP(A30, '[3]2017'!$B$18:$D$147, 3, FALSE)</f>
        <v>9</v>
      </c>
      <c r="CM30">
        <f>VLOOKUP(A30, '[3]2018'!$B$18:$D$147, 3, FALSE)</f>
        <v>7</v>
      </c>
      <c r="CN30">
        <f>COUNTIF('[3]2014 Broadcasts'!$F$2:$F$561, 'Dataset to Analyze - Overall'!A30)+COUNTIF('[3]2014 Broadcasts'!$G$2:$G$561, 'Dataset to Analyze - Overall'!A30)+COUNTIF('[3]2014 Broadcasts'!$H$2:$H$561, 'Dataset to Analyze - Overall'!A30)+COUNTIF('[3]2014 Broadcasts'!$I$2:$I$561, 'Dataset to Analyze - Overall'!A30)</f>
        <v>5</v>
      </c>
      <c r="CO30">
        <f>COUNTIF('[3]2015 Broadcasts'!$C$2:$C$417, A30)+COUNTIF('[3]2015 Broadcasts'!$D$2:$D$417, A30)</f>
        <v>6</v>
      </c>
      <c r="CP30">
        <f>COUNTIF('[3]2016 Broadcasts'!$C$2:$C$400, 'Dataset to Analyze - Overall'!A30)+COUNTIF('[3]2016 Broadcasts'!$D$2:$D$400, 'Dataset to Analyze - Overall'!A30)</f>
        <v>6</v>
      </c>
      <c r="CQ30">
        <f>COUNTIF('[3]2017 Broadcasts'!$C$2:$C$394, 'Dataset to Analyze - Overall'!A30)+COUNTIF('[3]2017 Broadcasts'!$D$2:$D$394, 'Dataset to Analyze - Overall'!A30)</f>
        <v>7</v>
      </c>
      <c r="CR30">
        <f>COUNTIF('[3]2018 Broadcasts'!$C$2:$C$351, 'Dataset to Analyze - Overall'!A30)+COUNTIF('[3]2018 Broadcasts'!$D$2:$D$351, 'Dataset to Analyze - Overall'!A30)</f>
        <v>4</v>
      </c>
      <c r="CS30" s="4">
        <f>(((SUMIF('[3]2014 Broadcasts'!$F$2:$F$561, 'Dataset to Analyze - Overall'!A30, '[3]2014 Broadcasts'!$B$2:$B$561))+(SUMIF('[3]2014 Broadcasts'!$G$2:$G$561, 'Dataset to Analyze - Overall'!A30, '[3]2014 Broadcasts'!$B$2:$B$561))+(SUMIF('[3]2014 Broadcasts'!$H$2:$H$561, 'Dataset to Analyze - Overall'!A30, '[3]2014 Broadcasts'!$B$2:$B$561))+(SUMIF('[3]2014 Broadcasts'!$I$2:$I$561, 'Dataset to Analyze - Overall'!A30, '[3]2014 Broadcasts'!$B$2:$B$561)))/'Dataset to Analyze - Overall'!CN30)*1000000</f>
        <v>3451200</v>
      </c>
      <c r="CT30" s="4">
        <f>(((SUMIF('[3]2015 Broadcasts'!$C$2:$C$417,'Dataset to Analyze - Overall'!A30,'[3]2015 Broadcasts'!$H$2:$H$417))+(SUMIF('[3]2015 Broadcasts'!$D$2:$D$417,'Dataset to Analyze - Overall'!A30,'[3]2015 Broadcasts'!$H$2:$H$417)))/CO30)*1000000</f>
        <v>2408166.666666667</v>
      </c>
      <c r="CU30" s="4">
        <f>(((SUMIF('[3]2016 Broadcasts'!$C$2:$C$400,'Dataset to Analyze - Overall'!A30,'[3]2016 Broadcasts'!$H$2:$H$400))+(SUMIF('[3]2016 Broadcasts'!$D$2:$D$400,'Dataset to Analyze - Overall'!A30,'[3]2016 Broadcasts'!$H$2:$H$400)))/'Dataset to Analyze - Overall'!CP30)*1000000</f>
        <v>2050166.6666666667</v>
      </c>
      <c r="CV30" s="4">
        <f>(((SUMIF('[3]2017 Broadcasts'!$C$2:$C$394,'Dataset to Analyze - Overall'!A30, '[3]2017 Broadcasts'!$I$2:$I$394))+(SUMIF('[3]2017 Broadcasts'!$D$2:$D$394,'Dataset to Analyze - Overall'!A30, '[3]2017 Broadcasts'!$I$2:$I$394)))/'Dataset to Analyze - Overall'!CQ30)*1000000</f>
        <v>2835285.7142857146</v>
      </c>
      <c r="CW30" s="4">
        <f>(((SUMIF('[3]2018 Broadcasts'!$C$2:$C$351, 'Dataset to Analyze - Overall'!A30, '[3]2018 Broadcasts'!$H$2:$H$351))+(SUMIF('[3]2018 Broadcasts'!$D$2:$D$351, 'Dataset to Analyze - Overall'!A30, '[3]2018 Broadcasts'!$H$2:$H$351)))/'Dataset to Analyze - Overall'!CR30)*1000000</f>
        <v>2906500</v>
      </c>
      <c r="CX30" s="5"/>
      <c r="CY30">
        <f>VLOOKUP(A30&amp;"2014", [3]Attendance!$D$2:$G$1286, 4, FALSE)</f>
        <v>81381</v>
      </c>
      <c r="CZ30">
        <f>VLOOKUP(A30&amp;"2015", [3]Attendance!$D$2:$G$1286, 4, FALSE)</f>
        <v>78822</v>
      </c>
      <c r="DA30">
        <f>VLOOKUP(A30&amp;"2016", [3]Attendance!$D$2:$G$1286, 4, FALSE)</f>
        <v>76920</v>
      </c>
      <c r="DB30">
        <f>VLOOKUP(A30&amp;"2017", [3]Attendance!$D$2:$G$1286, 4, FALSE)</f>
        <v>78586</v>
      </c>
      <c r="DC30">
        <f>VLOOKUP(A30&amp;"2018", [3]Attendance!$D$2:$G$1286, 4, FALSE)</f>
        <v>73628</v>
      </c>
      <c r="DE30">
        <f t="shared" si="13"/>
        <v>38.275825528538903</v>
      </c>
      <c r="DF30">
        <f t="shared" si="13"/>
        <v>38.186933525738901</v>
      </c>
      <c r="DG30">
        <f t="shared" si="13"/>
        <v>38.593298705338903</v>
      </c>
      <c r="DH30">
        <f t="shared" si="13"/>
        <v>41.2519596505389</v>
      </c>
      <c r="DI30">
        <f t="shared" si="13"/>
        <v>41.628904854138902</v>
      </c>
      <c r="DJ30">
        <f t="shared" si="35"/>
        <v>74.899250000000009</v>
      </c>
      <c r="DK30">
        <f t="shared" si="36"/>
        <v>93.612299999999991</v>
      </c>
      <c r="DL30">
        <f t="shared" si="37"/>
        <v>96.277199999999993</v>
      </c>
      <c r="DM30">
        <f t="shared" si="38"/>
        <v>99.755200000000002</v>
      </c>
      <c r="DN30">
        <f t="shared" si="39"/>
        <v>105.7336</v>
      </c>
      <c r="DT30">
        <f t="shared" si="15"/>
        <v>44.51814987091813</v>
      </c>
      <c r="DU30">
        <f t="shared" si="15"/>
        <v>49.616181828588338</v>
      </c>
      <c r="DV30">
        <f t="shared" si="15"/>
        <v>66.661512777244837</v>
      </c>
      <c r="DW30">
        <f t="shared" si="15"/>
        <v>70.399262237467525</v>
      </c>
      <c r="DX30">
        <f t="shared" si="15"/>
        <v>68.485866100595942</v>
      </c>
      <c r="DY30">
        <f t="shared" si="16"/>
        <v>34.030709999999999</v>
      </c>
      <c r="DZ30">
        <f t="shared" si="17"/>
        <v>23.688589999999998</v>
      </c>
      <c r="EA30">
        <f t="shared" si="18"/>
        <v>33.898779999999995</v>
      </c>
      <c r="EB30">
        <f t="shared" si="19"/>
        <v>39.155369999999998</v>
      </c>
      <c r="EC30">
        <f t="shared" si="20"/>
        <v>29.030709999999999</v>
      </c>
      <c r="ED30">
        <f t="shared" si="21"/>
        <v>7.465000001507331</v>
      </c>
      <c r="EE30">
        <f t="shared" si="22"/>
        <v>8.958000001657064</v>
      </c>
      <c r="EF30">
        <f t="shared" si="23"/>
        <v>8.9580000018203947</v>
      </c>
      <c r="EG30">
        <f t="shared" si="24"/>
        <v>10.451000001998763</v>
      </c>
      <c r="EH30">
        <f t="shared" si="25"/>
        <v>5.972000002192579</v>
      </c>
      <c r="EI30" s="4">
        <f t="shared" si="26"/>
        <v>199.18893540096437</v>
      </c>
      <c r="EJ30" s="4">
        <f t="shared" si="26"/>
        <v>214.0620053559843</v>
      </c>
      <c r="EK30" s="4">
        <f t="shared" si="26"/>
        <v>244.38879148440412</v>
      </c>
      <c r="EL30" s="4">
        <f t="shared" si="26"/>
        <v>261.01279189000519</v>
      </c>
      <c r="EM30" s="4">
        <f t="shared" si="26"/>
        <v>250.8510809569274</v>
      </c>
      <c r="EN30" s="4">
        <f t="shared" si="27"/>
        <v>23</v>
      </c>
      <c r="EO30" s="4">
        <f t="shared" si="27"/>
        <v>21</v>
      </c>
      <c r="EP30" s="4">
        <f t="shared" si="27"/>
        <v>18</v>
      </c>
      <c r="EQ30" s="4">
        <f t="shared" si="41"/>
        <v>24</v>
      </c>
      <c r="ER30" s="4" t="e">
        <f t="shared" si="40"/>
        <v>#DIV/0!</v>
      </c>
      <c r="ET30">
        <v>5</v>
      </c>
      <c r="EU30">
        <v>0</v>
      </c>
      <c r="EV30">
        <v>0</v>
      </c>
      <c r="EW30">
        <v>5</v>
      </c>
      <c r="EX30">
        <v>0</v>
      </c>
      <c r="EY30">
        <v>5</v>
      </c>
      <c r="EZ30">
        <v>0</v>
      </c>
      <c r="FA30">
        <v>5</v>
      </c>
      <c r="FB30">
        <v>5</v>
      </c>
      <c r="FC30">
        <v>5</v>
      </c>
      <c r="FD30">
        <f>VLOOKUP(A30, '[3]College Football Reference 0918'!$A$2:$R$131, 9, FALSE)</f>
        <v>0</v>
      </c>
      <c r="FE30">
        <f>VLOOKUP(A30, '[3]College Football Reference 0918'!$A$2:$R$131, 10, FALSE)</f>
        <v>0</v>
      </c>
      <c r="FF30">
        <f>VLOOKUP(A30, '[3]College Football Reference 0918'!$A$2:$R$131, 11, FALSE)</f>
        <v>4</v>
      </c>
      <c r="FG30">
        <f>VLOOKUP(A30, '[3]College Football Reference 0918'!$A$2:$R$131, 12, FALSE)</f>
        <v>4</v>
      </c>
      <c r="FH30">
        <f>VLOOKUP(A30, '[3]College Football Reference 0918'!$A$2:$R$131, 13, FALSE)</f>
        <v>0</v>
      </c>
      <c r="FX30">
        <f>IF((VLOOKUP(A30, '[3]2014'!$B$18:$Q$145, 13, FALSE))&gt;0, 5, 0)</f>
        <v>5</v>
      </c>
      <c r="FY30">
        <f>IF((VLOOKUP(A30, '[3]2015'!$B$18:$P$145, 13, FALSE))&gt;0, 5, 0)</f>
        <v>0</v>
      </c>
      <c r="FZ30">
        <f>IF((VLOOKUP(A30, '[3]2016'!$B$18:$Q$145, 13, FALSE))&gt;0, 5, 0)</f>
        <v>0</v>
      </c>
      <c r="GA30">
        <f>IF((VLOOKUP(A30, '[3]2017'!$B$18:$Q$147, 13, FALSE))&gt;0, 5, 0)</f>
        <v>0</v>
      </c>
      <c r="GB30">
        <f>IF((VLOOKUP(A30, '[3]2018'!$B$18:$Q$147, 13, FALSE))&gt;0, 5, 0)</f>
        <v>0</v>
      </c>
      <c r="GC30">
        <f>IF((VLOOKUP(A30, '[3]2014'!$B$18:$Q$145, 15, FALSE))&gt;0, 5, 0)</f>
        <v>0</v>
      </c>
      <c r="GD30">
        <f>IF((VLOOKUP(A30, '[3]2015'!$B$18:$P$145, 15, FALSE))&gt;0, 5, 0)</f>
        <v>0</v>
      </c>
      <c r="GE30">
        <f>IF((VLOOKUP(A30, '[3]2016'!$B$18:$Q$145, 15, FALSE))&gt;0, 5, 0)</f>
        <v>0</v>
      </c>
      <c r="GF30">
        <f>IF((VLOOKUP(A30, '[3]2017'!$B$18:$Q$147, 15, FALSE))&gt;0, 5, 0)</f>
        <v>0</v>
      </c>
      <c r="GG30">
        <f>IF((VLOOKUP(A30, '[3]2018'!$B$18:$Q$147, 15, FALSE))&gt;0, 5, 0)</f>
        <v>0</v>
      </c>
      <c r="GH30" s="7">
        <f t="shared" si="43"/>
        <v>739385.16948533524</v>
      </c>
      <c r="GI30" s="7">
        <f t="shared" si="43"/>
        <v>805446.14624573314</v>
      </c>
      <c r="GJ30" s="7">
        <f t="shared" si="43"/>
        <v>877409.39536787663</v>
      </c>
      <c r="GK30" s="7">
        <f t="shared" si="43"/>
        <v>955802.26023572101</v>
      </c>
      <c r="GL30" s="7">
        <f t="shared" si="43"/>
        <v>1041199.2001620636</v>
      </c>
      <c r="GM30">
        <v>1134226</v>
      </c>
      <c r="GO30" s="8">
        <f t="shared" si="29"/>
        <v>0.1362307152407832</v>
      </c>
      <c r="GP30" s="8">
        <f t="shared" si="30"/>
        <v>0.29881535762039158</v>
      </c>
      <c r="GQ30">
        <f>VLOOKUP(A30, '[3]Sept. 2017 Social'!$D$2:$F$151, 3, FALSE)</f>
        <v>0.46139999999999998</v>
      </c>
      <c r="GR30">
        <f>VLOOKUP(A30, '[3]Sept. 2018 Social'!$D$2:$F$151, 3, FALSE)</f>
        <v>0.56210000000000004</v>
      </c>
      <c r="GS30">
        <f>VLOOKUP(A30, '[3]Sept. 2019 Social'!$D$2:$F$301, 3, FALSE)</f>
        <v>0.62220000000000009</v>
      </c>
      <c r="GT30">
        <f t="shared" si="42"/>
        <v>0.16258464237960837</v>
      </c>
      <c r="GV30">
        <v>0.99011170955130101</v>
      </c>
    </row>
    <row r="31" spans="1:204" x14ac:dyDescent="0.35">
      <c r="A31" t="s">
        <v>258</v>
      </c>
      <c r="B31" t="str">
        <f>VLOOKUP(A31,'[1]CFB Scores for Tableau'!$A$2:$D$131, 2, FALSE)</f>
        <v>Waco</v>
      </c>
      <c r="C31" t="str">
        <f>VLOOKUP(A31,'[1]CFB Scores for Tableau'!$A$2:$D$131, 3, FALSE)</f>
        <v>Texas</v>
      </c>
      <c r="D31" s="9">
        <f>VLOOKUP(A31,'[1]CFB Scores for Tableau'!$A$2:$D$131, 4, FALSE)</f>
        <v>76798</v>
      </c>
      <c r="F31" s="3">
        <f t="shared" si="0"/>
        <v>88.729820428442011</v>
      </c>
      <c r="G31">
        <f t="shared" si="1"/>
        <v>48</v>
      </c>
      <c r="I31" s="4">
        <f t="shared" si="2"/>
        <v>20.77604789259</v>
      </c>
      <c r="J31">
        <v>0</v>
      </c>
      <c r="K31" s="4">
        <f t="shared" si="32"/>
        <v>69.10038999999999</v>
      </c>
      <c r="L31" s="4">
        <f t="shared" si="3"/>
        <v>60.712684509282425</v>
      </c>
      <c r="M31" s="4">
        <f t="shared" si="33"/>
        <v>49.170307000000001</v>
      </c>
      <c r="N31" s="4">
        <f t="shared" si="4"/>
        <v>80.622000000875161</v>
      </c>
      <c r="O31" s="4">
        <f t="shared" si="5"/>
        <v>280.38142940274759</v>
      </c>
      <c r="P31" s="4">
        <f t="shared" si="6"/>
        <v>33</v>
      </c>
      <c r="Q31" s="4"/>
      <c r="R31" s="4">
        <f t="shared" si="34"/>
        <v>279.11713932167703</v>
      </c>
      <c r="S31" s="4">
        <f t="shared" si="7"/>
        <v>33</v>
      </c>
      <c r="T31" s="4"/>
      <c r="U31" t="s">
        <v>207</v>
      </c>
      <c r="V31" t="s">
        <v>191</v>
      </c>
      <c r="W31" s="4">
        <v>30808020.699999999</v>
      </c>
      <c r="X31" s="4">
        <v>4218640</v>
      </c>
      <c r="Y31" s="4">
        <f>VLOOKUP(A31, '[2]Power 5'!$B$2:$F$75, 3, FALSE)</f>
        <v>1002919.8</v>
      </c>
      <c r="Z31" s="4">
        <f>VLOOKUP(A31, '[2]Power 5'!$B$2:$F$75, 4, FALSE)</f>
        <v>562331.3014850308</v>
      </c>
      <c r="AA31" s="3">
        <f>VLOOKUP(A31, '[2]Power 5'!$B$2:$F$75, 5, FALSE)</f>
        <v>0.56069418659899906</v>
      </c>
      <c r="AB31" s="4">
        <v>26589380.699999999</v>
      </c>
      <c r="AC31" s="3">
        <v>0.36737547536220655</v>
      </c>
      <c r="AD31" s="4">
        <f t="shared" si="8"/>
        <v>29711400</v>
      </c>
      <c r="AE31" t="s">
        <v>259</v>
      </c>
      <c r="AF31" s="5">
        <f>(VLOOKUP(A31, '[3]USA Coaches'' Salaries'!$O$3:$W$132, 9, FALSE))</f>
        <v>2.9287468000000003</v>
      </c>
      <c r="AG31">
        <v>146745</v>
      </c>
      <c r="AH31">
        <v>151736</v>
      </c>
      <c r="AI31">
        <v>82216</v>
      </c>
      <c r="AJ31">
        <f t="shared" si="9"/>
        <v>380697</v>
      </c>
      <c r="AK31">
        <v>0</v>
      </c>
      <c r="AL31">
        <v>0</v>
      </c>
      <c r="AM31">
        <v>1</v>
      </c>
      <c r="AN31">
        <v>1</v>
      </c>
      <c r="AO31">
        <f t="shared" si="10"/>
        <v>0</v>
      </c>
      <c r="AP31">
        <f>(VLOOKUP(A31, '[3]College Football Reference 0918'!$A$2:$I$131, 8, FALSE))*10</f>
        <v>20</v>
      </c>
      <c r="AQ31">
        <f>(VLOOKUP(A31, '[3]College Football Reference 0918'!$A$2:$I$131, 9, FALSE))*10</f>
        <v>20</v>
      </c>
      <c r="AR31">
        <f>VLOOKUP('Dataset to Analyze - Overall'!A31, '[3]College Football Reference 0918'!$A$2:$G$131, 3, FALSE)</f>
        <v>76</v>
      </c>
      <c r="AS31">
        <f>VLOOKUP('Dataset to Analyze - Overall'!A31, '[3]College Football Reference 0918'!$A$2:$G$131, 4, FALSE)</f>
        <v>52</v>
      </c>
      <c r="AT31" s="5">
        <f>VLOOKUP('Dataset to Analyze - Overall'!A31, '[3]College Football Reference 0918'!$A$2:$G$131, 5, FALSE)</f>
        <v>0.59375</v>
      </c>
      <c r="AU31">
        <f>(VLOOKUP('Dataset to Analyze - Overall'!A31,'[3]College Football Reference 0918'!$A$2:$G$131,7,FALSE)*5)</f>
        <v>25</v>
      </c>
      <c r="AV31">
        <f>(VLOOKUP('Dataset to Analyze - Overall'!A31, '[3]College Football Reference 0918'!$A$2:$G$131, 6, FALSE))*5</f>
        <v>40</v>
      </c>
      <c r="AW31">
        <f t="shared" si="11"/>
        <v>54</v>
      </c>
      <c r="AX31" s="4">
        <f>((((SUMIF('[3]2014 Broadcasts'!$F$2:$F$561, 'Dataset to Analyze - Overall'!A31, '[3]2014 Broadcasts'!$B$2:$B$561))+(SUMIF('[3]2014 Broadcasts'!$G$2:$G$561, 'Dataset to Analyze - Overall'!A31, '[3]2014 Broadcasts'!$B$2:$B$561))+(SUMIF('[3]2014 Broadcasts'!$H$2:$H$561, 'Dataset to Analyze - Overall'!A31, '[3]2014 Broadcasts'!$B$2:$B$561))+(SUMIF('[3]2014 Broadcasts'!$I$2:$I$561, 'Dataset to Analyze - Overall'!A31, '[3]2014 Broadcasts'!$B$2:$B$561)))+((SUMIF('[3]2015 Broadcasts'!$C$2:$C$417,'Dataset to Analyze - Overall'!A31,'[3]2015 Broadcasts'!$H$2:$H$417))+(SUMIF('[3]2015 Broadcasts'!$D$2:$D$417,'Dataset to Analyze - Overall'!A31,'[3]2015 Broadcasts'!$H$2:$H$417)))+((SUMIF('[3]2016 Broadcasts'!$C$2:$C$400,'Dataset to Analyze - Overall'!A31,'[3]2016 Broadcasts'!$H$2:$H$400))+(SUMIF('[3]2016 Broadcasts'!$D$2:$D$400,'Dataset to Analyze - Overall'!A31,'[3]2016 Broadcasts'!$H$2:$H$400)))+((SUMIF('[3]2017 Broadcasts'!$C$2:$C$394,'Dataset to Analyze - Overall'!A31, '[3]2017 Broadcasts'!$I$2:$I$394))+(SUMIF('[3]2017 Broadcasts'!$D$2:$D$394,'Dataset to Analyze - Overall'!A31, '[3]2017 Broadcasts'!$I$2:$I$394)))+((SUMIF('[3]2018 Broadcasts'!$C$2:$C$351, 'Dataset to Analyze - Overall'!A31, '[3]2018 Broadcasts'!$H$2:$H$351))+(SUMIF('[3]2018 Broadcasts'!$D$2:$D$351, 'Dataset to Analyze - Overall'!A31, '[3]2018 Broadcasts'!$H$2:$H$351))))/AW31)*1000000</f>
        <v>1883249.9999999995</v>
      </c>
      <c r="AY31" t="s">
        <v>193</v>
      </c>
      <c r="AZ31" s="4">
        <f>(VLOOKUP(A31, [3]Averages!$B$2:$K$128, 10, FALSE))*1000000</f>
        <v>3500000</v>
      </c>
      <c r="BA31" s="4">
        <f>AVERAGEIF([3]Attendance!$C$2:$C$1286, 'Dataset to Analyze - Overall'!A31, [3]Attendance!$G$2:$G$1286)</f>
        <v>43794.400000000001</v>
      </c>
      <c r="BB31">
        <f>VLOOKUP(A31, [3]Stadiums!$B$2:$E$132, 3, FALSE)</f>
        <v>45140</v>
      </c>
      <c r="BC31" s="3">
        <f t="shared" si="12"/>
        <v>0.97019051838723969</v>
      </c>
      <c r="BD31">
        <f>VLOOKUP(A31, '[3]College Football Reference 0918'!$A$2:$L$131, 11, FALSE)</f>
        <v>3</v>
      </c>
      <c r="BE31">
        <f>VLOOKUP(A31, '[3]College Football Reference 0918'!$A$2:$L$131, 12, FALSE)</f>
        <v>4</v>
      </c>
      <c r="BF31">
        <f>VLOOKUP(A31, '[3]College Football Reference 0918'!$A$2:$L$131, 2, FALSE)</f>
        <v>12</v>
      </c>
      <c r="BG31">
        <f>VLOOKUP(A31, '[3]Draft Picks'!$AG$2:$AT$131, 14, FALSE)</f>
        <v>27</v>
      </c>
      <c r="BH31">
        <f>(VLOOKUP(A31, [3]Averages!$B$2:$J$128, 9, FALSE))*GV31</f>
        <v>3359611.8532932596</v>
      </c>
      <c r="BJ31">
        <f>VLOOKUP(A31&amp;"2014", '[4]Revenues_All_Sports_and_Men''s_W'!$E$2:$BI$1271, 57, FALSE)</f>
        <v>35575376</v>
      </c>
      <c r="BK31">
        <f>VLOOKUP(A31&amp;"2015", '[4]Revenues_All_Sports_and_Men''s_W'!$E$2:$BI$1271, 57, FALSE)</f>
        <v>38305937</v>
      </c>
      <c r="BL31">
        <f>VLOOKUP(A31&amp;"2016", '[4]Revenues_All_Sports_and_Men''s_W'!$E$2:$BI$1271, 57, FALSE)</f>
        <v>43223215</v>
      </c>
      <c r="BM31">
        <f>VLOOKUP(A31&amp;"2017", '[4]Revenues_All_Sports_and_Men''s_W'!$E$2:$BI$1271, 57, FALSE)</f>
        <v>41528041</v>
      </c>
      <c r="BN31">
        <f>VLOOKUP(A31&amp;"2018", '[4]Revenues_All_Sports_and_Men''s_W'!$E$2:$BI$1271, 57, FALSE)</f>
        <v>45580767</v>
      </c>
      <c r="BO31" s="6">
        <f>VLOOKUP(A31&amp;"2014", '[4]Revenues_All_Sports_and_Men''s_W'!$E$2:$FO$1271, 58, FALSE)</f>
        <v>0.33536794018000399</v>
      </c>
      <c r="BP31" s="6">
        <f>VLOOKUP(A31&amp;"2015", '[4]Revenues_All_Sports_and_Men''s_W'!$E$2:$FO$1271, 58, FALSE)</f>
        <v>0.42201544246787842</v>
      </c>
      <c r="BQ31" s="6">
        <f>VLOOKUP(A31&amp;"2016", '[4]Revenues_All_Sports_and_Men''s_W'!$E$2:$FO$1271, 58, FALSE)</f>
        <v>0.44048945071586237</v>
      </c>
      <c r="BR31" s="6">
        <f>VLOOKUP(A31&amp;"2017", '[4]Revenues_All_Sports_and_Men''s_W'!$E$2:$FO$1271, 58, FALSE)</f>
        <v>0.43615474559326128</v>
      </c>
      <c r="BS31" s="6">
        <f>VLOOKUP(A31&amp;"2018", '[4]Revenues_All_Sports_and_Men''s_W'!$E$2:$FO$1271, 58, FALSE)</f>
        <v>0.45020744949425112</v>
      </c>
      <c r="BT31">
        <f>VLOOKUP(A31&amp;"2014", '[5]Recruiting_Expenses_Men''s_Women'!$F$2:$O$1271, 9, FALSE)</f>
        <v>835578</v>
      </c>
      <c r="BU31">
        <f>VLOOKUP(A31&amp;"2015", '[5]Recruiting_Expenses_Men''s_Women'!$F$2:$O$1271, 9, FALSE)</f>
        <v>1035207</v>
      </c>
      <c r="BV31">
        <f>VLOOKUP(A31&amp;"2016", '[5]Recruiting_Expenses_Men''s_Women'!$F$2:$O$1271, 9, FALSE)</f>
        <v>1017088</v>
      </c>
      <c r="BW31">
        <f>VLOOKUP(A31&amp;"2017", '[5]Recruiting_Expenses_Men''s_Women'!$F$2:$O$1271, 9, FALSE)</f>
        <v>1476659</v>
      </c>
      <c r="BX31">
        <f>VLOOKUP(A31&amp;"2018", '[5]Recruiting_Expenses_Men''s_Women'!$F$2:$O$1271, 9, FALSE)</f>
        <v>1483236</v>
      </c>
      <c r="BY31" s="4">
        <v>23363000</v>
      </c>
      <c r="BZ31" s="4">
        <v>28562000</v>
      </c>
      <c r="CA31" s="4">
        <v>34247000</v>
      </c>
      <c r="CB31" s="4">
        <v>33284999.999999996</v>
      </c>
      <c r="CC31" s="4">
        <v>29099999.999999996</v>
      </c>
      <c r="CD31">
        <v>0</v>
      </c>
      <c r="CE31">
        <v>0</v>
      </c>
      <c r="CF31">
        <v>0</v>
      </c>
      <c r="CG31">
        <v>0</v>
      </c>
      <c r="CH31">
        <v>0</v>
      </c>
      <c r="CI31">
        <f>VLOOKUP(A31, '[3]2014'!$B$18:$D$145, 3, FALSE)</f>
        <v>11</v>
      </c>
      <c r="CJ31">
        <f>VLOOKUP(A31, '[3]2015'!$B$18:$D$145, 3, FALSE)</f>
        <v>10</v>
      </c>
      <c r="CK31">
        <f>VLOOKUP(A31, '[3]2016'!$B$18:$D$145, 3, FALSE)</f>
        <v>7</v>
      </c>
      <c r="CL31">
        <f>VLOOKUP(A31, '[3]2017'!$B$18:$D$147, 3, FALSE)</f>
        <v>1</v>
      </c>
      <c r="CM31">
        <f>VLOOKUP(A31, '[3]2018'!$B$18:$D$147, 3, FALSE)</f>
        <v>7</v>
      </c>
      <c r="CN31">
        <f>COUNTIF('[3]2014 Broadcasts'!$F$2:$F$561, 'Dataset to Analyze - Overall'!A31)+COUNTIF('[3]2014 Broadcasts'!$G$2:$G$561, 'Dataset to Analyze - Overall'!A31)+COUNTIF('[3]2014 Broadcasts'!$H$2:$H$561, 'Dataset to Analyze - Overall'!A31)+COUNTIF('[3]2014 Broadcasts'!$I$2:$I$561, 'Dataset to Analyze - Overall'!A31)</f>
        <v>12</v>
      </c>
      <c r="CO31">
        <f>COUNTIF('[3]2015 Broadcasts'!$C$2:$C$417, A31)+COUNTIF('[3]2015 Broadcasts'!$D$2:$D$417, A31)</f>
        <v>12</v>
      </c>
      <c r="CP31">
        <f>COUNTIF('[3]2016 Broadcasts'!$C$2:$C$400, 'Dataset to Analyze - Overall'!A31)+COUNTIF('[3]2016 Broadcasts'!$D$2:$D$400, 'Dataset to Analyze - Overall'!A31)</f>
        <v>12</v>
      </c>
      <c r="CQ31">
        <f>COUNTIF('[3]2017 Broadcasts'!$C$2:$C$394, 'Dataset to Analyze - Overall'!A31)+COUNTIF('[3]2017 Broadcasts'!$D$2:$D$394, 'Dataset to Analyze - Overall'!A31)</f>
        <v>7</v>
      </c>
      <c r="CR31">
        <f>COUNTIF('[3]2018 Broadcasts'!$C$2:$C$351, 'Dataset to Analyze - Overall'!A31)+COUNTIF('[3]2018 Broadcasts'!$D$2:$D$351, 'Dataset to Analyze - Overall'!A31)</f>
        <v>11</v>
      </c>
      <c r="CS31" s="4">
        <f>(((SUMIF('[3]2014 Broadcasts'!$F$2:$F$561, 'Dataset to Analyze - Overall'!A31, '[3]2014 Broadcasts'!$B$2:$B$561))+(SUMIF('[3]2014 Broadcasts'!$G$2:$G$561, 'Dataset to Analyze - Overall'!A31, '[3]2014 Broadcasts'!$B$2:$B$561))+(SUMIF('[3]2014 Broadcasts'!$H$2:$H$561, 'Dataset to Analyze - Overall'!A31, '[3]2014 Broadcasts'!$B$2:$B$561))+(SUMIF('[3]2014 Broadcasts'!$I$2:$I$561, 'Dataset to Analyze - Overall'!A31, '[3]2014 Broadcasts'!$B$2:$B$561)))/'Dataset to Analyze - Overall'!CN31)*1000000</f>
        <v>2415958.3333333326</v>
      </c>
      <c r="CT31" s="4">
        <f>(((SUMIF('[3]2015 Broadcasts'!$C$2:$C$417,'Dataset to Analyze - Overall'!A31,'[3]2015 Broadcasts'!$H$2:$H$417))+(SUMIF('[3]2015 Broadcasts'!$D$2:$D$417,'Dataset to Analyze - Overall'!A31,'[3]2015 Broadcasts'!$H$2:$H$417)))/CO31)*1000000</f>
        <v>3243249.9999999995</v>
      </c>
      <c r="CU31" s="4">
        <f>(((SUMIF('[3]2016 Broadcasts'!$C$2:$C$400,'Dataset to Analyze - Overall'!A31,'[3]2016 Broadcasts'!$H$2:$H$400))+(SUMIF('[3]2016 Broadcasts'!$D$2:$D$400,'Dataset to Analyze - Overall'!A31,'[3]2016 Broadcasts'!$H$2:$H$400)))/'Dataset to Analyze - Overall'!CP31)*1000000</f>
        <v>1578916.666666667</v>
      </c>
      <c r="CV31" s="4">
        <f>(((SUMIF('[3]2017 Broadcasts'!$C$2:$C$394,'Dataset to Analyze - Overall'!A31, '[3]2017 Broadcasts'!$I$2:$I$394))+(SUMIF('[3]2017 Broadcasts'!$D$2:$D$394,'Dataset to Analyze - Overall'!A31, '[3]2017 Broadcasts'!$I$2:$I$394)))/'Dataset to Analyze - Overall'!CQ31)*1000000</f>
        <v>536857.14285714284</v>
      </c>
      <c r="CW31" s="4">
        <f>(((SUMIF('[3]2018 Broadcasts'!$C$2:$C$351, 'Dataset to Analyze - Overall'!A31, '[3]2018 Broadcasts'!$H$2:$H$351))+(SUMIF('[3]2018 Broadcasts'!$D$2:$D$351, 'Dataset to Analyze - Overall'!A31, '[3]2018 Broadcasts'!$H$2:$H$351)))/'Dataset to Analyze - Overall'!CR31)*1000000</f>
        <v>1007272.7272727271</v>
      </c>
      <c r="CX31" s="5"/>
      <c r="CY31">
        <f>VLOOKUP(A31&amp;"2014", [3]Attendance!$D$2:$G$1286, 4, FALSE)</f>
        <v>46710</v>
      </c>
      <c r="CZ31">
        <f>VLOOKUP(A31&amp;"2015", [3]Attendance!$D$2:$G$1286, 4, FALSE)</f>
        <v>46160</v>
      </c>
      <c r="DA31">
        <f>VLOOKUP(A31&amp;"2016", [3]Attendance!$D$2:$G$1286, 4, FALSE)</f>
        <v>45838</v>
      </c>
      <c r="DB31">
        <f>VLOOKUP(A31&amp;"2017", [3]Attendance!$D$2:$G$1286, 4, FALSE)</f>
        <v>43830</v>
      </c>
      <c r="DC31">
        <f>VLOOKUP(A31&amp;"2018", [3]Attendance!$D$2:$G$1286, 4, FALSE)</f>
        <v>41336</v>
      </c>
      <c r="DE31">
        <f t="shared" si="13"/>
        <v>22.782470790138902</v>
      </c>
      <c r="DF31">
        <f t="shared" si="13"/>
        <v>24.531122054538901</v>
      </c>
      <c r="DG31">
        <f t="shared" si="13"/>
        <v>27.680146885738903</v>
      </c>
      <c r="DH31">
        <f t="shared" si="13"/>
        <v>26.594557456138901</v>
      </c>
      <c r="DI31">
        <f t="shared" si="13"/>
        <v>29.189923186538902</v>
      </c>
      <c r="DJ31">
        <f t="shared" si="35"/>
        <v>54.181649999999998</v>
      </c>
      <c r="DK31">
        <f t="shared" si="36"/>
        <v>66.399299999999997</v>
      </c>
      <c r="DL31">
        <f t="shared" si="37"/>
        <v>79.759050000000002</v>
      </c>
      <c r="DM31">
        <f t="shared" si="38"/>
        <v>77.498349999999988</v>
      </c>
      <c r="DN31">
        <f t="shared" si="39"/>
        <v>67.663599999999988</v>
      </c>
      <c r="DT31">
        <f t="shared" si="15"/>
        <v>37.946634369453989</v>
      </c>
      <c r="DU31">
        <f t="shared" si="15"/>
        <v>45.769860338819498</v>
      </c>
      <c r="DV31">
        <f t="shared" si="15"/>
        <v>44.977300651888172</v>
      </c>
      <c r="DW31">
        <f t="shared" si="15"/>
        <v>62.82285296391013</v>
      </c>
      <c r="DX31">
        <f t="shared" si="15"/>
        <v>62.531445407221227</v>
      </c>
      <c r="DY31">
        <f t="shared" si="16"/>
        <v>56.849629999999998</v>
      </c>
      <c r="DZ31">
        <f t="shared" si="17"/>
        <v>39.287300000000002</v>
      </c>
      <c r="EA31">
        <f t="shared" si="18"/>
        <v>37.745909999999995</v>
      </c>
      <c r="EB31">
        <f t="shared" si="19"/>
        <v>28.471129999999995</v>
      </c>
      <c r="EC31">
        <f t="shared" si="20"/>
        <v>34.030709999999999</v>
      </c>
      <c r="ED31">
        <f t="shared" si="21"/>
        <v>17.916000000442434</v>
      </c>
      <c r="EE31">
        <f t="shared" si="22"/>
        <v>17.916000000492957</v>
      </c>
      <c r="EF31">
        <f t="shared" si="23"/>
        <v>17.916000000547424</v>
      </c>
      <c r="EG31">
        <f t="shared" si="24"/>
        <v>10.451000000606799</v>
      </c>
      <c r="EH31">
        <f t="shared" si="25"/>
        <v>16.423000000671838</v>
      </c>
      <c r="EI31" s="4">
        <f t="shared" si="26"/>
        <v>189.67638516003532</v>
      </c>
      <c r="EJ31" s="4">
        <f t="shared" si="26"/>
        <v>193.90358239385137</v>
      </c>
      <c r="EK31" s="4">
        <f t="shared" si="26"/>
        <v>208.0784075381745</v>
      </c>
      <c r="EL31" s="4">
        <f t="shared" si="26"/>
        <v>205.83789042065581</v>
      </c>
      <c r="EM31" s="4">
        <f t="shared" si="26"/>
        <v>209.83867859443194</v>
      </c>
      <c r="EN31" s="4">
        <f t="shared" si="27"/>
        <v>32</v>
      </c>
      <c r="EO31" s="4">
        <f t="shared" si="27"/>
        <v>33</v>
      </c>
      <c r="EP31" s="4">
        <f t="shared" si="27"/>
        <v>32</v>
      </c>
      <c r="EQ31" s="4">
        <f t="shared" si="41"/>
        <v>45</v>
      </c>
      <c r="ER31" s="4" t="e">
        <f t="shared" si="40"/>
        <v>#DIV/0!</v>
      </c>
      <c r="ET31" s="4">
        <v>0</v>
      </c>
      <c r="EU31">
        <v>5</v>
      </c>
      <c r="EV31">
        <v>5</v>
      </c>
      <c r="EW31">
        <v>0</v>
      </c>
      <c r="EX31">
        <v>5</v>
      </c>
      <c r="EY31">
        <v>5</v>
      </c>
      <c r="EZ31">
        <v>5</v>
      </c>
      <c r="FA31">
        <v>5</v>
      </c>
      <c r="FB31">
        <v>0</v>
      </c>
      <c r="FC31">
        <v>5</v>
      </c>
      <c r="FD31">
        <f>VLOOKUP(A31, '[3]College Football Reference 0918'!$A$2:$R$131, 9, FALSE)</f>
        <v>2</v>
      </c>
      <c r="FE31">
        <f>VLOOKUP(A31, '[3]College Football Reference 0918'!$A$2:$R$131, 10, FALSE)</f>
        <v>0</v>
      </c>
      <c r="FF31">
        <f>VLOOKUP(A31, '[3]College Football Reference 0918'!$A$2:$R$131, 11, FALSE)</f>
        <v>3</v>
      </c>
      <c r="FG31">
        <f>VLOOKUP(A31, '[3]College Football Reference 0918'!$A$2:$R$131, 12, FALSE)</f>
        <v>4</v>
      </c>
      <c r="FH31">
        <f>VLOOKUP(A31, '[3]College Football Reference 0918'!$A$2:$R$131, 13, FALSE)</f>
        <v>0</v>
      </c>
      <c r="FN31">
        <v>10</v>
      </c>
      <c r="FS31">
        <v>10</v>
      </c>
      <c r="FX31">
        <f>IF((VLOOKUP(A31, '[3]2014'!$B$18:$Q$145, 13, FALSE))&gt;0, 5, 0)</f>
        <v>5</v>
      </c>
      <c r="FY31">
        <f>IF((VLOOKUP(A31, '[3]2015'!$B$18:$P$145, 13, FALSE))&gt;0, 5, 0)</f>
        <v>5</v>
      </c>
      <c r="FZ31">
        <f>IF((VLOOKUP(A31, '[3]2016'!$B$18:$Q$145, 13, FALSE))&gt;0, 5, 0)</f>
        <v>5</v>
      </c>
      <c r="GA31">
        <f>IF((VLOOKUP(A31, '[3]2017'!$B$18:$Q$147, 13, FALSE))&gt;0, 5, 0)</f>
        <v>0</v>
      </c>
      <c r="GB31">
        <f>IF((VLOOKUP(A31, '[3]2018'!$B$18:$Q$147, 13, FALSE))&gt;0, 5, 0)</f>
        <v>0</v>
      </c>
      <c r="GC31">
        <f>IF((VLOOKUP(A31, '[3]2014'!$B$18:$Q$145, 15, FALSE))&gt;0, 5, 0)</f>
        <v>5</v>
      </c>
      <c r="GD31">
        <f>IF((VLOOKUP(A31, '[3]2015'!$B$18:$P$145, 15, FALSE))&gt;0, 5, 0)</f>
        <v>5</v>
      </c>
      <c r="GE31">
        <f>IF((VLOOKUP(A31, '[3]2016'!$B$18:$Q$145, 15, FALSE))&gt;0, 5, 0)</f>
        <v>0</v>
      </c>
      <c r="GF31">
        <f>IF((VLOOKUP(A31, '[3]2017'!$B$18:$Q$147, 15, FALSE))&gt;0, 5, 0)</f>
        <v>0</v>
      </c>
      <c r="GG31">
        <f>IF((VLOOKUP(A31, '[3]2018'!$B$18:$Q$147, 15, FALSE))&gt;0, 5, 0)</f>
        <v>0</v>
      </c>
      <c r="GH31" s="7">
        <f t="shared" si="43"/>
        <v>248170.74892266502</v>
      </c>
      <c r="GI31" s="7">
        <f t="shared" si="43"/>
        <v>270343.76882324321</v>
      </c>
      <c r="GJ31" s="7">
        <f t="shared" si="43"/>
        <v>294497.85544359282</v>
      </c>
      <c r="GK31" s="7">
        <f t="shared" si="43"/>
        <v>320810.00882095657</v>
      </c>
      <c r="GL31" s="7">
        <f t="shared" si="43"/>
        <v>349473.04320664232</v>
      </c>
      <c r="GM31">
        <v>380697</v>
      </c>
      <c r="GO31" s="8">
        <f t="shared" si="29"/>
        <v>0.15355934131122356</v>
      </c>
      <c r="GP31" s="8">
        <f t="shared" si="30"/>
        <v>0.20232967065561178</v>
      </c>
      <c r="GQ31">
        <f>VLOOKUP(A31, '[3]Sept. 2017 Social'!$D$2:$F$151, 3, FALSE)</f>
        <v>0.25109999999999999</v>
      </c>
      <c r="GR31">
        <f>VLOOKUP(A31, '[3]Sept. 2018 Social'!$D$2:$F$151, 3, FALSE)</f>
        <v>0.2586</v>
      </c>
      <c r="GS31">
        <f>VLOOKUP(A31, '[3]Sept. 2019 Social'!$D$2:$F$301, 3, FALSE)</f>
        <v>0.27610000000000001</v>
      </c>
      <c r="GT31">
        <f t="shared" si="42"/>
        <v>4.8770329344388214E-2</v>
      </c>
      <c r="GV31">
        <v>0.68133080216167929</v>
      </c>
    </row>
    <row r="32" spans="1:204" x14ac:dyDescent="0.35">
      <c r="A32" t="s">
        <v>260</v>
      </c>
      <c r="B32" t="str">
        <f>VLOOKUP(A32,'[1]CFB Scores for Tableau'!$A$2:$D$131, 2, FALSE)</f>
        <v>Lubbock</v>
      </c>
      <c r="C32" t="str">
        <f>VLOOKUP(A32,'[1]CFB Scores for Tableau'!$A$2:$D$131, 3, FALSE)</f>
        <v>Texas</v>
      </c>
      <c r="D32" s="9">
        <f>VLOOKUP(A32,'[1]CFB Scores for Tableau'!$A$2:$D$131, 4, FALSE)</f>
        <v>79409</v>
      </c>
      <c r="F32" s="3">
        <f t="shared" si="0"/>
        <v>99.585485379835347</v>
      </c>
      <c r="G32">
        <f t="shared" si="1"/>
        <v>36</v>
      </c>
      <c r="I32" s="4">
        <f t="shared" si="2"/>
        <v>27.27734607827</v>
      </c>
      <c r="J32">
        <v>0</v>
      </c>
      <c r="K32" s="4">
        <f t="shared" si="32"/>
        <v>73.677719999999994</v>
      </c>
      <c r="L32" s="4">
        <f t="shared" si="3"/>
        <v>45.36907219202098</v>
      </c>
      <c r="M32" s="4">
        <f t="shared" si="33"/>
        <v>37.191494000000006</v>
      </c>
      <c r="N32" s="4">
        <f t="shared" si="4"/>
        <v>76.143000000897672</v>
      </c>
      <c r="O32" s="4">
        <f t="shared" si="5"/>
        <v>259.65863227118865</v>
      </c>
      <c r="P32" s="4">
        <f t="shared" si="6"/>
        <v>43</v>
      </c>
      <c r="Q32" s="4"/>
      <c r="R32" s="4">
        <f t="shared" si="34"/>
        <v>258.54353885217586</v>
      </c>
      <c r="S32" s="4">
        <f t="shared" si="7"/>
        <v>43</v>
      </c>
      <c r="T32" s="4"/>
      <c r="U32" t="s">
        <v>207</v>
      </c>
      <c r="V32" t="s">
        <v>191</v>
      </c>
      <c r="W32" s="4">
        <v>38164927.100000001</v>
      </c>
      <c r="X32" s="4">
        <v>3608153.4</v>
      </c>
      <c r="Y32" s="4">
        <f>VLOOKUP(A32, '[2]Power 5'!$B$2:$F$75, 3, FALSE)</f>
        <v>1179296.8</v>
      </c>
      <c r="Z32" s="4">
        <f>VLOOKUP(A32, '[2]Power 5'!$B$2:$F$75, 4, FALSE)</f>
        <v>586253.5</v>
      </c>
      <c r="AA32" s="3">
        <f>VLOOKUP(A32, '[2]Power 5'!$B$2:$F$75, 5, FALSE)</f>
        <v>0.49712125056219941</v>
      </c>
      <c r="AB32" s="4">
        <v>34556773.700000003</v>
      </c>
      <c r="AC32" s="3">
        <v>0.56561324130025825</v>
      </c>
      <c r="AD32" s="4">
        <f t="shared" si="8"/>
        <v>31659200</v>
      </c>
      <c r="AE32" t="s">
        <v>261</v>
      </c>
      <c r="AF32" s="5">
        <f>(VLOOKUP(A32, '[3]USA Coaches'' Salaries'!$O$3:$W$132, 9, FALSE))</f>
        <v>3.28166</v>
      </c>
      <c r="AG32">
        <v>167221</v>
      </c>
      <c r="AH32">
        <v>125904</v>
      </c>
      <c r="AI32">
        <v>87455</v>
      </c>
      <c r="AJ32">
        <f t="shared" si="9"/>
        <v>380580</v>
      </c>
      <c r="AK32">
        <v>0</v>
      </c>
      <c r="AL32">
        <v>0</v>
      </c>
      <c r="AM32">
        <v>0</v>
      </c>
      <c r="AN32">
        <v>0</v>
      </c>
      <c r="AO32">
        <f t="shared" si="10"/>
        <v>0</v>
      </c>
      <c r="AP32">
        <f>(VLOOKUP(A32, '[3]College Football Reference 0918'!$A$2:$I$131, 8, FALSE))*10</f>
        <v>0</v>
      </c>
      <c r="AQ32">
        <f>(VLOOKUP(A32, '[3]College Football Reference 0918'!$A$2:$I$131, 9, FALSE))*10</f>
        <v>0</v>
      </c>
      <c r="AR32">
        <f>VLOOKUP('Dataset to Analyze - Overall'!A32, '[3]College Football Reference 0918'!$A$2:$G$131, 3, FALSE)</f>
        <v>65</v>
      </c>
      <c r="AS32">
        <f>VLOOKUP('Dataset to Analyze - Overall'!A32, '[3]College Football Reference 0918'!$A$2:$G$131, 4, FALSE)</f>
        <v>61</v>
      </c>
      <c r="AT32" s="5">
        <f>VLOOKUP('Dataset to Analyze - Overall'!A32, '[3]College Football Reference 0918'!$A$2:$G$131, 5, FALSE)</f>
        <v>0.51587301587301593</v>
      </c>
      <c r="AU32">
        <f>(VLOOKUP('Dataset to Analyze - Overall'!A32,'[3]College Football Reference 0918'!$A$2:$G$131,7,FALSE)*5)</f>
        <v>20</v>
      </c>
      <c r="AV32">
        <f>(VLOOKUP('Dataset to Analyze - Overall'!A32, '[3]College Football Reference 0918'!$A$2:$G$131, 6, FALSE))*5</f>
        <v>30</v>
      </c>
      <c r="AW32">
        <f t="shared" si="11"/>
        <v>51</v>
      </c>
      <c r="AX32" s="4">
        <f>((((SUMIF('[3]2014 Broadcasts'!$F$2:$F$561, 'Dataset to Analyze - Overall'!A32, '[3]2014 Broadcasts'!$B$2:$B$561))+(SUMIF('[3]2014 Broadcasts'!$G$2:$G$561, 'Dataset to Analyze - Overall'!A32, '[3]2014 Broadcasts'!$B$2:$B$561))+(SUMIF('[3]2014 Broadcasts'!$H$2:$H$561, 'Dataset to Analyze - Overall'!A32, '[3]2014 Broadcasts'!$B$2:$B$561))+(SUMIF('[3]2014 Broadcasts'!$I$2:$I$561, 'Dataset to Analyze - Overall'!A32, '[3]2014 Broadcasts'!$B$2:$B$561)))+((SUMIF('[3]2015 Broadcasts'!$C$2:$C$417,'Dataset to Analyze - Overall'!A32,'[3]2015 Broadcasts'!$H$2:$H$417))+(SUMIF('[3]2015 Broadcasts'!$D$2:$D$417,'Dataset to Analyze - Overall'!A32,'[3]2015 Broadcasts'!$H$2:$H$417)))+((SUMIF('[3]2016 Broadcasts'!$C$2:$C$400,'Dataset to Analyze - Overall'!A32,'[3]2016 Broadcasts'!$H$2:$H$400))+(SUMIF('[3]2016 Broadcasts'!$D$2:$D$400,'Dataset to Analyze - Overall'!A32,'[3]2016 Broadcasts'!$H$2:$H$400)))+((SUMIF('[3]2017 Broadcasts'!$C$2:$C$394,'Dataset to Analyze - Overall'!A32, '[3]2017 Broadcasts'!$I$2:$I$394))+(SUMIF('[3]2017 Broadcasts'!$D$2:$D$394,'Dataset to Analyze - Overall'!A32, '[3]2017 Broadcasts'!$I$2:$I$394)))+((SUMIF('[3]2018 Broadcasts'!$C$2:$C$351, 'Dataset to Analyze - Overall'!A32, '[3]2018 Broadcasts'!$H$2:$H$351))+(SUMIF('[3]2018 Broadcasts'!$D$2:$D$351, 'Dataset to Analyze - Overall'!A32, '[3]2018 Broadcasts'!$H$2:$H$351))))/AW32)*1000000</f>
        <v>1647313.7254901959</v>
      </c>
      <c r="AY32" t="s">
        <v>205</v>
      </c>
      <c r="AZ32" s="4">
        <f>(VLOOKUP(A32, [3]Averages!$B$2:$K$128, 10, FALSE))*1000000</f>
        <v>2650000</v>
      </c>
      <c r="BA32" s="4">
        <f>AVERAGEIF([3]Attendance!$C$2:$C$1286, 'Dataset to Analyze - Overall'!A32, [3]Attendance!$G$2:$G$1286)</f>
        <v>56563.8</v>
      </c>
      <c r="BB32">
        <f>VLOOKUP(A32, [3]Stadiums!$B$2:$E$132, 3, FALSE)</f>
        <v>60862</v>
      </c>
      <c r="BC32" s="3">
        <f t="shared" si="12"/>
        <v>0.92937793697216664</v>
      </c>
      <c r="BD32">
        <f>VLOOKUP(A32, '[3]College Football Reference 0918'!$A$2:$L$131, 11, FALSE)</f>
        <v>0</v>
      </c>
      <c r="BE32">
        <f>VLOOKUP(A32, '[3]College Football Reference 0918'!$A$2:$L$131, 12, FALSE)</f>
        <v>1</v>
      </c>
      <c r="BF32">
        <f>VLOOKUP(A32, '[3]College Football Reference 0918'!$A$2:$L$131, 2, FALSE)</f>
        <v>7</v>
      </c>
      <c r="BG32">
        <f>VLOOKUP(A32, '[3]Draft Picks'!$AG$2:$AT$131, 14, FALSE)</f>
        <v>11</v>
      </c>
      <c r="BH32">
        <f>(VLOOKUP(A32, [3]Averages!$B$2:$J$128, 9, FALSE))*GV32</f>
        <v>2368811.7231048504</v>
      </c>
      <c r="BJ32">
        <f>VLOOKUP(A32&amp;"2014", '[4]Revenues_All_Sports_and_Men''s_W'!$E$2:$BI$1271, 57, FALSE)</f>
        <v>39266665</v>
      </c>
      <c r="BK32">
        <f>VLOOKUP(A32&amp;"2015", '[4]Revenues_All_Sports_and_Men''s_W'!$E$2:$BI$1271, 57, FALSE)</f>
        <v>42485160</v>
      </c>
      <c r="BL32">
        <f>VLOOKUP(A32&amp;"2016", '[4]Revenues_All_Sports_and_Men''s_W'!$E$2:$BI$1271, 57, FALSE)</f>
        <v>44646242</v>
      </c>
      <c r="BM32">
        <f>VLOOKUP(A32&amp;"2017", '[4]Revenues_All_Sports_and_Men''s_W'!$E$2:$BI$1271, 57, FALSE)</f>
        <v>45054306</v>
      </c>
      <c r="BN32">
        <f>VLOOKUP(A32&amp;"2018", '[4]Revenues_All_Sports_and_Men''s_W'!$E$2:$BI$1271, 57, FALSE)</f>
        <v>51075082</v>
      </c>
      <c r="BO32" s="6">
        <f>VLOOKUP(A32&amp;"2014", '[4]Revenues_All_Sports_and_Men''s_W'!$E$2:$FO$1271, 58, FALSE)</f>
        <v>0.56209054231184929</v>
      </c>
      <c r="BP32" s="6">
        <f>VLOOKUP(A32&amp;"2015", '[4]Revenues_All_Sports_and_Men''s_W'!$E$2:$FO$1271, 58, FALSE)</f>
        <v>0.58398829306163769</v>
      </c>
      <c r="BQ32" s="6">
        <f>VLOOKUP(A32&amp;"2016", '[4]Revenues_All_Sports_and_Men''s_W'!$E$2:$FO$1271, 58, FALSE)</f>
        <v>0.56245762945462996</v>
      </c>
      <c r="BR32" s="6">
        <f>VLOOKUP(A32&amp;"2017", '[4]Revenues_All_Sports_and_Men''s_W'!$E$2:$FO$1271, 58, FALSE)</f>
        <v>0.56953736079160477</v>
      </c>
      <c r="BS32" s="6">
        <f>VLOOKUP(A32&amp;"2018", '[4]Revenues_All_Sports_and_Men''s_W'!$E$2:$FO$1271, 58, FALSE)</f>
        <v>0.59085471280174706</v>
      </c>
      <c r="BT32">
        <f>VLOOKUP(A32&amp;"2014", '[5]Recruiting_Expenses_Men''s_Women'!$F$2:$O$1271, 9, FALSE)</f>
        <v>1146540</v>
      </c>
      <c r="BU32">
        <f>VLOOKUP(A32&amp;"2015", '[5]Recruiting_Expenses_Men''s_Women'!$F$2:$O$1271, 9, FALSE)</f>
        <v>1026555</v>
      </c>
      <c r="BV32">
        <f>VLOOKUP(A32&amp;"2016", '[5]Recruiting_Expenses_Men''s_Women'!$F$2:$O$1271, 9, FALSE)</f>
        <v>1201749</v>
      </c>
      <c r="BW32">
        <f>VLOOKUP(A32&amp;"2017", '[5]Recruiting_Expenses_Men''s_Women'!$F$2:$O$1271, 9, FALSE)</f>
        <v>1201492</v>
      </c>
      <c r="BX32">
        <f>VLOOKUP(A32&amp;"2018", '[5]Recruiting_Expenses_Men''s_Women'!$F$2:$O$1271, 9, FALSE)</f>
        <v>1837292</v>
      </c>
      <c r="BY32" s="4">
        <v>23092000</v>
      </c>
      <c r="BZ32" s="4">
        <v>28355000</v>
      </c>
      <c r="CA32" s="4">
        <v>33758000</v>
      </c>
      <c r="CB32" s="4">
        <v>34291000</v>
      </c>
      <c r="CC32" s="4">
        <v>38800000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f>VLOOKUP(A32, '[3]2014'!$B$18:$D$145, 3, FALSE)</f>
        <v>4</v>
      </c>
      <c r="CJ32">
        <f>VLOOKUP(A32, '[3]2015'!$B$18:$D$145, 3, FALSE)</f>
        <v>7</v>
      </c>
      <c r="CK32">
        <f>VLOOKUP(A32, '[3]2016'!$B$18:$D$145, 3, FALSE)</f>
        <v>5</v>
      </c>
      <c r="CL32">
        <f>VLOOKUP(A32, '[3]2017'!$B$18:$D$147, 3, FALSE)</f>
        <v>6</v>
      </c>
      <c r="CM32">
        <f>VLOOKUP(A32, '[3]2018'!$B$18:$D$147, 3, FALSE)</f>
        <v>5</v>
      </c>
      <c r="CN32">
        <f>COUNTIF('[3]2014 Broadcasts'!$F$2:$F$561, 'Dataset to Analyze - Overall'!A32)+COUNTIF('[3]2014 Broadcasts'!$G$2:$G$561, 'Dataset to Analyze - Overall'!A32)+COUNTIF('[3]2014 Broadcasts'!$H$2:$H$561, 'Dataset to Analyze - Overall'!A32)+COUNTIF('[3]2014 Broadcasts'!$I$2:$I$561, 'Dataset to Analyze - Overall'!A32)</f>
        <v>9</v>
      </c>
      <c r="CO32">
        <f>COUNTIF('[3]2015 Broadcasts'!$C$2:$C$417, A32)+COUNTIF('[3]2015 Broadcasts'!$D$2:$D$417, A32)</f>
        <v>12</v>
      </c>
      <c r="CP32">
        <f>COUNTIF('[3]2016 Broadcasts'!$C$2:$C$400, 'Dataset to Analyze - Overall'!A32)+COUNTIF('[3]2016 Broadcasts'!$D$2:$D$400, 'Dataset to Analyze - Overall'!A32)</f>
        <v>10</v>
      </c>
      <c r="CQ32">
        <f>COUNTIF('[3]2017 Broadcasts'!$C$2:$C$394, 'Dataset to Analyze - Overall'!A32)+COUNTIF('[3]2017 Broadcasts'!$D$2:$D$394, 'Dataset to Analyze - Overall'!A32)</f>
        <v>10</v>
      </c>
      <c r="CR32">
        <f>COUNTIF('[3]2018 Broadcasts'!$C$2:$C$351, 'Dataset to Analyze - Overall'!A32)+COUNTIF('[3]2018 Broadcasts'!$D$2:$D$351, 'Dataset to Analyze - Overall'!A32)</f>
        <v>10</v>
      </c>
      <c r="CS32" s="4">
        <f>(((SUMIF('[3]2014 Broadcasts'!$F$2:$F$561, 'Dataset to Analyze - Overall'!A32, '[3]2014 Broadcasts'!$B$2:$B$561))+(SUMIF('[3]2014 Broadcasts'!$G$2:$G$561, 'Dataset to Analyze - Overall'!A32, '[3]2014 Broadcasts'!$B$2:$B$561))+(SUMIF('[3]2014 Broadcasts'!$H$2:$H$561, 'Dataset to Analyze - Overall'!A32, '[3]2014 Broadcasts'!$B$2:$B$561))+(SUMIF('[3]2014 Broadcasts'!$I$2:$I$561, 'Dataset to Analyze - Overall'!A32, '[3]2014 Broadcasts'!$B$2:$B$561)))/'Dataset to Analyze - Overall'!CN32)*1000000</f>
        <v>1342333.3333333335</v>
      </c>
      <c r="CT32" s="4">
        <f>(((SUMIF('[3]2015 Broadcasts'!$C$2:$C$417,'Dataset to Analyze - Overall'!A32,'[3]2015 Broadcasts'!$H$2:$H$417))+(SUMIF('[3]2015 Broadcasts'!$D$2:$D$417,'Dataset to Analyze - Overall'!A32,'[3]2015 Broadcasts'!$H$2:$H$417)))/CO32)*1000000</f>
        <v>2419000</v>
      </c>
      <c r="CU32" s="4">
        <f>(((SUMIF('[3]2016 Broadcasts'!$C$2:$C$400,'Dataset to Analyze - Overall'!A32,'[3]2016 Broadcasts'!$H$2:$H$400))+(SUMIF('[3]2016 Broadcasts'!$D$2:$D$400,'Dataset to Analyze - Overall'!A32,'[3]2016 Broadcasts'!$H$2:$H$400)))/'Dataset to Analyze - Overall'!CP32)*1000000</f>
        <v>981499.99999999988</v>
      </c>
      <c r="CV32" s="4">
        <f>(((SUMIF('[3]2017 Broadcasts'!$C$2:$C$394,'Dataset to Analyze - Overall'!A32, '[3]2017 Broadcasts'!$I$2:$I$394))+(SUMIF('[3]2017 Broadcasts'!$D$2:$D$394,'Dataset to Analyze - Overall'!A32, '[3]2017 Broadcasts'!$I$2:$I$394)))/'Dataset to Analyze - Overall'!CQ32)*1000000</f>
        <v>1932900</v>
      </c>
      <c r="CW32" s="4">
        <f>(((SUMIF('[3]2018 Broadcasts'!$C$2:$C$351, 'Dataset to Analyze - Overall'!A32, '[3]2018 Broadcasts'!$H$2:$H$351))+(SUMIF('[3]2018 Broadcasts'!$D$2:$D$351, 'Dataset to Analyze - Overall'!A32, '[3]2018 Broadcasts'!$H$2:$H$351)))/'Dataset to Analyze - Overall'!CR32)*1000000</f>
        <v>1376000</v>
      </c>
      <c r="CX32" s="5"/>
      <c r="CY32">
        <f>VLOOKUP(A32&amp;"2014", [3]Attendance!$D$2:$G$1286, 4, FALSE)</f>
        <v>58934</v>
      </c>
      <c r="CZ32">
        <f>VLOOKUP(A32&amp;"2015", [3]Attendance!$D$2:$G$1286, 4, FALSE)</f>
        <v>56340</v>
      </c>
      <c r="DA32">
        <f>VLOOKUP(A32&amp;"2016", [3]Attendance!$D$2:$G$1286, 4, FALSE)</f>
        <v>58250</v>
      </c>
      <c r="DB32">
        <f>VLOOKUP(A32&amp;"2017", [3]Attendance!$D$2:$G$1286, 4, FALSE)</f>
        <v>55065</v>
      </c>
      <c r="DC32">
        <f>VLOOKUP(A32&amp;"2018", [3]Attendance!$D$2:$G$1286, 4, FALSE)</f>
        <v>56034</v>
      </c>
      <c r="DE32">
        <f t="shared" si="13"/>
        <v>25.146372265738901</v>
      </c>
      <c r="DF32">
        <f t="shared" si="13"/>
        <v>27.207496463738902</v>
      </c>
      <c r="DG32">
        <f t="shared" si="13"/>
        <v>28.591453376538901</v>
      </c>
      <c r="DH32">
        <f t="shared" si="13"/>
        <v>28.852777562138904</v>
      </c>
      <c r="DI32">
        <f t="shared" si="13"/>
        <v>32.7084825125389</v>
      </c>
      <c r="DJ32">
        <f t="shared" si="35"/>
        <v>53.544799999999995</v>
      </c>
      <c r="DK32">
        <f t="shared" si="36"/>
        <v>65.912849999999992</v>
      </c>
      <c r="DL32">
        <f t="shared" si="37"/>
        <v>78.609899999999996</v>
      </c>
      <c r="DM32">
        <f t="shared" si="38"/>
        <v>79.862449999999995</v>
      </c>
      <c r="DN32">
        <f t="shared" si="39"/>
        <v>90.45859999999999</v>
      </c>
      <c r="DT32">
        <f t="shared" si="15"/>
        <v>53.054644170219888</v>
      </c>
      <c r="DU32">
        <f t="shared" si="15"/>
        <v>47.703887362933131</v>
      </c>
      <c r="DV32">
        <f t="shared" si="15"/>
        <v>55.100251092984756</v>
      </c>
      <c r="DW32">
        <f t="shared" si="15"/>
        <v>54.383588003409287</v>
      </c>
      <c r="DX32">
        <f t="shared" si="15"/>
        <v>79.903347718238436</v>
      </c>
      <c r="DY32">
        <f t="shared" si="16"/>
        <v>23.77412</v>
      </c>
      <c r="DZ32">
        <f t="shared" si="17"/>
        <v>29.030709999999999</v>
      </c>
      <c r="EA32">
        <f t="shared" si="18"/>
        <v>23.859649999999998</v>
      </c>
      <c r="EB32">
        <f t="shared" si="19"/>
        <v>30.183579999999996</v>
      </c>
      <c r="EC32">
        <f t="shared" si="20"/>
        <v>23.859649999999998</v>
      </c>
      <c r="ED32">
        <f t="shared" si="21"/>
        <v>13.437000000418779</v>
      </c>
      <c r="EE32">
        <f t="shared" si="22"/>
        <v>17.916000000469236</v>
      </c>
      <c r="EF32">
        <f t="shared" si="23"/>
        <v>14.930000000523878</v>
      </c>
      <c r="EG32">
        <f t="shared" si="24"/>
        <v>14.930000000583675</v>
      </c>
      <c r="EH32">
        <f t="shared" si="25"/>
        <v>14.930000000648706</v>
      </c>
      <c r="EI32" s="4">
        <f t="shared" si="26"/>
        <v>168.95693643637756</v>
      </c>
      <c r="EJ32" s="4">
        <f t="shared" si="26"/>
        <v>187.77094382714125</v>
      </c>
      <c r="EK32" s="4">
        <f t="shared" si="26"/>
        <v>201.09125447004752</v>
      </c>
      <c r="EL32" s="4">
        <f t="shared" si="26"/>
        <v>208.21239556613187</v>
      </c>
      <c r="EM32" s="4">
        <f t="shared" si="26"/>
        <v>241.86008023142602</v>
      </c>
      <c r="EN32" s="4">
        <f t="shared" si="27"/>
        <v>47</v>
      </c>
      <c r="EO32" s="4">
        <f t="shared" si="27"/>
        <v>39</v>
      </c>
      <c r="EP32" s="4">
        <f t="shared" si="27"/>
        <v>37</v>
      </c>
      <c r="EQ32" s="4">
        <f t="shared" si="41"/>
        <v>41</v>
      </c>
      <c r="ER32" s="4" t="e">
        <f t="shared" si="40"/>
        <v>#DIV/0!</v>
      </c>
      <c r="ET32" s="4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5</v>
      </c>
      <c r="FA32">
        <v>0</v>
      </c>
      <c r="FB32">
        <v>5</v>
      </c>
      <c r="FC32">
        <v>0</v>
      </c>
      <c r="FD32">
        <f>VLOOKUP(A32, '[3]College Football Reference 0918'!$A$2:$R$131, 9, FALSE)</f>
        <v>0</v>
      </c>
      <c r="FE32">
        <f>VLOOKUP(A32, '[3]College Football Reference 0918'!$A$2:$R$131, 10, FALSE)</f>
        <v>0</v>
      </c>
      <c r="FF32">
        <f>VLOOKUP(A32, '[3]College Football Reference 0918'!$A$2:$R$131, 11, FALSE)</f>
        <v>0</v>
      </c>
      <c r="FG32">
        <f>VLOOKUP(A32, '[3]College Football Reference 0918'!$A$2:$R$131, 12, FALSE)</f>
        <v>1</v>
      </c>
      <c r="FH32">
        <f>VLOOKUP(A32, '[3]College Football Reference 0918'!$A$2:$R$131, 13, FALSE)</f>
        <v>0</v>
      </c>
      <c r="FX32">
        <f>IF((VLOOKUP(A32, '[3]2014'!$B$18:$Q$145, 13, FALSE))&gt;0, 5, 0)</f>
        <v>0</v>
      </c>
      <c r="FY32">
        <f>IF((VLOOKUP(A32, '[3]2015'!$B$18:$P$145, 13, FALSE))&gt;0, 5, 0)</f>
        <v>0</v>
      </c>
      <c r="FZ32">
        <f>IF((VLOOKUP(A32, '[3]2016'!$B$18:$Q$145, 13, FALSE))&gt;0, 5, 0)</f>
        <v>0</v>
      </c>
      <c r="GA32">
        <f>IF((VLOOKUP(A32, '[3]2017'!$B$18:$Q$147, 13, FALSE))&gt;0, 5, 0)</f>
        <v>0</v>
      </c>
      <c r="GB32">
        <f>IF((VLOOKUP(A32, '[3]2018'!$B$18:$Q$147, 13, FALSE))&gt;0, 5, 0)</f>
        <v>0</v>
      </c>
      <c r="GC32">
        <f>IF((VLOOKUP(A32, '[3]2014'!$B$18:$Q$145, 15, FALSE))&gt;0, 5, 0)</f>
        <v>0</v>
      </c>
      <c r="GD32">
        <f>IF((VLOOKUP(A32, '[3]2015'!$B$18:$P$145, 15, FALSE))&gt;0, 5, 0)</f>
        <v>0</v>
      </c>
      <c r="GE32">
        <f>IF((VLOOKUP(A32, '[3]2016'!$B$18:$Q$145, 15, FALSE))&gt;0, 5, 0)</f>
        <v>0</v>
      </c>
      <c r="GF32">
        <f>IF((VLOOKUP(A32, '[3]2017'!$B$18:$Q$147, 15, FALSE))&gt;0, 5, 0)</f>
        <v>0</v>
      </c>
      <c r="GG32">
        <f>IF((VLOOKUP(A32, '[3]2018'!$B$18:$Q$147, 15, FALSE))&gt;0, 5, 0)</f>
        <v>0</v>
      </c>
      <c r="GH32" s="7">
        <f t="shared" si="43"/>
        <v>248094.47835151802</v>
      </c>
      <c r="GI32" s="7">
        <f t="shared" si="43"/>
        <v>270260.68379511766</v>
      </c>
      <c r="GJ32" s="7">
        <f t="shared" si="43"/>
        <v>294407.34711521911</v>
      </c>
      <c r="GK32" s="7">
        <f t="shared" si="43"/>
        <v>320711.41395146179</v>
      </c>
      <c r="GL32" s="7">
        <f t="shared" si="43"/>
        <v>349365.63929735182</v>
      </c>
      <c r="GM32">
        <v>380580</v>
      </c>
      <c r="GO32" s="8">
        <f t="shared" si="29"/>
        <v>0.22693361298828599</v>
      </c>
      <c r="GP32" s="8">
        <f t="shared" si="30"/>
        <v>0.225166806494143</v>
      </c>
      <c r="GQ32">
        <f>VLOOKUP(A32, '[3]Sept. 2017 Social'!$D$2:$F$151, 3, FALSE)</f>
        <v>0.22340000000000002</v>
      </c>
      <c r="GR32">
        <f>VLOOKUP(A32, '[3]Sept. 2018 Social'!$D$2:$F$151, 3, FALSE)</f>
        <v>0.1794</v>
      </c>
      <c r="GS32">
        <f>VLOOKUP(A32, '[3]Sept. 2019 Social'!$D$2:$F$301, 3, FALSE)</f>
        <v>0.21409999999999998</v>
      </c>
      <c r="GT32">
        <f t="shared" si="42"/>
        <v>-1.7668064941429862E-3</v>
      </c>
      <c r="GV32">
        <v>0.64184120459104677</v>
      </c>
    </row>
    <row r="33" spans="1:204" x14ac:dyDescent="0.35">
      <c r="A33" t="s">
        <v>262</v>
      </c>
      <c r="B33" t="str">
        <f>VLOOKUP(A33,'[1]CFB Scores for Tableau'!$A$2:$D$131, 2, FALSE)</f>
        <v>Blacksburg</v>
      </c>
      <c r="C33" t="str">
        <f>VLOOKUP(A33,'[1]CFB Scores for Tableau'!$A$2:$D$131, 3, FALSE)</f>
        <v>Virginia</v>
      </c>
      <c r="D33" s="9">
        <f>VLOOKUP(A33,'[1]CFB Scores for Tableau'!$A$2:$D$131, 4, FALSE)</f>
        <v>24061</v>
      </c>
      <c r="F33" s="3">
        <f t="shared" si="0"/>
        <v>94.426184396976609</v>
      </c>
      <c r="G33">
        <f t="shared" si="1"/>
        <v>41</v>
      </c>
      <c r="I33" s="4">
        <f t="shared" si="2"/>
        <v>32.887587638190006</v>
      </c>
      <c r="J33">
        <v>0</v>
      </c>
      <c r="K33" s="4">
        <f t="shared" si="32"/>
        <v>62.775599999999997</v>
      </c>
      <c r="L33" s="4">
        <f t="shared" si="3"/>
        <v>61.498008743902147</v>
      </c>
      <c r="M33" s="4">
        <f t="shared" si="33"/>
        <v>54.862023000000008</v>
      </c>
      <c r="N33" s="4">
        <f t="shared" si="4"/>
        <v>71.664000001072836</v>
      </c>
      <c r="O33" s="4">
        <f t="shared" si="5"/>
        <v>283.68721938316503</v>
      </c>
      <c r="P33" s="4">
        <f t="shared" si="6"/>
        <v>32</v>
      </c>
      <c r="Q33" s="4"/>
      <c r="R33" s="4">
        <f t="shared" si="34"/>
        <v>282.30274223821363</v>
      </c>
      <c r="S33" s="4">
        <f t="shared" si="7"/>
        <v>32</v>
      </c>
      <c r="T33" s="4"/>
      <c r="U33" t="s">
        <v>218</v>
      </c>
      <c r="V33" t="s">
        <v>191</v>
      </c>
      <c r="W33" s="4">
        <v>44513508.700000003</v>
      </c>
      <c r="X33" s="4">
        <v>3886115.7</v>
      </c>
      <c r="Y33" s="4">
        <f>VLOOKUP(A33, '[2]Power 5'!$B$2:$F$75, 3, FALSE)</f>
        <v>920068.2</v>
      </c>
      <c r="Z33" s="4">
        <f>VLOOKUP(A33, '[2]Power 5'!$B$2:$F$75, 4, FALSE)</f>
        <v>375439.8</v>
      </c>
      <c r="AA33" s="3">
        <f>VLOOKUP(A33, '[2]Power 5'!$B$2:$F$75, 5, FALSE)</f>
        <v>0.40805648972543557</v>
      </c>
      <c r="AB33" s="4">
        <v>40627393</v>
      </c>
      <c r="AC33" s="3">
        <v>0.59901312944316543</v>
      </c>
      <c r="AD33" s="4">
        <f t="shared" si="8"/>
        <v>27020000</v>
      </c>
      <c r="AE33" t="s">
        <v>263</v>
      </c>
      <c r="AF33" s="5">
        <f>(VLOOKUP(A33, '[3]USA Coaches'' Salaries'!$O$3:$W$132, 9, FALSE))</f>
        <v>3.4450000000000003</v>
      </c>
      <c r="AG33">
        <v>210273</v>
      </c>
      <c r="AH33">
        <v>180976</v>
      </c>
      <c r="AI33">
        <v>62870</v>
      </c>
      <c r="AJ33">
        <f t="shared" si="9"/>
        <v>454119</v>
      </c>
      <c r="AK33">
        <v>0</v>
      </c>
      <c r="AL33">
        <v>0</v>
      </c>
      <c r="AM33">
        <v>0</v>
      </c>
      <c r="AN33">
        <v>0</v>
      </c>
      <c r="AO33">
        <f t="shared" si="10"/>
        <v>0</v>
      </c>
      <c r="AP33">
        <f>(VLOOKUP(A33, '[3]College Football Reference 0918'!$A$2:$I$131, 8, FALSE))*10</f>
        <v>10</v>
      </c>
      <c r="AQ33">
        <f>(VLOOKUP(A33, '[3]College Football Reference 0918'!$A$2:$I$131, 9, FALSE))*10</f>
        <v>10</v>
      </c>
      <c r="AR33">
        <f>VLOOKUP('Dataset to Analyze - Overall'!A33, '[3]College Football Reference 0918'!$A$2:$G$131, 3, FALSE)</f>
        <v>86</v>
      </c>
      <c r="AS33">
        <f>VLOOKUP('Dataset to Analyze - Overall'!A33, '[3]College Football Reference 0918'!$A$2:$G$131, 4, FALSE)</f>
        <v>47</v>
      </c>
      <c r="AT33" s="5">
        <f>VLOOKUP('Dataset to Analyze - Overall'!A33, '[3]College Football Reference 0918'!$A$2:$G$131, 5, FALSE)</f>
        <v>0.64661654135338342</v>
      </c>
      <c r="AU33">
        <f>(VLOOKUP('Dataset to Analyze - Overall'!A33,'[3]College Football Reference 0918'!$A$2:$G$131,7,FALSE)*5)</f>
        <v>25</v>
      </c>
      <c r="AV33">
        <f>(VLOOKUP('Dataset to Analyze - Overall'!A33, '[3]College Football Reference 0918'!$A$2:$G$131, 6, FALSE))*5</f>
        <v>50</v>
      </c>
      <c r="AW33">
        <f t="shared" si="11"/>
        <v>48</v>
      </c>
      <c r="AX33" s="4">
        <f>((((SUMIF('[3]2014 Broadcasts'!$F$2:$F$561, 'Dataset to Analyze - Overall'!A33, '[3]2014 Broadcasts'!$B$2:$B$561))+(SUMIF('[3]2014 Broadcasts'!$G$2:$G$561, 'Dataset to Analyze - Overall'!A33, '[3]2014 Broadcasts'!$B$2:$B$561))+(SUMIF('[3]2014 Broadcasts'!$H$2:$H$561, 'Dataset to Analyze - Overall'!A33, '[3]2014 Broadcasts'!$B$2:$B$561))+(SUMIF('[3]2014 Broadcasts'!$I$2:$I$561, 'Dataset to Analyze - Overall'!A33, '[3]2014 Broadcasts'!$B$2:$B$561)))+((SUMIF('[3]2015 Broadcasts'!$C$2:$C$417,'Dataset to Analyze - Overall'!A33,'[3]2015 Broadcasts'!$H$2:$H$417))+(SUMIF('[3]2015 Broadcasts'!$D$2:$D$417,'Dataset to Analyze - Overall'!A33,'[3]2015 Broadcasts'!$H$2:$H$417)))+((SUMIF('[3]2016 Broadcasts'!$C$2:$C$400,'Dataset to Analyze - Overall'!A33,'[3]2016 Broadcasts'!$H$2:$H$400))+(SUMIF('[3]2016 Broadcasts'!$D$2:$D$400,'Dataset to Analyze - Overall'!A33,'[3]2016 Broadcasts'!$H$2:$H$400)))+((SUMIF('[3]2017 Broadcasts'!$C$2:$C$394,'Dataset to Analyze - Overall'!A33, '[3]2017 Broadcasts'!$I$2:$I$394))+(SUMIF('[3]2017 Broadcasts'!$D$2:$D$394,'Dataset to Analyze - Overall'!A33, '[3]2017 Broadcasts'!$I$2:$I$394)))+((SUMIF('[3]2018 Broadcasts'!$C$2:$C$351, 'Dataset to Analyze - Overall'!A33, '[3]2018 Broadcasts'!$H$2:$H$351))+(SUMIF('[3]2018 Broadcasts'!$D$2:$D$351, 'Dataset to Analyze - Overall'!A33, '[3]2018 Broadcasts'!$H$2:$H$351))))/AW33)*1000000</f>
        <v>2311604.1666666665</v>
      </c>
      <c r="AY33" t="s">
        <v>193</v>
      </c>
      <c r="AZ33" s="4">
        <f>(VLOOKUP(A33, [3]Averages!$B$2:$K$128, 10, FALSE))*1000000</f>
        <v>1900000</v>
      </c>
      <c r="BA33" s="4">
        <f>AVERAGEIF([3]Attendance!$C$2:$C$1286, 'Dataset to Analyze - Overall'!A33, [3]Attendance!$G$2:$G$1286)</f>
        <v>62820.2</v>
      </c>
      <c r="BB33">
        <f>VLOOKUP(A33, [3]Stadiums!$B$2:$E$132, 3, FALSE)</f>
        <v>66233</v>
      </c>
      <c r="BC33" s="3">
        <f t="shared" si="12"/>
        <v>0.94847281566590669</v>
      </c>
      <c r="BD33">
        <f>VLOOKUP(A33, '[3]College Football Reference 0918'!$A$2:$L$131, 11, FALSE)</f>
        <v>6</v>
      </c>
      <c r="BE33">
        <f>VLOOKUP(A33, '[3]College Football Reference 0918'!$A$2:$L$131, 12, FALSE)</f>
        <v>5</v>
      </c>
      <c r="BF33">
        <f>VLOOKUP(A33, '[3]College Football Reference 0918'!$A$2:$L$131, 2, FALSE)</f>
        <v>14</v>
      </c>
      <c r="BG33">
        <f>VLOOKUP(A33, '[3]Draft Picks'!$AG$2:$AT$131, 14, FALSE)</f>
        <v>29</v>
      </c>
      <c r="BH33">
        <f>(VLOOKUP(A33, [3]Averages!$B$2:$J$128, 9, FALSE))*GV33</f>
        <v>3440032.8729017992</v>
      </c>
      <c r="BJ33">
        <f>VLOOKUP(A33&amp;"2014", '[4]Revenues_All_Sports_and_Men''s_W'!$E$2:$BI$1271, 57, FALSE)</f>
        <v>50387116</v>
      </c>
      <c r="BK33">
        <f>VLOOKUP(A33&amp;"2015", '[4]Revenues_All_Sports_and_Men''s_W'!$E$2:$BI$1271, 57, FALSE)</f>
        <v>48433646</v>
      </c>
      <c r="BL33">
        <f>VLOOKUP(A33&amp;"2016", '[4]Revenues_All_Sports_and_Men''s_W'!$E$2:$BI$1271, 57, FALSE)</f>
        <v>53471351</v>
      </c>
      <c r="BM33">
        <f>VLOOKUP(A33&amp;"2017", '[4]Revenues_All_Sports_and_Men''s_W'!$E$2:$BI$1271, 57, FALSE)</f>
        <v>55348135</v>
      </c>
      <c r="BN33">
        <f>VLOOKUP(A33&amp;"2018", '[4]Revenues_All_Sports_and_Men''s_W'!$E$2:$BI$1271, 57, FALSE)</f>
        <v>56224912</v>
      </c>
      <c r="BO33" s="6">
        <f>VLOOKUP(A33&amp;"2014", '[4]Revenues_All_Sports_and_Men''s_W'!$E$2:$FO$1271, 58, FALSE)</f>
        <v>0.61978195735442043</v>
      </c>
      <c r="BP33" s="6">
        <f>VLOOKUP(A33&amp;"2015", '[4]Revenues_All_Sports_and_Men''s_W'!$E$2:$FO$1271, 58, FALSE)</f>
        <v>0.57614671181137589</v>
      </c>
      <c r="BQ33" s="6">
        <f>VLOOKUP(A33&amp;"2016", '[4]Revenues_All_Sports_and_Men''s_W'!$E$2:$FO$1271, 58, FALSE)</f>
        <v>0.66183353085518193</v>
      </c>
      <c r="BR33" s="6">
        <f>VLOOKUP(A33&amp;"2017", '[4]Revenues_All_Sports_and_Men''s_W'!$E$2:$FO$1271, 58, FALSE)</f>
        <v>0.64108592054677449</v>
      </c>
      <c r="BS33" s="6">
        <f>VLOOKUP(A33&amp;"2018", '[4]Revenues_All_Sports_and_Men''s_W'!$E$2:$FO$1271, 58, FALSE)</f>
        <v>0.67120020286572912</v>
      </c>
      <c r="BT33">
        <f>VLOOKUP(A33&amp;"2014", '[5]Recruiting_Expenses_Men''s_Women'!$F$2:$O$1271, 9, FALSE)</f>
        <v>1202854</v>
      </c>
      <c r="BU33">
        <f>VLOOKUP(A33&amp;"2015", '[5]Recruiting_Expenses_Men''s_Women'!$F$2:$O$1271, 9, FALSE)</f>
        <v>1010942</v>
      </c>
      <c r="BV33">
        <f>VLOOKUP(A33&amp;"2016", '[5]Recruiting_Expenses_Men''s_Women'!$F$2:$O$1271, 9, FALSE)</f>
        <v>940485</v>
      </c>
      <c r="BW33">
        <f>VLOOKUP(A33&amp;"2017", '[5]Recruiting_Expenses_Men''s_Women'!$F$2:$O$1271, 9, FALSE)</f>
        <v>1157178</v>
      </c>
      <c r="BX33">
        <f>VLOOKUP(A33&amp;"2018", '[5]Recruiting_Expenses_Men''s_Women'!$F$2:$O$1271, 9, FALSE)</f>
        <v>1182077</v>
      </c>
      <c r="BY33" s="4">
        <v>26704000</v>
      </c>
      <c r="BZ33" s="4">
        <v>23845000</v>
      </c>
      <c r="CA33" s="4">
        <v>26430000</v>
      </c>
      <c r="CB33" s="4">
        <v>29521000</v>
      </c>
      <c r="CC33" s="4">
        <v>28600000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f>VLOOKUP(A33, '[3]2014'!$B$18:$D$145, 3, FALSE)</f>
        <v>7</v>
      </c>
      <c r="CJ33">
        <f>VLOOKUP(A33, '[3]2015'!$B$18:$D$145, 3, FALSE)</f>
        <v>7</v>
      </c>
      <c r="CK33">
        <f>VLOOKUP(A33, '[3]2016'!$B$18:$D$145, 3, FALSE)</f>
        <v>10</v>
      </c>
      <c r="CL33">
        <f>VLOOKUP(A33, '[3]2017'!$B$18:$D$147, 3, FALSE)</f>
        <v>9</v>
      </c>
      <c r="CM33">
        <f>VLOOKUP(A33, '[3]2018'!$B$18:$D$147, 3, FALSE)</f>
        <v>6</v>
      </c>
      <c r="CN33">
        <f>COUNTIF('[3]2014 Broadcasts'!$F$2:$F$561, 'Dataset to Analyze - Overall'!A33)+COUNTIF('[3]2014 Broadcasts'!$G$2:$G$561, 'Dataset to Analyze - Overall'!A33)+COUNTIF('[3]2014 Broadcasts'!$H$2:$H$561, 'Dataset to Analyze - Overall'!A33)+COUNTIF('[3]2014 Broadcasts'!$I$2:$I$561, 'Dataset to Analyze - Overall'!A33)</f>
        <v>9</v>
      </c>
      <c r="CO33">
        <f>COUNTIF('[3]2015 Broadcasts'!$C$2:$C$417, A33)+COUNTIF('[3]2015 Broadcasts'!$D$2:$D$417, A33)</f>
        <v>11</v>
      </c>
      <c r="CP33">
        <f>COUNTIF('[3]2016 Broadcasts'!$C$2:$C$400, 'Dataset to Analyze - Overall'!A33)+COUNTIF('[3]2016 Broadcasts'!$D$2:$D$400, 'Dataset to Analyze - Overall'!A33)</f>
        <v>12</v>
      </c>
      <c r="CQ33">
        <f>COUNTIF('[3]2017 Broadcasts'!$C$2:$C$394, 'Dataset to Analyze - Overall'!A33)+COUNTIF('[3]2017 Broadcasts'!$D$2:$D$394, 'Dataset to Analyze - Overall'!A33)</f>
        <v>7</v>
      </c>
      <c r="CR33">
        <f>COUNTIF('[3]2018 Broadcasts'!$C$2:$C$351, 'Dataset to Analyze - Overall'!A33)+COUNTIF('[3]2018 Broadcasts'!$D$2:$D$351, 'Dataset to Analyze - Overall'!A33)</f>
        <v>9</v>
      </c>
      <c r="CS33" s="4">
        <f>(((SUMIF('[3]2014 Broadcasts'!$F$2:$F$561, 'Dataset to Analyze - Overall'!A33, '[3]2014 Broadcasts'!$B$2:$B$561))+(SUMIF('[3]2014 Broadcasts'!$G$2:$G$561, 'Dataset to Analyze - Overall'!A33, '[3]2014 Broadcasts'!$B$2:$B$561))+(SUMIF('[3]2014 Broadcasts'!$H$2:$H$561, 'Dataset to Analyze - Overall'!A33, '[3]2014 Broadcasts'!$B$2:$B$561))+(SUMIF('[3]2014 Broadcasts'!$I$2:$I$561, 'Dataset to Analyze - Overall'!A33, '[3]2014 Broadcasts'!$B$2:$B$561)))/'Dataset to Analyze - Overall'!CN33)*1000000</f>
        <v>2163444.4444444445</v>
      </c>
      <c r="CT33" s="4">
        <f>(((SUMIF('[3]2015 Broadcasts'!$C$2:$C$417,'Dataset to Analyze - Overall'!A33,'[3]2015 Broadcasts'!$H$2:$H$417))+(SUMIF('[3]2015 Broadcasts'!$D$2:$D$417,'Dataset to Analyze - Overall'!A33,'[3]2015 Broadcasts'!$H$2:$H$417)))/CO33)*1000000</f>
        <v>2324727.2727272729</v>
      </c>
      <c r="CU33" s="4">
        <f>(((SUMIF('[3]2016 Broadcasts'!$C$2:$C$400,'Dataset to Analyze - Overall'!A33,'[3]2016 Broadcasts'!$H$2:$H$400))+(SUMIF('[3]2016 Broadcasts'!$D$2:$D$400,'Dataset to Analyze - Overall'!A33,'[3]2016 Broadcasts'!$H$2:$H$400)))/'Dataset to Analyze - Overall'!CP33)*1000000</f>
        <v>2226416.6666666665</v>
      </c>
      <c r="CV33" s="4">
        <f>(((SUMIF('[3]2017 Broadcasts'!$C$2:$C$394,'Dataset to Analyze - Overall'!A33, '[3]2017 Broadcasts'!$I$2:$I$394))+(SUMIF('[3]2017 Broadcasts'!$D$2:$D$394,'Dataset to Analyze - Overall'!A33, '[3]2017 Broadcasts'!$I$2:$I$394)))/'Dataset to Analyze - Overall'!CQ33)*1000000</f>
        <v>2824999.9999999995</v>
      </c>
      <c r="CW33" s="4">
        <f>(((SUMIF('[3]2018 Broadcasts'!$C$2:$C$351, 'Dataset to Analyze - Overall'!A33, '[3]2018 Broadcasts'!$H$2:$H$351))+(SUMIF('[3]2018 Broadcasts'!$D$2:$D$351, 'Dataset to Analyze - Overall'!A33, '[3]2018 Broadcasts'!$H$2:$H$351)))/'Dataset to Analyze - Overall'!CR33)*1000000</f>
        <v>2157999.9999999995</v>
      </c>
      <c r="CX33" s="5"/>
      <c r="CY33">
        <f>VLOOKUP(A33&amp;"2014", [3]Attendance!$D$2:$G$1286, 4, FALSE)</f>
        <v>61157</v>
      </c>
      <c r="CZ33">
        <f>VLOOKUP(A33&amp;"2015", [3]Attendance!$D$2:$G$1286, 4, FALSE)</f>
        <v>60824</v>
      </c>
      <c r="DA33">
        <f>VLOOKUP(A33&amp;"2016", [3]Attendance!$D$2:$G$1286, 4, FALSE)</f>
        <v>63043</v>
      </c>
      <c r="DB33">
        <f>VLOOKUP(A33&amp;"2017", [3]Attendance!$D$2:$G$1286, 4, FALSE)</f>
        <v>63214</v>
      </c>
      <c r="DC33">
        <f>VLOOKUP(A33&amp;"2018", [3]Attendance!$D$2:$G$1286, 4, FALSE)</f>
        <v>59574</v>
      </c>
      <c r="DE33">
        <f t="shared" si="13"/>
        <v>32.2679090861389</v>
      </c>
      <c r="DF33">
        <f t="shared" si="13"/>
        <v>31.016906898138902</v>
      </c>
      <c r="DG33">
        <f t="shared" si="13"/>
        <v>34.243053180138901</v>
      </c>
      <c r="DH33">
        <f t="shared" si="13"/>
        <v>35.444945653738898</v>
      </c>
      <c r="DI33">
        <f t="shared" si="13"/>
        <v>36.006433644538902</v>
      </c>
      <c r="DJ33">
        <f t="shared" si="35"/>
        <v>62.032999999999994</v>
      </c>
      <c r="DK33">
        <f t="shared" si="36"/>
        <v>55.314349999999997</v>
      </c>
      <c r="DL33">
        <f t="shared" si="37"/>
        <v>61.389099999999999</v>
      </c>
      <c r="DM33">
        <f t="shared" si="38"/>
        <v>68.65294999999999</v>
      </c>
      <c r="DN33">
        <f t="shared" si="39"/>
        <v>66.488599999999991</v>
      </c>
      <c r="DT33">
        <f t="shared" si="15"/>
        <v>55.796002818376166</v>
      </c>
      <c r="DU33">
        <f t="shared" si="15"/>
        <v>48.084054999231832</v>
      </c>
      <c r="DV33">
        <f t="shared" si="15"/>
        <v>45.772022570725106</v>
      </c>
      <c r="DW33">
        <f t="shared" si="15"/>
        <v>54.434336136022317</v>
      </c>
      <c r="DX33">
        <f t="shared" si="15"/>
        <v>54.617957999977314</v>
      </c>
      <c r="DY33">
        <f t="shared" si="16"/>
        <v>35.269109999999998</v>
      </c>
      <c r="DZ33">
        <f t="shared" si="17"/>
        <v>34.030709999999999</v>
      </c>
      <c r="EA33">
        <f t="shared" si="18"/>
        <v>46.717699999999994</v>
      </c>
      <c r="EB33">
        <f t="shared" si="19"/>
        <v>40.393770000000004</v>
      </c>
      <c r="EC33">
        <f t="shared" si="20"/>
        <v>28.945179999999997</v>
      </c>
      <c r="ED33">
        <f t="shared" si="21"/>
        <v>13.437000000519868</v>
      </c>
      <c r="EE33">
        <f t="shared" si="22"/>
        <v>16.423000000579982</v>
      </c>
      <c r="EF33">
        <f t="shared" si="23"/>
        <v>17.916000000645539</v>
      </c>
      <c r="EG33">
        <f t="shared" si="24"/>
        <v>10.451000000716997</v>
      </c>
      <c r="EH33">
        <f t="shared" si="25"/>
        <v>13.437000000794331</v>
      </c>
      <c r="EI33" s="4">
        <f t="shared" si="26"/>
        <v>198.80302190503491</v>
      </c>
      <c r="EJ33" s="4">
        <f t="shared" si="26"/>
        <v>184.86902189795072</v>
      </c>
      <c r="EK33" s="4">
        <f t="shared" si="26"/>
        <v>206.03787575150952</v>
      </c>
      <c r="EL33" s="4">
        <f t="shared" si="26"/>
        <v>209.37700179047818</v>
      </c>
      <c r="EM33" s="4">
        <f t="shared" si="26"/>
        <v>199.49517164531053</v>
      </c>
      <c r="EN33" s="4">
        <f t="shared" si="27"/>
        <v>24</v>
      </c>
      <c r="EO33" s="4">
        <f t="shared" si="27"/>
        <v>40</v>
      </c>
      <c r="EP33" s="4">
        <f t="shared" si="27"/>
        <v>35</v>
      </c>
      <c r="EQ33" s="4">
        <f t="shared" si="41"/>
        <v>39</v>
      </c>
      <c r="ER33" s="4" t="e">
        <f t="shared" si="40"/>
        <v>#DIV/0!</v>
      </c>
      <c r="ET33">
        <v>5</v>
      </c>
      <c r="EU33">
        <v>5</v>
      </c>
      <c r="EV33">
        <v>5</v>
      </c>
      <c r="EW33">
        <v>0</v>
      </c>
      <c r="EX33">
        <v>0</v>
      </c>
      <c r="EY33">
        <v>5</v>
      </c>
      <c r="EZ33">
        <v>5</v>
      </c>
      <c r="FA33">
        <v>5</v>
      </c>
      <c r="FB33">
        <v>5</v>
      </c>
      <c r="FC33">
        <v>5</v>
      </c>
      <c r="FD33">
        <f>VLOOKUP(A33, '[3]College Football Reference 0918'!$A$2:$R$131, 9, FALSE)</f>
        <v>1</v>
      </c>
      <c r="FE33">
        <f>VLOOKUP(A33, '[3]College Football Reference 0918'!$A$2:$R$131, 10, FALSE)</f>
        <v>0</v>
      </c>
      <c r="FF33">
        <f>VLOOKUP(A33, '[3]College Football Reference 0918'!$A$2:$R$131, 11, FALSE)</f>
        <v>6</v>
      </c>
      <c r="FG33">
        <f>VLOOKUP(A33, '[3]College Football Reference 0918'!$A$2:$R$131, 12, FALSE)</f>
        <v>5</v>
      </c>
      <c r="FH33">
        <f>VLOOKUP(A33, '[3]College Football Reference 0918'!$A$2:$R$131, 13, FALSE)</f>
        <v>0</v>
      </c>
      <c r="FX33">
        <f>IF((VLOOKUP(A33, '[3]2014'!$B$18:$Q$145, 13, FALSE))&gt;0, 5, 0)</f>
        <v>0</v>
      </c>
      <c r="FY33">
        <f>IF((VLOOKUP(A33, '[3]2015'!$B$18:$P$145, 13, FALSE))&gt;0, 5, 0)</f>
        <v>0</v>
      </c>
      <c r="FZ33">
        <f>IF((VLOOKUP(A33, '[3]2016'!$B$18:$Q$145, 13, FALSE))&gt;0, 5, 0)</f>
        <v>0</v>
      </c>
      <c r="GA33">
        <f>IF((VLOOKUP(A33, '[3]2017'!$B$18:$Q$147, 13, FALSE))&gt;0, 5, 0)</f>
        <v>5</v>
      </c>
      <c r="GB33">
        <f>IF((VLOOKUP(A33, '[3]2018'!$B$18:$Q$147, 13, FALSE))&gt;0, 5, 0)</f>
        <v>5</v>
      </c>
      <c r="GC33">
        <f>IF((VLOOKUP(A33, '[3]2014'!$B$18:$Q$145, 15, FALSE))&gt;0, 5, 0)</f>
        <v>0</v>
      </c>
      <c r="GD33">
        <f>IF((VLOOKUP(A33, '[3]2015'!$B$18:$P$145, 15, FALSE))&gt;0, 5, 0)</f>
        <v>0</v>
      </c>
      <c r="GE33">
        <f>IF((VLOOKUP(A33, '[3]2016'!$B$18:$Q$145, 15, FALSE))&gt;0, 5, 0)</f>
        <v>5</v>
      </c>
      <c r="GF33">
        <f>IF((VLOOKUP(A33, '[3]2017'!$B$18:$Q$147, 15, FALSE))&gt;0, 5, 0)</f>
        <v>5</v>
      </c>
      <c r="GG33">
        <f>IF((VLOOKUP(A33, '[3]2018'!$B$18:$Q$147, 15, FALSE))&gt;0, 5, 0)</f>
        <v>0</v>
      </c>
      <c r="GH33" s="7">
        <f t="shared" si="43"/>
        <v>296033.46580091701</v>
      </c>
      <c r="GI33" s="7">
        <f t="shared" si="43"/>
        <v>322482.8195500421</v>
      </c>
      <c r="GJ33" s="7">
        <f t="shared" si="43"/>
        <v>351295.31258767185</v>
      </c>
      <c r="GK33" s="7">
        <f t="shared" si="43"/>
        <v>382682.0815392923</v>
      </c>
      <c r="GL33" s="7">
        <f t="shared" si="43"/>
        <v>416873.12720603839</v>
      </c>
      <c r="GM33">
        <v>454119</v>
      </c>
      <c r="GO33" s="8">
        <f t="shared" si="29"/>
        <v>0.98793273691269023</v>
      </c>
      <c r="GP33" s="8">
        <f t="shared" si="30"/>
        <v>0.69036636845634514</v>
      </c>
      <c r="GQ33">
        <f>VLOOKUP(A33, '[3]Sept. 2017 Social'!$D$2:$F$151, 3, FALSE)</f>
        <v>0.39280000000000004</v>
      </c>
      <c r="GR33">
        <f>VLOOKUP(A33, '[3]Sept. 2018 Social'!$D$2:$F$151, 3, FALSE)</f>
        <v>0.2445</v>
      </c>
      <c r="GS33">
        <f>VLOOKUP(A33, '[3]Sept. 2019 Social'!$D$2:$F$301, 3, FALSE)</f>
        <v>0.1913</v>
      </c>
      <c r="GT33">
        <f t="shared" si="42"/>
        <v>-0.2975663684563451</v>
      </c>
      <c r="GV33">
        <v>0.64182001268250333</v>
      </c>
    </row>
    <row r="34" spans="1:204" x14ac:dyDescent="0.35">
      <c r="A34" t="s">
        <v>264</v>
      </c>
      <c r="B34" t="str">
        <f>VLOOKUP(A34,'[1]CFB Scores for Tableau'!$A$2:$D$131, 2, FALSE)</f>
        <v>Oxford</v>
      </c>
      <c r="C34" t="str">
        <f>VLOOKUP(A34,'[1]CFB Scores for Tableau'!$A$2:$D$131, 3, FALSE)</f>
        <v>Mississippi</v>
      </c>
      <c r="D34" s="9">
        <f>VLOOKUP(A34,'[1]CFB Scores for Tableau'!$A$2:$D$131, 4, FALSE)</f>
        <v>38655</v>
      </c>
      <c r="F34" s="3">
        <f t="shared" si="0"/>
        <v>114.99863205289746</v>
      </c>
      <c r="G34">
        <f t="shared" si="1"/>
        <v>25</v>
      </c>
      <c r="I34" s="4">
        <f t="shared" si="2"/>
        <v>32.549461395470004</v>
      </c>
      <c r="J34">
        <v>18</v>
      </c>
      <c r="K34" s="4">
        <f t="shared" si="32"/>
        <v>84.950670000000002</v>
      </c>
      <c r="L34" s="4">
        <f t="shared" si="3"/>
        <v>57.267349374251246</v>
      </c>
      <c r="M34" s="4">
        <f t="shared" si="33"/>
        <v>43.784074000000004</v>
      </c>
      <c r="N34" s="4">
        <f t="shared" si="4"/>
        <v>61.213000001192043</v>
      </c>
      <c r="O34" s="4">
        <f t="shared" si="5"/>
        <v>297.76455477091332</v>
      </c>
      <c r="P34" s="4">
        <f t="shared" si="6"/>
        <v>30</v>
      </c>
      <c r="Q34" s="4"/>
      <c r="R34" s="4">
        <f t="shared" si="34"/>
        <v>296.14018180376684</v>
      </c>
      <c r="S34" s="4">
        <f t="shared" si="7"/>
        <v>30</v>
      </c>
      <c r="T34" s="4"/>
      <c r="U34" t="s">
        <v>190</v>
      </c>
      <c r="V34" t="s">
        <v>191</v>
      </c>
      <c r="W34" s="4">
        <v>44130883.100000001</v>
      </c>
      <c r="X34" s="4">
        <v>4303940.3</v>
      </c>
      <c r="Y34" s="4">
        <f>VLOOKUP(A34, '[2]Power 5'!$B$2:$F$75, 3, FALSE)</f>
        <v>857433</v>
      </c>
      <c r="Z34" s="4">
        <f>VLOOKUP(A34, '[2]Power 5'!$B$2:$F$75, 4, FALSE)</f>
        <v>542135.5</v>
      </c>
      <c r="AA34" s="3">
        <f>VLOOKUP(A34, '[2]Power 5'!$B$2:$F$75, 5, FALSE)</f>
        <v>0.63227739076989109</v>
      </c>
      <c r="AB34" s="4">
        <v>39826942.800000004</v>
      </c>
      <c r="AC34" s="3">
        <v>0.58993869805372545</v>
      </c>
      <c r="AD34" s="4">
        <f t="shared" si="8"/>
        <v>36456200</v>
      </c>
      <c r="AE34" t="s">
        <v>265</v>
      </c>
      <c r="AF34" s="5">
        <f>(VLOOKUP(A34, '[3]USA Coaches'' Salaries'!$O$3:$W$132, 9, FALSE))</f>
        <v>3.2547000000000006</v>
      </c>
      <c r="AG34">
        <v>173465</v>
      </c>
      <c r="AH34">
        <v>233874</v>
      </c>
      <c r="AI34">
        <v>104032</v>
      </c>
      <c r="AJ34">
        <f t="shared" si="9"/>
        <v>511371</v>
      </c>
      <c r="AK34">
        <v>3</v>
      </c>
      <c r="AL34">
        <v>0</v>
      </c>
      <c r="AM34">
        <v>0</v>
      </c>
      <c r="AN34">
        <v>0</v>
      </c>
      <c r="AO34">
        <f t="shared" ref="AO34:AO65" si="44">SUM(FI34:FM34)</f>
        <v>0</v>
      </c>
      <c r="AP34">
        <f>(VLOOKUP(A34, '[3]College Football Reference 0918'!$A$2:$I$131, 8, FALSE))*10</f>
        <v>20</v>
      </c>
      <c r="AQ34">
        <f>(VLOOKUP(A34, '[3]College Football Reference 0918'!$A$2:$I$131, 9, FALSE))*10</f>
        <v>0</v>
      </c>
      <c r="AR34">
        <f>VLOOKUP('Dataset to Analyze - Overall'!A34, '[3]College Football Reference 0918'!$A$2:$G$131, 3, FALSE)</f>
        <v>65</v>
      </c>
      <c r="AS34">
        <f>VLOOKUP('Dataset to Analyze - Overall'!A34, '[3]College Football Reference 0918'!$A$2:$G$131, 4, FALSE)</f>
        <v>60</v>
      </c>
      <c r="AT34" s="5">
        <f>VLOOKUP('Dataset to Analyze - Overall'!A34, '[3]College Football Reference 0918'!$A$2:$G$131, 5, FALSE)</f>
        <v>0.52</v>
      </c>
      <c r="AU34">
        <f>(VLOOKUP('Dataset to Analyze - Overall'!A34,'[3]College Football Reference 0918'!$A$2:$G$131,7,FALSE)*5)</f>
        <v>20</v>
      </c>
      <c r="AV34">
        <f>(VLOOKUP('Dataset to Analyze - Overall'!A34, '[3]College Football Reference 0918'!$A$2:$G$131, 6, FALSE))*5</f>
        <v>25</v>
      </c>
      <c r="AW34">
        <f t="shared" si="11"/>
        <v>41</v>
      </c>
      <c r="AX34" s="4">
        <f>((((SUMIF('[3]2014 Broadcasts'!$F$2:$F$561, 'Dataset to Analyze - Overall'!A34, '[3]2014 Broadcasts'!$B$2:$B$561))+(SUMIF('[3]2014 Broadcasts'!$G$2:$G$561, 'Dataset to Analyze - Overall'!A34, '[3]2014 Broadcasts'!$B$2:$B$561))+(SUMIF('[3]2014 Broadcasts'!$H$2:$H$561, 'Dataset to Analyze - Overall'!A34, '[3]2014 Broadcasts'!$B$2:$B$561))+(SUMIF('[3]2014 Broadcasts'!$I$2:$I$561, 'Dataset to Analyze - Overall'!A34, '[3]2014 Broadcasts'!$B$2:$B$561)))+((SUMIF('[3]2015 Broadcasts'!$C$2:$C$417,'Dataset to Analyze - Overall'!A34,'[3]2015 Broadcasts'!$H$2:$H$417))+(SUMIF('[3]2015 Broadcasts'!$D$2:$D$417,'Dataset to Analyze - Overall'!A34,'[3]2015 Broadcasts'!$H$2:$H$417)))+((SUMIF('[3]2016 Broadcasts'!$C$2:$C$400,'Dataset to Analyze - Overall'!A34,'[3]2016 Broadcasts'!$H$2:$H$400))+(SUMIF('[3]2016 Broadcasts'!$D$2:$D$400,'Dataset to Analyze - Overall'!A34,'[3]2016 Broadcasts'!$H$2:$H$400)))+((SUMIF('[3]2017 Broadcasts'!$C$2:$C$394,'Dataset to Analyze - Overall'!A34, '[3]2017 Broadcasts'!$I$2:$I$394))+(SUMIF('[3]2017 Broadcasts'!$D$2:$D$394,'Dataset to Analyze - Overall'!A34, '[3]2017 Broadcasts'!$I$2:$I$394)))+((SUMIF('[3]2018 Broadcasts'!$C$2:$C$351, 'Dataset to Analyze - Overall'!A34, '[3]2018 Broadcasts'!$H$2:$H$351))+(SUMIF('[3]2018 Broadcasts'!$D$2:$D$351, 'Dataset to Analyze - Overall'!A34, '[3]2018 Broadcasts'!$H$2:$H$351))))/AW34)*1000000</f>
        <v>3123756.0975609762</v>
      </c>
      <c r="AY34" t="s">
        <v>193</v>
      </c>
      <c r="AZ34" s="4">
        <f>(VLOOKUP(A34, [3]Averages!$B$2:$K$128, 10, FALSE))*1000000</f>
        <v>2049999.9999999998</v>
      </c>
      <c r="BA34" s="4">
        <f>AVERAGEIF([3]Attendance!$C$2:$C$1286, 'Dataset to Analyze - Overall'!A34, [3]Attendance!$G$2:$G$1286)</f>
        <v>57833</v>
      </c>
      <c r="BB34">
        <f>VLOOKUP(A34, [3]Stadiums!$B$2:$E$132, 3, FALSE)</f>
        <v>58580</v>
      </c>
      <c r="BC34" s="3">
        <f t="shared" si="12"/>
        <v>0.98724820757937859</v>
      </c>
      <c r="BD34">
        <f>VLOOKUP(A34, '[3]College Football Reference 0918'!$A$2:$L$131, 11, FALSE)</f>
        <v>4</v>
      </c>
      <c r="BE34">
        <f>VLOOKUP(A34, '[3]College Football Reference 0918'!$A$2:$L$131, 12, FALSE)</f>
        <v>3</v>
      </c>
      <c r="BF34">
        <f>VLOOKUP(A34, '[3]College Football Reference 0918'!$A$2:$L$131, 2, FALSE)</f>
        <v>15</v>
      </c>
      <c r="BG34">
        <f>VLOOKUP(A34, '[3]Draft Picks'!$AG$2:$AT$131, 14, FALSE)</f>
        <v>27</v>
      </c>
      <c r="BH34">
        <f>(VLOOKUP(A34, [3]Averages!$B$2:$J$128, 9, FALSE))*GV34</f>
        <v>3202997.3454943392</v>
      </c>
      <c r="BJ34">
        <f>VLOOKUP(A34&amp;"2014", '[4]Revenues_All_Sports_and_Men''s_W'!$E$2:$BI$1271, 57, FALSE)</f>
        <v>53399653</v>
      </c>
      <c r="BK34">
        <f>VLOOKUP(A34&amp;"2015", '[4]Revenues_All_Sports_and_Men''s_W'!$E$2:$BI$1271, 57, FALSE)</f>
        <v>56823049</v>
      </c>
      <c r="BL34">
        <f>VLOOKUP(A34&amp;"2016", '[4]Revenues_All_Sports_and_Men''s_W'!$E$2:$BI$1271, 57, FALSE)</f>
        <v>62681760</v>
      </c>
      <c r="BM34">
        <f>VLOOKUP(A34&amp;"2017", '[4]Revenues_All_Sports_and_Men''s_W'!$E$2:$BI$1271, 57, FALSE)</f>
        <v>51212053</v>
      </c>
      <c r="BN34">
        <f>VLOOKUP(A34&amp;"2018", '[4]Revenues_All_Sports_and_Men''s_W'!$E$2:$BI$1271, 57, FALSE)</f>
        <v>48247277</v>
      </c>
      <c r="BO34" s="6">
        <f>VLOOKUP(A34&amp;"2014", '[4]Revenues_All_Sports_and_Men''s_W'!$E$2:$FO$1271, 58, FALSE)</f>
        <v>0.6590545006933014</v>
      </c>
      <c r="BP34" s="6">
        <f>VLOOKUP(A34&amp;"2015", '[4]Revenues_All_Sports_and_Men''s_W'!$E$2:$FO$1271, 58, FALSE)</f>
        <v>0.57760055728042603</v>
      </c>
      <c r="BQ34" s="6">
        <f>VLOOKUP(A34&amp;"2016", '[4]Revenues_All_Sports_and_Men''s_W'!$E$2:$FO$1271, 58, FALSE)</f>
        <v>0.61538580558244305</v>
      </c>
      <c r="BR34" s="6">
        <f>VLOOKUP(A34&amp;"2017", '[4]Revenues_All_Sports_and_Men''s_W'!$E$2:$FO$1271, 58, FALSE)</f>
        <v>0.51647162265580726</v>
      </c>
      <c r="BS34" s="6">
        <f>VLOOKUP(A34&amp;"2018", '[4]Revenues_All_Sports_and_Men''s_W'!$E$2:$FO$1271, 58, FALSE)</f>
        <v>0.49847158436930528</v>
      </c>
      <c r="BT34">
        <f>VLOOKUP(A34&amp;"2014", '[5]Recruiting_Expenses_Men''s_Women'!$F$2:$O$1271, 9, FALSE)</f>
        <v>767335</v>
      </c>
      <c r="BU34">
        <f>VLOOKUP(A34&amp;"2015", '[5]Recruiting_Expenses_Men''s_Women'!$F$2:$O$1271, 9, FALSE)</f>
        <v>823475</v>
      </c>
      <c r="BV34">
        <f>VLOOKUP(A34&amp;"2016", '[5]Recruiting_Expenses_Men''s_Women'!$F$2:$O$1271, 9, FALSE)</f>
        <v>984607</v>
      </c>
      <c r="BW34">
        <f>VLOOKUP(A34&amp;"2017", '[5]Recruiting_Expenses_Men''s_Women'!$F$2:$O$1271, 9, FALSE)</f>
        <v>1216601</v>
      </c>
      <c r="BX34">
        <f>VLOOKUP(A34&amp;"2018", '[5]Recruiting_Expenses_Men''s_Women'!$F$2:$O$1271, 9, FALSE)</f>
        <v>1110361</v>
      </c>
      <c r="BY34" s="4">
        <v>31590000</v>
      </c>
      <c r="BZ34" s="4">
        <v>39107000</v>
      </c>
      <c r="CA34" s="4">
        <v>39852000</v>
      </c>
      <c r="CB34" s="4">
        <v>35832000</v>
      </c>
      <c r="CC34" s="4">
        <v>35900000</v>
      </c>
      <c r="CD34">
        <v>3</v>
      </c>
      <c r="CE34">
        <v>3</v>
      </c>
      <c r="CF34">
        <v>3</v>
      </c>
      <c r="CG34">
        <v>3</v>
      </c>
      <c r="CH34">
        <v>3</v>
      </c>
      <c r="CI34">
        <f>VLOOKUP(A34, '[3]2014'!$B$18:$D$145, 3, FALSE)</f>
        <v>9</v>
      </c>
      <c r="CJ34">
        <f>VLOOKUP(A34, '[3]2015'!$B$18:$D$145, 3, FALSE)</f>
        <v>10</v>
      </c>
      <c r="CK34">
        <f>VLOOKUP(A34, '[3]2016'!$B$18:$D$145, 3, FALSE)</f>
        <v>5</v>
      </c>
      <c r="CL34">
        <f>VLOOKUP(A34, '[3]2017'!$B$18:$D$147, 3, FALSE)</f>
        <v>6</v>
      </c>
      <c r="CM34">
        <f>VLOOKUP(A34, '[3]2018'!$B$18:$D$147, 3, FALSE)</f>
        <v>5</v>
      </c>
      <c r="CN34">
        <f>COUNTIF('[3]2014 Broadcasts'!$F$2:$F$561, 'Dataset to Analyze - Overall'!A34)+COUNTIF('[3]2014 Broadcasts'!$G$2:$G$561, 'Dataset to Analyze - Overall'!A34)+COUNTIF('[3]2014 Broadcasts'!$H$2:$H$561, 'Dataset to Analyze - Overall'!A34)+COUNTIF('[3]2014 Broadcasts'!$I$2:$I$561, 'Dataset to Analyze - Overall'!A34)</f>
        <v>10</v>
      </c>
      <c r="CO34">
        <f>COUNTIF('[3]2015 Broadcasts'!$C$2:$C$417, A34)+COUNTIF('[3]2015 Broadcasts'!$D$2:$D$417, A34)</f>
        <v>12</v>
      </c>
      <c r="CP34">
        <f>COUNTIF('[3]2016 Broadcasts'!$C$2:$C$400, 'Dataset to Analyze - Overall'!A34)+COUNTIF('[3]2016 Broadcasts'!$D$2:$D$400, 'Dataset to Analyze - Overall'!A34)</f>
        <v>7</v>
      </c>
      <c r="CQ34">
        <f>COUNTIF('[3]2017 Broadcasts'!$C$2:$C$394, 'Dataset to Analyze - Overall'!A34)+COUNTIF('[3]2017 Broadcasts'!$D$2:$D$394, 'Dataset to Analyze - Overall'!A34)</f>
        <v>6</v>
      </c>
      <c r="CR34">
        <f>COUNTIF('[3]2018 Broadcasts'!$C$2:$C$351, 'Dataset to Analyze - Overall'!A34)+COUNTIF('[3]2018 Broadcasts'!$D$2:$D$351, 'Dataset to Analyze - Overall'!A34)</f>
        <v>6</v>
      </c>
      <c r="CS34" s="4">
        <f>(((SUMIF('[3]2014 Broadcasts'!$F$2:$F$561, 'Dataset to Analyze - Overall'!A34, '[3]2014 Broadcasts'!$B$2:$B$561))+(SUMIF('[3]2014 Broadcasts'!$G$2:$G$561, 'Dataset to Analyze - Overall'!A34, '[3]2014 Broadcasts'!$B$2:$B$561))+(SUMIF('[3]2014 Broadcasts'!$H$2:$H$561, 'Dataset to Analyze - Overall'!A34, '[3]2014 Broadcasts'!$B$2:$B$561))+(SUMIF('[3]2014 Broadcasts'!$I$2:$I$561, 'Dataset to Analyze - Overall'!A34, '[3]2014 Broadcasts'!$B$2:$B$561)))/'Dataset to Analyze - Overall'!CN34)*1000000</f>
        <v>4051999.9999999995</v>
      </c>
      <c r="CT34" s="4">
        <f>(((SUMIF('[3]2015 Broadcasts'!$C$2:$C$417,'Dataset to Analyze - Overall'!A34,'[3]2015 Broadcasts'!$H$2:$H$417))+(SUMIF('[3]2015 Broadcasts'!$D$2:$D$417,'Dataset to Analyze - Overall'!A34,'[3]2015 Broadcasts'!$H$2:$H$417)))/CO34)*1000000</f>
        <v>3214499.9999999995</v>
      </c>
      <c r="CU34" s="4">
        <f>(((SUMIF('[3]2016 Broadcasts'!$C$2:$C$400,'Dataset to Analyze - Overall'!A34,'[3]2016 Broadcasts'!$H$2:$H$400))+(SUMIF('[3]2016 Broadcasts'!$D$2:$D$400,'Dataset to Analyze - Overall'!A34,'[3]2016 Broadcasts'!$H$2:$H$400)))/'Dataset to Analyze - Overall'!CP34)*1000000</f>
        <v>3600428.5714285714</v>
      </c>
      <c r="CV34" s="4">
        <f>(((SUMIF('[3]2017 Broadcasts'!$C$2:$C$394,'Dataset to Analyze - Overall'!A34, '[3]2017 Broadcasts'!$I$2:$I$394))+(SUMIF('[3]2017 Broadcasts'!$D$2:$D$394,'Dataset to Analyze - Overall'!A34, '[3]2017 Broadcasts'!$I$2:$I$394)))/'Dataset to Analyze - Overall'!CQ34)*1000000</f>
        <v>1709833.3333333333</v>
      </c>
      <c r="CW34" s="4">
        <f>(((SUMIF('[3]2018 Broadcasts'!$C$2:$C$351, 'Dataset to Analyze - Overall'!A34, '[3]2018 Broadcasts'!$H$2:$H$351))+(SUMIF('[3]2018 Broadcasts'!$D$2:$D$351, 'Dataset to Analyze - Overall'!A34, '[3]2018 Broadcasts'!$H$2:$H$351)))/'Dataset to Analyze - Overall'!CR34)*1000000</f>
        <v>2253000</v>
      </c>
      <c r="CX34" s="5"/>
      <c r="CY34">
        <f>VLOOKUP(A34&amp;"2014", [3]Attendance!$D$2:$G$1286, 4, FALSE)</f>
        <v>61547</v>
      </c>
      <c r="CZ34">
        <f>VLOOKUP(A34&amp;"2015", [3]Attendance!$D$2:$G$1286, 4, FALSE)</f>
        <v>60479</v>
      </c>
      <c r="DA34">
        <f>VLOOKUP(A34&amp;"2016", [3]Attendance!$D$2:$G$1286, 4, FALSE)</f>
        <v>64910</v>
      </c>
      <c r="DB34">
        <f>VLOOKUP(A34&amp;"2017", [3]Attendance!$D$2:$G$1286, 4, FALSE)</f>
        <v>58631</v>
      </c>
      <c r="DC34">
        <f>VLOOKUP(A34&amp;"2018", [3]Attendance!$D$2:$G$1286, 4, FALSE)</f>
        <v>55685</v>
      </c>
      <c r="DE34">
        <f t="shared" ref="DE34:DI65" si="45">-0.0000000002611+(0.0000006404*BJ34)</f>
        <v>34.197137780938903</v>
      </c>
      <c r="DF34">
        <f t="shared" si="45"/>
        <v>36.389480579338901</v>
      </c>
      <c r="DG34">
        <f t="shared" si="45"/>
        <v>40.141399103738898</v>
      </c>
      <c r="DH34">
        <f t="shared" si="45"/>
        <v>32.796198740938898</v>
      </c>
      <c r="DI34">
        <f t="shared" si="45"/>
        <v>30.897556190538904</v>
      </c>
      <c r="DJ34">
        <f t="shared" si="35"/>
        <v>73.51509999999999</v>
      </c>
      <c r="DK34">
        <f t="shared" si="36"/>
        <v>91.180049999999994</v>
      </c>
      <c r="DL34">
        <f t="shared" si="37"/>
        <v>92.930799999999991</v>
      </c>
      <c r="DM34">
        <f t="shared" si="38"/>
        <v>83.483800000000002</v>
      </c>
      <c r="DN34">
        <f t="shared" si="39"/>
        <v>83.643599999999992</v>
      </c>
      <c r="DT34">
        <f t="shared" ref="DT34:DX65" si="46">-5.729+(0.0000398*BT34)-(0.0002104*BO34)+(0.0003145*$AF34)+(0.0002218*CY34)+(0.000001296*$BB34)</f>
        <v>38.538862218083054</v>
      </c>
      <c r="DU34">
        <f t="shared" si="46"/>
        <v>40.536368955992742</v>
      </c>
      <c r="DV34">
        <f t="shared" si="46"/>
        <v>47.932210405976505</v>
      </c>
      <c r="DW34">
        <f t="shared" si="46"/>
        <v>55.772910217520597</v>
      </c>
      <c r="DX34">
        <f t="shared" si="46"/>
        <v>50.891139204728645</v>
      </c>
      <c r="DY34">
        <f t="shared" ref="DY34:DY65" si="47">23.432+(0.08553*CI34)+(1.2384*FD34)+FI34+FN34+FS34+GC34+ET34+EY34</f>
        <v>44.201769999999996</v>
      </c>
      <c r="DZ34">
        <f t="shared" ref="DZ34:DZ65" si="48">23.432+(0.08553*CJ34)+(1.2384*FE34)+FJ34+FO34+FT34+GD34+EU34+EZ34</f>
        <v>49.287300000000002</v>
      </c>
      <c r="EA34">
        <f t="shared" ref="EA34:EA65" si="49">23.432+(0.08553*CK34)+(1.2384*FF34)+FK34+FP34+FU34+GE34+EV34+FA34</f>
        <v>28.813249999999996</v>
      </c>
      <c r="EB34">
        <f t="shared" ref="EB34:EB65" si="50">23.432+(0.08553*CL34)+(1.2384*FG34)+FL34+FQ34+FV34+GF34+EW34+FB34</f>
        <v>27.660379999999996</v>
      </c>
      <c r="EC34">
        <f t="shared" ref="EC34:EC65" si="51">23.432+(0.08553*CM34)+(1.2384*FH34)+FM34+FR34+FW34+GG34+EX34+FC34</f>
        <v>23.859649999999998</v>
      </c>
      <c r="ED34">
        <f t="shared" ref="ED34:ED65" si="52">-0.00000000005968+(0.000000000000002272*GH34)+(1.493*CN34)+(2.323E-19*CS34)+(7.705E-21*$AZ34)-(0.000000000000001462*$BB34)+(0.000000000003546*(CY34/$BB34))+(0.0000000000000004823*FX34)</f>
        <v>14.930000000616745</v>
      </c>
      <c r="EE34">
        <f t="shared" ref="EE34:EE65" si="53">-0.00000000005968+(0.000000000000002272*GI34)+(1.493*CO34)+(2.323E-19*CT34)+(7.705E-21*$AZ34)-(0.000000000000001462*$BB34)+(0.000000000003546*(CZ34/$BB34))+(0.0000000000000004823*FY34)</f>
        <v>17.91600000068415</v>
      </c>
      <c r="EF34">
        <f t="shared" ref="EF34:EF65" si="54">-0.00000000005968+(0.000000000000002272*GJ34)+(1.493*CP34)+(2.323E-19*CU34)+(7.705E-21*$AZ34)-(0.000000000000001462*$BB34)+(0.000000000003546*(DA34/$BB34))+(0.0000000000000004823*FZ34)</f>
        <v>10.451000000758228</v>
      </c>
      <c r="EG34">
        <f t="shared" ref="EG34:EG65" si="55">-0.00000000005968+(0.000000000000002272*GK34)+(1.493*CQ34)+(2.323E-19*CV34)+(7.705E-21*$AZ34)-(0.000000000000001462*$BB34)+(0.000000000003546*(DB34/$BB34))+(0.0000000000000004823*GA34)</f>
        <v>8.958000000837707</v>
      </c>
      <c r="EH34">
        <f t="shared" ref="EH34:EH65" si="56">-0.00000000005968+(0.000000000000002272*GL34)+(1.493*CR34)+(2.323E-19*CW34)+(7.705E-21*$AZ34)-(0.000000000000001462*$BB34)+(0.000000000003546*(DC34/$BB34))+(0.0000000000000004823*GB34)</f>
        <v>8.9580000009251322</v>
      </c>
      <c r="EI34" s="4">
        <f t="shared" ref="EI34:EM65" si="57">DE34+DJ34+DO34+DT34+DY34+ED34</f>
        <v>205.38286999963873</v>
      </c>
      <c r="EJ34" s="4">
        <f t="shared" si="57"/>
        <v>235.3091995360158</v>
      </c>
      <c r="EK34" s="4">
        <f t="shared" si="57"/>
        <v>220.26865951047361</v>
      </c>
      <c r="EL34" s="4">
        <f t="shared" si="57"/>
        <v>208.67128895929721</v>
      </c>
      <c r="EM34" s="4">
        <f t="shared" si="57"/>
        <v>198.24994539619266</v>
      </c>
      <c r="EN34" s="4">
        <f t="shared" ref="EN34:ER97" si="58">RANK(EI34, EI$2:EI$131)</f>
        <v>20</v>
      </c>
      <c r="EO34" s="4">
        <f t="shared" si="58"/>
        <v>17</v>
      </c>
      <c r="EP34" s="4">
        <f t="shared" si="58"/>
        <v>26</v>
      </c>
      <c r="EQ34" s="4">
        <f t="shared" si="41"/>
        <v>40</v>
      </c>
      <c r="ER34" s="4" t="e">
        <f t="shared" si="40"/>
        <v>#DIV/0!</v>
      </c>
      <c r="ET34" s="4">
        <v>0</v>
      </c>
      <c r="EU34">
        <v>5</v>
      </c>
      <c r="EV34">
        <v>0</v>
      </c>
      <c r="EW34">
        <v>0</v>
      </c>
      <c r="EX34">
        <v>0</v>
      </c>
      <c r="EY34">
        <v>5</v>
      </c>
      <c r="EZ34">
        <v>5</v>
      </c>
      <c r="FA34">
        <v>0</v>
      </c>
      <c r="FB34">
        <v>0</v>
      </c>
      <c r="FC34">
        <v>0</v>
      </c>
      <c r="FD34">
        <f>VLOOKUP(A34, '[3]College Football Reference 0918'!$A$2:$R$131, 9, FALSE)</f>
        <v>0</v>
      </c>
      <c r="FE34">
        <f>VLOOKUP(A34, '[3]College Football Reference 0918'!$A$2:$R$131, 10, FALSE)</f>
        <v>0</v>
      </c>
      <c r="FF34">
        <f>VLOOKUP(A34, '[3]College Football Reference 0918'!$A$2:$R$131, 11, FALSE)</f>
        <v>4</v>
      </c>
      <c r="FG34">
        <f>VLOOKUP(A34, '[3]College Football Reference 0918'!$A$2:$R$131, 12, FALSE)</f>
        <v>3</v>
      </c>
      <c r="FH34">
        <f>VLOOKUP(A34, '[3]College Football Reference 0918'!$A$2:$R$131, 13, FALSE)</f>
        <v>0</v>
      </c>
      <c r="FN34">
        <v>10</v>
      </c>
      <c r="FO34">
        <v>10</v>
      </c>
      <c r="FX34">
        <f>IF((VLOOKUP(A34, '[3]2014'!$B$18:$Q$145, 13, FALSE))&gt;0, 5, 0)</f>
        <v>5</v>
      </c>
      <c r="FY34">
        <f>IF((VLOOKUP(A34, '[3]2015'!$B$18:$P$145, 13, FALSE))&gt;0, 5, 0)</f>
        <v>5</v>
      </c>
      <c r="FZ34">
        <f>IF((VLOOKUP(A34, '[3]2016'!$B$18:$Q$145, 13, FALSE))&gt;0, 5, 0)</f>
        <v>5</v>
      </c>
      <c r="GA34">
        <f>IF((VLOOKUP(A34, '[3]2017'!$B$18:$Q$147, 13, FALSE))&gt;0, 5, 0)</f>
        <v>0</v>
      </c>
      <c r="GB34">
        <f>IF((VLOOKUP(A34, '[3]2018'!$B$18:$Q$147, 13, FALSE))&gt;0, 5, 0)</f>
        <v>0</v>
      </c>
      <c r="GC34">
        <f>IF((VLOOKUP(A34, '[3]2014'!$B$18:$Q$145, 15, FALSE))&gt;0, 5, 0)</f>
        <v>5</v>
      </c>
      <c r="GD34">
        <f>IF((VLOOKUP(A34, '[3]2015'!$B$18:$P$145, 15, FALSE))&gt;0, 5, 0)</f>
        <v>5</v>
      </c>
      <c r="GE34">
        <f>IF((VLOOKUP(A34, '[3]2016'!$B$18:$Q$145, 15, FALSE))&gt;0, 5, 0)</f>
        <v>0</v>
      </c>
      <c r="GF34">
        <f>IF((VLOOKUP(A34, '[3]2017'!$B$18:$Q$147, 15, FALSE))&gt;0, 5, 0)</f>
        <v>0</v>
      </c>
      <c r="GG34">
        <f>IF((VLOOKUP(A34, '[3]2018'!$B$18:$Q$147, 15, FALSE))&gt;0, 5, 0)</f>
        <v>0</v>
      </c>
      <c r="GH34" s="7">
        <f t="shared" ref="GH34:GL49" si="59">GI34-(GI34*$GU$2)</f>
        <v>333355.19861551869</v>
      </c>
      <c r="GI34" s="7">
        <f t="shared" si="59"/>
        <v>363139.09331282013</v>
      </c>
      <c r="GJ34" s="7">
        <f t="shared" si="59"/>
        <v>395584.05460522539</v>
      </c>
      <c r="GK34" s="7">
        <f t="shared" si="59"/>
        <v>430927.83767873497</v>
      </c>
      <c r="GL34" s="7">
        <f t="shared" si="59"/>
        <v>469429.44015220477</v>
      </c>
      <c r="GM34">
        <v>511371</v>
      </c>
      <c r="GO34" s="8">
        <f t="shared" si="29"/>
        <v>0.25548776309781229</v>
      </c>
      <c r="GP34" s="8">
        <f t="shared" si="30"/>
        <v>0.33584388154890615</v>
      </c>
      <c r="GQ34">
        <f>VLOOKUP(A34, '[3]Sept. 2017 Social'!$D$2:$F$151, 3, FALSE)</f>
        <v>0.41620000000000001</v>
      </c>
      <c r="GR34">
        <f>VLOOKUP(A34, '[3]Sept. 2018 Social'!$D$2:$F$151, 3, FALSE)</f>
        <v>0.4582</v>
      </c>
      <c r="GS34">
        <f>VLOOKUP(A34, '[3]Sept. 2019 Social'!$D$2:$F$301, 3, FALSE)</f>
        <v>0.48560000000000003</v>
      </c>
      <c r="GT34">
        <f t="shared" si="42"/>
        <v>8.0356118451093875E-2</v>
      </c>
      <c r="GV34">
        <v>0.64674892604239975</v>
      </c>
    </row>
    <row r="35" spans="1:204" x14ac:dyDescent="0.35">
      <c r="A35" t="s">
        <v>266</v>
      </c>
      <c r="B35" t="str">
        <f>VLOOKUP(A35,'[1]CFB Scores for Tableau'!$A$2:$D$131, 2, FALSE)</f>
        <v>Manhattan</v>
      </c>
      <c r="C35" t="str">
        <f>VLOOKUP(A35,'[1]CFB Scores for Tableau'!$A$2:$D$131, 3, FALSE)</f>
        <v>Kansas</v>
      </c>
      <c r="D35" s="9">
        <f>VLOOKUP(A35,'[1]CFB Scores for Tableau'!$A$2:$D$131, 4, FALSE)</f>
        <v>66506</v>
      </c>
      <c r="F35" s="3">
        <f t="shared" si="0"/>
        <v>95.247988595737056</v>
      </c>
      <c r="G35">
        <f t="shared" si="1"/>
        <v>40</v>
      </c>
      <c r="I35" s="4">
        <f t="shared" si="2"/>
        <v>22.608141802189998</v>
      </c>
      <c r="J35">
        <v>0</v>
      </c>
      <c r="K35" s="4">
        <f t="shared" si="32"/>
        <v>73.783000000000001</v>
      </c>
      <c r="L35" s="4">
        <f t="shared" si="3"/>
        <v>50.866725375569622</v>
      </c>
      <c r="M35" s="4">
        <f t="shared" si="33"/>
        <v>45.655811000000014</v>
      </c>
      <c r="N35" s="4">
        <f t="shared" si="4"/>
        <v>76.143000000807319</v>
      </c>
      <c r="O35" s="4">
        <f t="shared" si="5"/>
        <v>269.05667817856693</v>
      </c>
      <c r="P35" s="4">
        <f t="shared" si="6"/>
        <v>40</v>
      </c>
      <c r="Q35" s="4"/>
      <c r="R35" s="4">
        <f t="shared" si="34"/>
        <v>267.84821685038861</v>
      </c>
      <c r="S35" s="4">
        <f t="shared" si="7"/>
        <v>40</v>
      </c>
      <c r="T35" s="4"/>
      <c r="U35" t="s">
        <v>207</v>
      </c>
      <c r="V35" t="s">
        <v>191</v>
      </c>
      <c r="W35" s="4">
        <v>32881228.699999999</v>
      </c>
      <c r="X35" s="4">
        <v>2779905.7</v>
      </c>
      <c r="Y35" s="4">
        <f>VLOOKUP(A35, '[2]Power 5'!$B$2:$F$75, 3, FALSE)</f>
        <v>923432.1</v>
      </c>
      <c r="Z35" s="4">
        <f>VLOOKUP(A35, '[2]Power 5'!$B$2:$F$75, 4, FALSE)</f>
        <v>452333.2</v>
      </c>
      <c r="AA35" s="3">
        <f>VLOOKUP(A35, '[2]Power 5'!$B$2:$F$75, 5, FALSE)</f>
        <v>0.48983915547228651</v>
      </c>
      <c r="AB35" s="4">
        <v>30101323</v>
      </c>
      <c r="AC35" s="3">
        <v>0.43816054948503336</v>
      </c>
      <c r="AD35" s="4">
        <f t="shared" si="8"/>
        <v>31704000</v>
      </c>
      <c r="AE35" t="s">
        <v>267</v>
      </c>
      <c r="AF35" s="5">
        <f>(VLOOKUP(A35, '[3]USA Coaches'' Salaries'!$O$3:$W$132, 9, FALSE))</f>
        <v>2.7520000000000002</v>
      </c>
      <c r="AG35">
        <v>152235</v>
      </c>
      <c r="AH35">
        <v>138292</v>
      </c>
      <c r="AI35">
        <v>57148</v>
      </c>
      <c r="AJ35">
        <f t="shared" si="9"/>
        <v>347675</v>
      </c>
      <c r="AK35">
        <v>0</v>
      </c>
      <c r="AL35">
        <v>0</v>
      </c>
      <c r="AM35">
        <v>0</v>
      </c>
      <c r="AN35">
        <v>0</v>
      </c>
      <c r="AO35">
        <f t="shared" si="44"/>
        <v>0</v>
      </c>
      <c r="AP35">
        <f>(VLOOKUP(A35, '[3]College Football Reference 0918'!$A$2:$I$131, 8, FALSE))*10</f>
        <v>10</v>
      </c>
      <c r="AQ35">
        <f>(VLOOKUP(A35, '[3]College Football Reference 0918'!$A$2:$I$131, 9, FALSE))*10</f>
        <v>10</v>
      </c>
      <c r="AR35">
        <f>VLOOKUP('Dataset to Analyze - Overall'!A35, '[3]College Football Reference 0918'!$A$2:$G$131, 3, FALSE)</f>
        <v>79</v>
      </c>
      <c r="AS35">
        <f>VLOOKUP('Dataset to Analyze - Overall'!A35, '[3]College Football Reference 0918'!$A$2:$G$131, 4, FALSE)</f>
        <v>49</v>
      </c>
      <c r="AT35" s="5">
        <f>VLOOKUP('Dataset to Analyze - Overall'!A35, '[3]College Football Reference 0918'!$A$2:$G$131, 5, FALSE)</f>
        <v>0.6171875</v>
      </c>
      <c r="AU35">
        <f>(VLOOKUP('Dataset to Analyze - Overall'!A35,'[3]College Football Reference 0918'!$A$2:$G$131,7,FALSE)*5)</f>
        <v>15</v>
      </c>
      <c r="AV35">
        <f>(VLOOKUP('Dataset to Analyze - Overall'!A35, '[3]College Football Reference 0918'!$A$2:$G$131, 6, FALSE))*5</f>
        <v>40</v>
      </c>
      <c r="AW35">
        <f t="shared" si="11"/>
        <v>51</v>
      </c>
      <c r="AX35" s="4">
        <f>((((SUMIF('[3]2014 Broadcasts'!$F$2:$F$561, 'Dataset to Analyze - Overall'!A35, '[3]2014 Broadcasts'!$B$2:$B$561))+(SUMIF('[3]2014 Broadcasts'!$G$2:$G$561, 'Dataset to Analyze - Overall'!A35, '[3]2014 Broadcasts'!$B$2:$B$561))+(SUMIF('[3]2014 Broadcasts'!$H$2:$H$561, 'Dataset to Analyze - Overall'!A35, '[3]2014 Broadcasts'!$B$2:$B$561))+(SUMIF('[3]2014 Broadcasts'!$I$2:$I$561, 'Dataset to Analyze - Overall'!A35, '[3]2014 Broadcasts'!$B$2:$B$561)))+((SUMIF('[3]2015 Broadcasts'!$C$2:$C$417,'Dataset to Analyze - Overall'!A35,'[3]2015 Broadcasts'!$H$2:$H$417))+(SUMIF('[3]2015 Broadcasts'!$D$2:$D$417,'Dataset to Analyze - Overall'!A35,'[3]2015 Broadcasts'!$H$2:$H$417)))+((SUMIF('[3]2016 Broadcasts'!$C$2:$C$400,'Dataset to Analyze - Overall'!A35,'[3]2016 Broadcasts'!$H$2:$H$400))+(SUMIF('[3]2016 Broadcasts'!$D$2:$D$400,'Dataset to Analyze - Overall'!A35,'[3]2016 Broadcasts'!$H$2:$H$400)))+((SUMIF('[3]2017 Broadcasts'!$C$2:$C$394,'Dataset to Analyze - Overall'!A35, '[3]2017 Broadcasts'!$I$2:$I$394))+(SUMIF('[3]2017 Broadcasts'!$D$2:$D$394,'Dataset to Analyze - Overall'!A35, '[3]2017 Broadcasts'!$I$2:$I$394)))+((SUMIF('[3]2018 Broadcasts'!$C$2:$C$351, 'Dataset to Analyze - Overall'!A35, '[3]2018 Broadcasts'!$H$2:$H$351))+(SUMIF('[3]2018 Broadcasts'!$D$2:$D$351, 'Dataset to Analyze - Overall'!A35, '[3]2018 Broadcasts'!$H$2:$H$351))))/AW35)*1000000</f>
        <v>1495862.7450980393</v>
      </c>
      <c r="AY35" t="s">
        <v>193</v>
      </c>
      <c r="AZ35" s="4">
        <f>(VLOOKUP(A35, [3]Averages!$B$2:$K$128, 10, FALSE))*1000000</f>
        <v>1940000</v>
      </c>
      <c r="BA35" s="4">
        <f>AVERAGEIF([3]Attendance!$C$2:$C$1286, 'Dataset to Analyze - Overall'!A35, [3]Attendance!$G$2:$G$1286)</f>
        <v>50996.800000000003</v>
      </c>
      <c r="BB35">
        <f>VLOOKUP(A35, [3]Stadiums!$B$2:$E$132, 3, FALSE)</f>
        <v>50000</v>
      </c>
      <c r="BC35" s="3">
        <f t="shared" si="12"/>
        <v>1.019936</v>
      </c>
      <c r="BD35">
        <f>VLOOKUP(A35, '[3]College Football Reference 0918'!$A$2:$L$131, 11, FALSE)</f>
        <v>3</v>
      </c>
      <c r="BE35">
        <f>VLOOKUP(A35, '[3]College Football Reference 0918'!$A$2:$L$131, 12, FALSE)</f>
        <v>3</v>
      </c>
      <c r="BF35">
        <f>VLOOKUP(A35, '[3]College Football Reference 0918'!$A$2:$L$131, 2, FALSE)</f>
        <v>7</v>
      </c>
      <c r="BG35">
        <f>VLOOKUP(A35, '[3]Draft Picks'!$AG$2:$AT$131, 14, FALSE)</f>
        <v>15</v>
      </c>
      <c r="BH35">
        <f>(VLOOKUP(A35, [3]Averages!$B$2:$J$128, 9, FALSE))*GV35</f>
        <v>2789527.9346499769</v>
      </c>
      <c r="BJ35">
        <f>VLOOKUP(A35&amp;"2014", '[4]Revenues_All_Sports_and_Men''s_W'!$E$2:$BI$1271, 57, FALSE)</f>
        <v>34725916</v>
      </c>
      <c r="BK35">
        <f>VLOOKUP(A35&amp;"2015", '[4]Revenues_All_Sports_and_Men''s_W'!$E$2:$BI$1271, 57, FALSE)</f>
        <v>38447972</v>
      </c>
      <c r="BL35">
        <f>VLOOKUP(A35&amp;"2016", '[4]Revenues_All_Sports_and_Men''s_W'!$E$2:$BI$1271, 57, FALSE)</f>
        <v>40887031</v>
      </c>
      <c r="BM35">
        <f>VLOOKUP(A35&amp;"2017", '[4]Revenues_All_Sports_and_Men''s_W'!$E$2:$BI$1271, 57, FALSE)</f>
        <v>41333499</v>
      </c>
      <c r="BN35">
        <f>VLOOKUP(A35&amp;"2018", '[4]Revenues_All_Sports_and_Men''s_W'!$E$2:$BI$1271, 57, FALSE)</f>
        <v>46167900</v>
      </c>
      <c r="BO35" s="6">
        <f>VLOOKUP(A35&amp;"2014", '[4]Revenues_All_Sports_and_Men''s_W'!$E$2:$FO$1271, 58, FALSE)</f>
        <v>0.45545059184587494</v>
      </c>
      <c r="BP35" s="6">
        <f>VLOOKUP(A35&amp;"2015", '[4]Revenues_All_Sports_and_Men''s_W'!$E$2:$FO$1271, 58, FALSE)</f>
        <v>0.49332332178463895</v>
      </c>
      <c r="BQ35" s="6">
        <f>VLOOKUP(A35&amp;"2016", '[4]Revenues_All_Sports_and_Men''s_W'!$E$2:$FO$1271, 58, FALSE)</f>
        <v>0.4749803227233681</v>
      </c>
      <c r="BR35" s="6">
        <f>VLOOKUP(A35&amp;"2017", '[4]Revenues_All_Sports_and_Men''s_W'!$E$2:$FO$1271, 58, FALSE)</f>
        <v>0.43933170560171614</v>
      </c>
      <c r="BS35" s="6">
        <f>VLOOKUP(A35&amp;"2018", '[4]Revenues_All_Sports_and_Men''s_W'!$E$2:$FO$1271, 58, FALSE)</f>
        <v>0.51343408509307609</v>
      </c>
      <c r="BT35">
        <f>VLOOKUP(A35&amp;"2014", '[5]Recruiting_Expenses_Men''s_Women'!$F$2:$O$1271, 9, FALSE)</f>
        <v>795627</v>
      </c>
      <c r="BU35">
        <f>VLOOKUP(A35&amp;"2015", '[5]Recruiting_Expenses_Men''s_Women'!$F$2:$O$1271, 9, FALSE)</f>
        <v>942917</v>
      </c>
      <c r="BV35">
        <f>VLOOKUP(A35&amp;"2016", '[5]Recruiting_Expenses_Men''s_Women'!$F$2:$O$1271, 9, FALSE)</f>
        <v>1150058</v>
      </c>
      <c r="BW35">
        <f>VLOOKUP(A35&amp;"2017", '[5]Recruiting_Expenses_Men''s_Women'!$F$2:$O$1271, 9, FALSE)</f>
        <v>950050</v>
      </c>
      <c r="BX35">
        <f>VLOOKUP(A35&amp;"2018", '[5]Recruiting_Expenses_Men''s_Women'!$F$2:$O$1271, 9, FALSE)</f>
        <v>1406317</v>
      </c>
      <c r="BY35" s="4">
        <v>22939000</v>
      </c>
      <c r="BZ35" s="4">
        <v>28332000</v>
      </c>
      <c r="CA35" s="4">
        <v>33837000</v>
      </c>
      <c r="CB35" s="4">
        <v>34612000</v>
      </c>
      <c r="CC35" s="4">
        <v>38800000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f>VLOOKUP(A35, '[3]2014'!$B$18:$D$145, 3, FALSE)</f>
        <v>9</v>
      </c>
      <c r="CJ35">
        <f>VLOOKUP(A35, '[3]2015'!$B$18:$D$145, 3, FALSE)</f>
        <v>6</v>
      </c>
      <c r="CK35">
        <f>VLOOKUP(A35, '[3]2016'!$B$18:$D$145, 3, FALSE)</f>
        <v>9</v>
      </c>
      <c r="CL35">
        <f>VLOOKUP(A35, '[3]2017'!$B$18:$D$147, 3, FALSE)</f>
        <v>8</v>
      </c>
      <c r="CM35">
        <f>VLOOKUP(A35, '[3]2018'!$B$18:$D$147, 3, FALSE)</f>
        <v>5</v>
      </c>
      <c r="CN35">
        <f>COUNTIF('[3]2014 Broadcasts'!$F$2:$F$561, 'Dataset to Analyze - Overall'!A35)+COUNTIF('[3]2014 Broadcasts'!$G$2:$G$561, 'Dataset to Analyze - Overall'!A35)+COUNTIF('[3]2014 Broadcasts'!$H$2:$H$561, 'Dataset to Analyze - Overall'!A35)+COUNTIF('[3]2014 Broadcasts'!$I$2:$I$561, 'Dataset to Analyze - Overall'!A35)</f>
        <v>11</v>
      </c>
      <c r="CO35">
        <f>COUNTIF('[3]2015 Broadcasts'!$C$2:$C$417, A35)+COUNTIF('[3]2015 Broadcasts'!$D$2:$D$417, A35)</f>
        <v>11</v>
      </c>
      <c r="CP35">
        <f>COUNTIF('[3]2016 Broadcasts'!$C$2:$C$400, 'Dataset to Analyze - Overall'!A35)+COUNTIF('[3]2016 Broadcasts'!$D$2:$D$400, 'Dataset to Analyze - Overall'!A35)</f>
        <v>10</v>
      </c>
      <c r="CQ35">
        <f>COUNTIF('[3]2017 Broadcasts'!$C$2:$C$394, 'Dataset to Analyze - Overall'!A35)+COUNTIF('[3]2017 Broadcasts'!$D$2:$D$394, 'Dataset to Analyze - Overall'!A35)</f>
        <v>11</v>
      </c>
      <c r="CR35">
        <f>COUNTIF('[3]2018 Broadcasts'!$C$2:$C$351, 'Dataset to Analyze - Overall'!A35)+COUNTIF('[3]2018 Broadcasts'!$D$2:$D$351, 'Dataset to Analyze - Overall'!A35)</f>
        <v>8</v>
      </c>
      <c r="CS35" s="4">
        <f>(((SUMIF('[3]2014 Broadcasts'!$F$2:$F$561, 'Dataset to Analyze - Overall'!A35, '[3]2014 Broadcasts'!$B$2:$B$561))+(SUMIF('[3]2014 Broadcasts'!$G$2:$G$561, 'Dataset to Analyze - Overall'!A35, '[3]2014 Broadcasts'!$B$2:$B$561))+(SUMIF('[3]2014 Broadcasts'!$H$2:$H$561, 'Dataset to Analyze - Overall'!A35, '[3]2014 Broadcasts'!$B$2:$B$561))+(SUMIF('[3]2014 Broadcasts'!$I$2:$I$561, 'Dataset to Analyze - Overall'!A35, '[3]2014 Broadcasts'!$B$2:$B$561)))/'Dataset to Analyze - Overall'!CN35)*1000000</f>
        <v>2387000</v>
      </c>
      <c r="CT35" s="4">
        <f>(((SUMIF('[3]2015 Broadcasts'!$C$2:$C$417,'Dataset to Analyze - Overall'!A35,'[3]2015 Broadcasts'!$H$2:$H$417))+(SUMIF('[3]2015 Broadcasts'!$D$2:$D$417,'Dataset to Analyze - Overall'!A35,'[3]2015 Broadcasts'!$H$2:$H$417)))/CO35)*1000000</f>
        <v>1485181.8181818181</v>
      </c>
      <c r="CU35" s="4">
        <f>(((SUMIF('[3]2016 Broadcasts'!$C$2:$C$400,'Dataset to Analyze - Overall'!A35,'[3]2016 Broadcasts'!$H$2:$H$400))+(SUMIF('[3]2016 Broadcasts'!$D$2:$D$400,'Dataset to Analyze - Overall'!A35,'[3]2016 Broadcasts'!$H$2:$H$400)))/'Dataset to Analyze - Overall'!CP35)*1000000</f>
        <v>1329899.9999999998</v>
      </c>
      <c r="CV35" s="4">
        <f>(((SUMIF('[3]2017 Broadcasts'!$C$2:$C$394,'Dataset to Analyze - Overall'!A35, '[3]2017 Broadcasts'!$I$2:$I$394))+(SUMIF('[3]2017 Broadcasts'!$D$2:$D$394,'Dataset to Analyze - Overall'!A35, '[3]2017 Broadcasts'!$I$2:$I$394)))/'Dataset to Analyze - Overall'!CQ35)*1000000</f>
        <v>1123181.8181818184</v>
      </c>
      <c r="CW35" s="4">
        <f>(((SUMIF('[3]2018 Broadcasts'!$C$2:$C$351, 'Dataset to Analyze - Overall'!A35, '[3]2018 Broadcasts'!$H$2:$H$351))+(SUMIF('[3]2018 Broadcasts'!$D$2:$D$351, 'Dataset to Analyze - Overall'!A35, '[3]2018 Broadcasts'!$H$2:$H$351)))/'Dataset to Analyze - Overall'!CR35)*1000000</f>
        <v>1005125</v>
      </c>
      <c r="CX35" s="5"/>
      <c r="CY35">
        <f>VLOOKUP(A35&amp;"2014", [3]Attendance!$D$2:$G$1286, 4, FALSE)</f>
        <v>53081</v>
      </c>
      <c r="CZ35">
        <f>VLOOKUP(A35&amp;"2015", [3]Attendance!$D$2:$G$1286, 4, FALSE)</f>
        <v>53100</v>
      </c>
      <c r="DA35">
        <f>VLOOKUP(A35&amp;"2016", [3]Attendance!$D$2:$G$1286, 4, FALSE)</f>
        <v>51919</v>
      </c>
      <c r="DB35">
        <f>VLOOKUP(A35&amp;"2017", [3]Attendance!$D$2:$G$1286, 4, FALSE)</f>
        <v>51301</v>
      </c>
      <c r="DC35">
        <f>VLOOKUP(A35&amp;"2018", [3]Attendance!$D$2:$G$1286, 4, FALSE)</f>
        <v>49738</v>
      </c>
      <c r="DE35">
        <f t="shared" si="45"/>
        <v>22.238476606138903</v>
      </c>
      <c r="DF35">
        <f t="shared" si="45"/>
        <v>24.622081268538903</v>
      </c>
      <c r="DG35">
        <f t="shared" si="45"/>
        <v>26.184054652138901</v>
      </c>
      <c r="DH35">
        <f t="shared" si="45"/>
        <v>26.469972759338901</v>
      </c>
      <c r="DI35">
        <f t="shared" si="45"/>
        <v>29.565923159738901</v>
      </c>
      <c r="DJ35">
        <f t="shared" si="35"/>
        <v>53.185249999999996</v>
      </c>
      <c r="DK35">
        <f t="shared" si="36"/>
        <v>65.858800000000002</v>
      </c>
      <c r="DL35">
        <f t="shared" si="37"/>
        <v>78.795549999999992</v>
      </c>
      <c r="DM35">
        <f t="shared" si="38"/>
        <v>80.616799999999998</v>
      </c>
      <c r="DN35">
        <f t="shared" si="39"/>
        <v>90.45859999999999</v>
      </c>
      <c r="DT35">
        <f t="shared" si="46"/>
        <v>37.775890077195477</v>
      </c>
      <c r="DU35">
        <f t="shared" si="46"/>
        <v>43.642238308773095</v>
      </c>
      <c r="DV35">
        <f t="shared" si="46"/>
        <v>51.624508168140096</v>
      </c>
      <c r="DW35">
        <f t="shared" si="46"/>
        <v>43.527124868609135</v>
      </c>
      <c r="DX35">
        <f t="shared" si="46"/>
        <v>61.339862477468486</v>
      </c>
      <c r="DY35">
        <f t="shared" si="47"/>
        <v>35.440169999999995</v>
      </c>
      <c r="DZ35">
        <f t="shared" si="48"/>
        <v>28.945179999999997</v>
      </c>
      <c r="EA35">
        <f t="shared" si="49"/>
        <v>37.916969999999999</v>
      </c>
      <c r="EB35">
        <f t="shared" si="50"/>
        <v>37.831440000000001</v>
      </c>
      <c r="EC35">
        <f t="shared" si="51"/>
        <v>23.859649999999998</v>
      </c>
      <c r="ED35">
        <f t="shared" si="52"/>
        <v>16.423000000386494</v>
      </c>
      <c r="EE35">
        <f t="shared" si="53"/>
        <v>16.423000000432289</v>
      </c>
      <c r="EF35">
        <f t="shared" si="54"/>
        <v>14.930000000482288</v>
      </c>
      <c r="EG35">
        <f t="shared" si="55"/>
        <v>16.423000000536792</v>
      </c>
      <c r="EH35">
        <f t="shared" si="56"/>
        <v>11.944000000596125</v>
      </c>
      <c r="EI35" s="4">
        <f t="shared" si="57"/>
        <v>165.06278668372084</v>
      </c>
      <c r="EJ35" s="4">
        <f t="shared" si="57"/>
        <v>179.49129957774429</v>
      </c>
      <c r="EK35" s="4">
        <f t="shared" si="57"/>
        <v>209.45108282076129</v>
      </c>
      <c r="EL35" s="4">
        <f t="shared" si="57"/>
        <v>204.86833762848485</v>
      </c>
      <c r="EM35" s="4">
        <f t="shared" si="57"/>
        <v>217.16803563780348</v>
      </c>
      <c r="EN35" s="4">
        <f t="shared" si="58"/>
        <v>48</v>
      </c>
      <c r="EO35" s="4">
        <f t="shared" si="58"/>
        <v>44</v>
      </c>
      <c r="EP35" s="4">
        <f t="shared" si="58"/>
        <v>29</v>
      </c>
      <c r="EQ35" s="4">
        <f t="shared" si="41"/>
        <v>46</v>
      </c>
      <c r="ER35" s="4" t="e">
        <f t="shared" si="40"/>
        <v>#DIV/0!</v>
      </c>
      <c r="ET35" s="4">
        <v>0</v>
      </c>
      <c r="EU35">
        <v>0</v>
      </c>
      <c r="EV35">
        <v>5</v>
      </c>
      <c r="EW35">
        <v>5</v>
      </c>
      <c r="EX35">
        <v>0</v>
      </c>
      <c r="EY35">
        <v>5</v>
      </c>
      <c r="EZ35">
        <v>5</v>
      </c>
      <c r="FA35">
        <v>5</v>
      </c>
      <c r="FB35">
        <v>5</v>
      </c>
      <c r="FC35">
        <v>0</v>
      </c>
      <c r="FD35">
        <f>VLOOKUP(A35, '[3]College Football Reference 0918'!$A$2:$R$131, 9, FALSE)</f>
        <v>1</v>
      </c>
      <c r="FE35">
        <f>VLOOKUP(A35, '[3]College Football Reference 0918'!$A$2:$R$131, 10, FALSE)</f>
        <v>0</v>
      </c>
      <c r="FF35">
        <f>VLOOKUP(A35, '[3]College Football Reference 0918'!$A$2:$R$131, 11, FALSE)</f>
        <v>3</v>
      </c>
      <c r="FG35">
        <f>VLOOKUP(A35, '[3]College Football Reference 0918'!$A$2:$R$131, 12, FALSE)</f>
        <v>3</v>
      </c>
      <c r="FH35">
        <f>VLOOKUP(A35, '[3]College Football Reference 0918'!$A$2:$R$131, 13, FALSE)</f>
        <v>0</v>
      </c>
      <c r="FX35">
        <f>IF((VLOOKUP(A35, '[3]2014'!$B$18:$Q$145, 13, FALSE))&gt;0, 5, 0)</f>
        <v>5</v>
      </c>
      <c r="FY35">
        <f>IF((VLOOKUP(A35, '[3]2015'!$B$18:$P$145, 13, FALSE))&gt;0, 5, 0)</f>
        <v>0</v>
      </c>
      <c r="FZ35">
        <f>IF((VLOOKUP(A35, '[3]2016'!$B$18:$Q$145, 13, FALSE))&gt;0, 5, 0)</f>
        <v>0</v>
      </c>
      <c r="GA35">
        <f>IF((VLOOKUP(A35, '[3]2017'!$B$18:$Q$147, 13, FALSE))&gt;0, 5, 0)</f>
        <v>5</v>
      </c>
      <c r="GB35">
        <f>IF((VLOOKUP(A35, '[3]2018'!$B$18:$Q$147, 13, FALSE))&gt;0, 5, 0)</f>
        <v>0</v>
      </c>
      <c r="GC35">
        <f>IF((VLOOKUP(A35, '[3]2014'!$B$18:$Q$145, 15, FALSE))&gt;0, 5, 0)</f>
        <v>5</v>
      </c>
      <c r="GD35">
        <f>IF((VLOOKUP(A35, '[3]2015'!$B$18:$P$145, 15, FALSE))&gt;0, 5, 0)</f>
        <v>0</v>
      </c>
      <c r="GE35">
        <f>IF((VLOOKUP(A35, '[3]2016'!$B$18:$Q$145, 15, FALSE))&gt;0, 5, 0)</f>
        <v>0</v>
      </c>
      <c r="GF35">
        <f>IF((VLOOKUP(A35, '[3]2017'!$B$18:$Q$147, 15, FALSE))&gt;0, 5, 0)</f>
        <v>0</v>
      </c>
      <c r="GG35">
        <f>IF((VLOOKUP(A35, '[3]2018'!$B$18:$Q$147, 15, FALSE))&gt;0, 5, 0)</f>
        <v>0</v>
      </c>
      <c r="GH35" s="7">
        <f t="shared" si="59"/>
        <v>226644.19507295181</v>
      </c>
      <c r="GI35" s="7">
        <f t="shared" si="59"/>
        <v>246893.90729535843</v>
      </c>
      <c r="GJ35" s="7">
        <f t="shared" si="59"/>
        <v>268952.84672942292</v>
      </c>
      <c r="GK35" s="7">
        <f t="shared" si="59"/>
        <v>292982.66027004691</v>
      </c>
      <c r="GL35" s="7">
        <f t="shared" si="59"/>
        <v>319159.43728705338</v>
      </c>
      <c r="GM35">
        <v>347675</v>
      </c>
      <c r="GO35" s="8">
        <f t="shared" si="29"/>
        <v>2.6428172726095434E-2</v>
      </c>
      <c r="GP35" s="8">
        <f t="shared" si="30"/>
        <v>6.3514086363047714E-2</v>
      </c>
      <c r="GQ35">
        <f>VLOOKUP(A35, '[3]Sept. 2017 Social'!$D$2:$F$151, 3, FALSE)</f>
        <v>0.10059999999999999</v>
      </c>
      <c r="GR35">
        <v>0.10440000000000001</v>
      </c>
      <c r="GS35">
        <f>VLOOKUP(A35, '[3]Sept. 2019 Social'!$D$2:$F$301, 3, FALSE)</f>
        <v>0.1082</v>
      </c>
      <c r="GT35">
        <f t="shared" si="42"/>
        <v>3.7085913636952281E-2</v>
      </c>
      <c r="GV35">
        <v>0.68453545061327936</v>
      </c>
    </row>
    <row r="36" spans="1:204" x14ac:dyDescent="0.35">
      <c r="A36" t="s">
        <v>268</v>
      </c>
      <c r="B36" t="str">
        <f>VLOOKUP(A36,'[1]CFB Scores for Tableau'!$A$2:$D$131, 2, FALSE)</f>
        <v>Pittsburgh</v>
      </c>
      <c r="C36" t="str">
        <f>VLOOKUP(A36,'[1]CFB Scores for Tableau'!$A$2:$D$131, 3, FALSE)</f>
        <v>Pennsylvania</v>
      </c>
      <c r="D36" s="9">
        <f>VLOOKUP(A36,'[1]CFB Scores for Tableau'!$A$2:$D$131, 4, FALSE)</f>
        <v>15213</v>
      </c>
      <c r="F36" s="3">
        <f t="shared" si="0"/>
        <v>80.511624785944477</v>
      </c>
      <c r="G36">
        <f t="shared" si="1"/>
        <v>60</v>
      </c>
      <c r="I36" s="4">
        <f t="shared" si="2"/>
        <v>19.833651389780002</v>
      </c>
      <c r="J36">
        <v>53</v>
      </c>
      <c r="K36" s="4">
        <f t="shared" si="32"/>
        <v>61.367949999999993</v>
      </c>
      <c r="L36" s="4">
        <f t="shared" si="3"/>
        <v>56.924565630676291</v>
      </c>
      <c r="M36" s="4">
        <f t="shared" si="33"/>
        <v>43.738637000000011</v>
      </c>
      <c r="N36" s="4">
        <f t="shared" si="4"/>
        <v>49.269000000763256</v>
      </c>
      <c r="O36" s="4">
        <f t="shared" si="5"/>
        <v>284.13380402121953</v>
      </c>
      <c r="P36" s="4">
        <f t="shared" si="6"/>
        <v>31</v>
      </c>
      <c r="Q36" s="4"/>
      <c r="R36" s="4">
        <f t="shared" si="34"/>
        <v>282.30391374963085</v>
      </c>
      <c r="S36" s="4">
        <f t="shared" si="7"/>
        <v>31</v>
      </c>
      <c r="T36" s="4"/>
      <c r="U36" t="s">
        <v>218</v>
      </c>
      <c r="V36" t="s">
        <v>191</v>
      </c>
      <c r="W36" s="4">
        <v>29741599.399999999</v>
      </c>
      <c r="X36" s="4">
        <v>4419351.4000000004</v>
      </c>
      <c r="Y36" s="4">
        <f>VLOOKUP(A36, '[2]Power 5'!$B$2:$F$75, 3, FALSE)</f>
        <v>844755.8</v>
      </c>
      <c r="Z36" s="4">
        <f>VLOOKUP(A36, '[2]Power 5'!$B$2:$F$75, 4, FALSE)</f>
        <v>437992.07205873245</v>
      </c>
      <c r="AA36" s="3">
        <f>VLOOKUP(A36, '[2]Power 5'!$B$2:$F$75, 5, FALSE)</f>
        <v>0.51848365179467537</v>
      </c>
      <c r="AB36" s="4">
        <v>25322248</v>
      </c>
      <c r="AC36" s="3">
        <v>0.42203338588723932</v>
      </c>
      <c r="AD36" s="4">
        <f t="shared" si="8"/>
        <v>26421000</v>
      </c>
      <c r="AE36" t="s">
        <v>269</v>
      </c>
      <c r="AF36" s="5">
        <f>(VLOOKUP(A36, '[3]USA Coaches'' Salaries'!$O$3:$W$132, 9, FALSE))</f>
        <v>2.3138846000000002</v>
      </c>
      <c r="AG36">
        <v>172267</v>
      </c>
      <c r="AH36">
        <v>90605</v>
      </c>
      <c r="AI36">
        <v>55938</v>
      </c>
      <c r="AJ36">
        <f t="shared" si="9"/>
        <v>318810</v>
      </c>
      <c r="AK36">
        <v>9</v>
      </c>
      <c r="AL36">
        <v>0</v>
      </c>
      <c r="AM36">
        <v>1</v>
      </c>
      <c r="AN36">
        <v>0</v>
      </c>
      <c r="AO36">
        <f t="shared" si="44"/>
        <v>0</v>
      </c>
      <c r="AP36">
        <f>(VLOOKUP(A36, '[3]College Football Reference 0918'!$A$2:$I$131, 8, FALSE))*10</f>
        <v>0</v>
      </c>
      <c r="AQ36">
        <f>(VLOOKUP(A36, '[3]College Football Reference 0918'!$A$2:$I$131, 9, FALSE))*10</f>
        <v>10</v>
      </c>
      <c r="AR36">
        <f>VLOOKUP('Dataset to Analyze - Overall'!A36, '[3]College Football Reference 0918'!$A$2:$G$131, 3, FALSE)</f>
        <v>71</v>
      </c>
      <c r="AS36">
        <f>VLOOKUP('Dataset to Analyze - Overall'!A36, '[3]College Football Reference 0918'!$A$2:$G$131, 4, FALSE)</f>
        <v>59</v>
      </c>
      <c r="AT36" s="5">
        <f>VLOOKUP('Dataset to Analyze - Overall'!A36, '[3]College Football Reference 0918'!$A$2:$G$131, 5, FALSE)</f>
        <v>0.5461538461538461</v>
      </c>
      <c r="AU36">
        <f>(VLOOKUP('Dataset to Analyze - Overall'!A36,'[3]College Football Reference 0918'!$A$2:$G$131,7,FALSE)*5)</f>
        <v>15</v>
      </c>
      <c r="AV36">
        <f>(VLOOKUP('Dataset to Analyze - Overall'!A36, '[3]College Football Reference 0918'!$A$2:$G$131, 6, FALSE))*5</f>
        <v>45</v>
      </c>
      <c r="AW36">
        <f t="shared" si="11"/>
        <v>33</v>
      </c>
      <c r="AX36" s="4">
        <f>((((SUMIF('[3]2014 Broadcasts'!$F$2:$F$561, 'Dataset to Analyze - Overall'!A36, '[3]2014 Broadcasts'!$B$2:$B$561))+(SUMIF('[3]2014 Broadcasts'!$G$2:$G$561, 'Dataset to Analyze - Overall'!A36, '[3]2014 Broadcasts'!$B$2:$B$561))+(SUMIF('[3]2014 Broadcasts'!$H$2:$H$561, 'Dataset to Analyze - Overall'!A36, '[3]2014 Broadcasts'!$B$2:$B$561))+(SUMIF('[3]2014 Broadcasts'!$I$2:$I$561, 'Dataset to Analyze - Overall'!A36, '[3]2014 Broadcasts'!$B$2:$B$561)))+((SUMIF('[3]2015 Broadcasts'!$C$2:$C$417,'Dataset to Analyze - Overall'!A36,'[3]2015 Broadcasts'!$H$2:$H$417))+(SUMIF('[3]2015 Broadcasts'!$D$2:$D$417,'Dataset to Analyze - Overall'!A36,'[3]2015 Broadcasts'!$H$2:$H$417)))+((SUMIF('[3]2016 Broadcasts'!$C$2:$C$400,'Dataset to Analyze - Overall'!A36,'[3]2016 Broadcasts'!$H$2:$H$400))+(SUMIF('[3]2016 Broadcasts'!$D$2:$D$400,'Dataset to Analyze - Overall'!A36,'[3]2016 Broadcasts'!$H$2:$H$400)))+((SUMIF('[3]2017 Broadcasts'!$C$2:$C$394,'Dataset to Analyze - Overall'!A36, '[3]2017 Broadcasts'!$I$2:$I$394))+(SUMIF('[3]2017 Broadcasts'!$D$2:$D$394,'Dataset to Analyze - Overall'!A36, '[3]2017 Broadcasts'!$I$2:$I$394)))+((SUMIF('[3]2018 Broadcasts'!$C$2:$C$351, 'Dataset to Analyze - Overall'!A36, '[3]2018 Broadcasts'!$H$2:$H$351))+(SUMIF('[3]2018 Broadcasts'!$D$2:$D$351, 'Dataset to Analyze - Overall'!A36, '[3]2018 Broadcasts'!$H$2:$H$351))))/AW36)*1000000</f>
        <v>1672636.3636363638</v>
      </c>
      <c r="AY36" t="s">
        <v>193</v>
      </c>
      <c r="AZ36" s="4">
        <f>(VLOOKUP(A36, [3]Averages!$B$2:$K$128, 10, FALSE))*1000000</f>
        <v>3250000</v>
      </c>
      <c r="BA36" s="4">
        <f>AVERAGEIF([3]Attendance!$C$2:$C$1286, 'Dataset to Analyze - Overall'!A36, [3]Attendance!$G$2:$G$1286)</f>
        <v>44630.7</v>
      </c>
      <c r="BB36">
        <f>VLOOKUP(A36, [3]Stadiums!$B$2:$E$132, 3, FALSE)</f>
        <v>65500</v>
      </c>
      <c r="BC36" s="3">
        <f t="shared" si="12"/>
        <v>0.68138473282442746</v>
      </c>
      <c r="BD36">
        <f>VLOOKUP(A36, '[3]College Football Reference 0918'!$A$2:$L$131, 11, FALSE)</f>
        <v>1</v>
      </c>
      <c r="BE36">
        <f>VLOOKUP(A36, '[3]College Football Reference 0918'!$A$2:$L$131, 12, FALSE)</f>
        <v>1</v>
      </c>
      <c r="BF36">
        <f>VLOOKUP(A36, '[3]College Football Reference 0918'!$A$2:$L$131, 2, FALSE)</f>
        <v>7</v>
      </c>
      <c r="BG36">
        <f>VLOOKUP(A36, '[3]Draft Picks'!$AG$2:$AT$131, 14, FALSE)</f>
        <v>22</v>
      </c>
      <c r="BH36">
        <f>(VLOOKUP(A36, [3]Averages!$B$2:$J$128, 9, FALSE))*GV36</f>
        <v>3183506.1455729543</v>
      </c>
      <c r="BJ36">
        <f>VLOOKUP(A36&amp;"2014", '[4]Revenues_All_Sports_and_Men''s_W'!$E$2:$BI$1271, 57, FALSE)</f>
        <v>34089376</v>
      </c>
      <c r="BK36">
        <f>VLOOKUP(A36&amp;"2015", '[4]Revenues_All_Sports_and_Men''s_W'!$E$2:$BI$1271, 57, FALSE)</f>
        <v>34336998</v>
      </c>
      <c r="BL36">
        <f>VLOOKUP(A36&amp;"2016", '[4]Revenues_All_Sports_and_Men''s_W'!$E$2:$BI$1271, 57, FALSE)</f>
        <v>40124656</v>
      </c>
      <c r="BM36">
        <f>VLOOKUP(A36&amp;"2017", '[4]Revenues_All_Sports_and_Men''s_W'!$E$2:$BI$1271, 57, FALSE)</f>
        <v>36453643</v>
      </c>
      <c r="BN36">
        <f>VLOOKUP(A36&amp;"2018", '[4]Revenues_All_Sports_and_Men''s_W'!$E$2:$BI$1271, 57, FALSE)</f>
        <v>39176605</v>
      </c>
      <c r="BO36" s="6">
        <f>VLOOKUP(A36&amp;"2014", '[4]Revenues_All_Sports_and_Men''s_W'!$E$2:$FO$1271, 58, FALSE)</f>
        <v>0.48334879019085436</v>
      </c>
      <c r="BP36" s="6">
        <f>VLOOKUP(A36&amp;"2015", '[4]Revenues_All_Sports_and_Men''s_W'!$E$2:$FO$1271, 58, FALSE)</f>
        <v>0.45616548601275542</v>
      </c>
      <c r="BQ36" s="6">
        <f>VLOOKUP(A36&amp;"2016", '[4]Revenues_All_Sports_and_Men''s_W'!$E$2:$FO$1271, 58, FALSE)</f>
        <v>0.47299500149921547</v>
      </c>
      <c r="BR36" s="6">
        <f>VLOOKUP(A36&amp;"2017", '[4]Revenues_All_Sports_and_Men''s_W'!$E$2:$FO$1271, 58, FALSE)</f>
        <v>0.40537257700942286</v>
      </c>
      <c r="BS36" s="6">
        <f>VLOOKUP(A36&amp;"2018", '[4]Revenues_All_Sports_and_Men''s_W'!$E$2:$FO$1271, 58, FALSE)</f>
        <v>0.39625818334450297</v>
      </c>
      <c r="BT36">
        <f>VLOOKUP(A36&amp;"2014", '[5]Recruiting_Expenses_Men''s_Women'!$F$2:$O$1271, 9, FALSE)</f>
        <v>793172</v>
      </c>
      <c r="BU36">
        <f>VLOOKUP(A36&amp;"2015", '[5]Recruiting_Expenses_Men''s_Women'!$F$2:$O$1271, 9, FALSE)</f>
        <v>942045</v>
      </c>
      <c r="BV36">
        <f>VLOOKUP(A36&amp;"2016", '[5]Recruiting_Expenses_Men''s_Women'!$F$2:$O$1271, 9, FALSE)</f>
        <v>1219248</v>
      </c>
      <c r="BW36">
        <f>VLOOKUP(A36&amp;"2017", '[5]Recruiting_Expenses_Men''s_Women'!$F$2:$O$1271, 9, FALSE)</f>
        <v>1156190</v>
      </c>
      <c r="BX36">
        <f>VLOOKUP(A36&amp;"2018", '[5]Recruiting_Expenses_Men''s_Women'!$F$2:$O$1271, 9, FALSE)</f>
        <v>1648111</v>
      </c>
      <c r="BY36" s="4">
        <v>25043000</v>
      </c>
      <c r="BZ36" s="4">
        <v>23605000</v>
      </c>
      <c r="CA36" s="4">
        <v>26337000</v>
      </c>
      <c r="CB36" s="4">
        <v>28320000</v>
      </c>
      <c r="CC36" s="4">
        <v>28800000</v>
      </c>
      <c r="CD36">
        <v>9</v>
      </c>
      <c r="CE36">
        <v>9</v>
      </c>
      <c r="CF36">
        <v>9</v>
      </c>
      <c r="CG36">
        <v>9</v>
      </c>
      <c r="CH36">
        <v>9</v>
      </c>
      <c r="CI36">
        <f>VLOOKUP(A36, '[3]2014'!$B$18:$D$145, 3, FALSE)</f>
        <v>6</v>
      </c>
      <c r="CJ36">
        <f>VLOOKUP(A36, '[3]2015'!$B$18:$D$145, 3, FALSE)</f>
        <v>8</v>
      </c>
      <c r="CK36">
        <f>VLOOKUP(A36, '[3]2016'!$B$18:$D$145, 3, FALSE)</f>
        <v>8</v>
      </c>
      <c r="CL36">
        <f>VLOOKUP(A36, '[3]2017'!$B$18:$D$147, 3, FALSE)</f>
        <v>5</v>
      </c>
      <c r="CM36">
        <f>VLOOKUP(A36, '[3]2018'!$B$18:$D$147, 3, FALSE)</f>
        <v>7</v>
      </c>
      <c r="CN36">
        <f>COUNTIF('[3]2014 Broadcasts'!$F$2:$F$561, 'Dataset to Analyze - Overall'!A36)+COUNTIF('[3]2014 Broadcasts'!$G$2:$G$561, 'Dataset to Analyze - Overall'!A36)+COUNTIF('[3]2014 Broadcasts'!$H$2:$H$561, 'Dataset to Analyze - Overall'!A36)+COUNTIF('[3]2014 Broadcasts'!$I$2:$I$561, 'Dataset to Analyze - Overall'!A36)</f>
        <v>9</v>
      </c>
      <c r="CO36">
        <f>COUNTIF('[3]2015 Broadcasts'!$C$2:$C$417, A36)+COUNTIF('[3]2015 Broadcasts'!$D$2:$D$417, A36)</f>
        <v>6</v>
      </c>
      <c r="CP36">
        <f>COUNTIF('[3]2016 Broadcasts'!$C$2:$C$400, 'Dataset to Analyze - Overall'!A36)+COUNTIF('[3]2016 Broadcasts'!$D$2:$D$400, 'Dataset to Analyze - Overall'!A36)</f>
        <v>6</v>
      </c>
      <c r="CQ36">
        <f>COUNTIF('[3]2017 Broadcasts'!$C$2:$C$394, 'Dataset to Analyze - Overall'!A36)+COUNTIF('[3]2017 Broadcasts'!$D$2:$D$394, 'Dataset to Analyze - Overall'!A36)</f>
        <v>4</v>
      </c>
      <c r="CR36">
        <f>COUNTIF('[3]2018 Broadcasts'!$C$2:$C$351, 'Dataset to Analyze - Overall'!A36)+COUNTIF('[3]2018 Broadcasts'!$D$2:$D$351, 'Dataset to Analyze - Overall'!A36)</f>
        <v>8</v>
      </c>
      <c r="CS36" s="4">
        <f>(((SUMIF('[3]2014 Broadcasts'!$F$2:$F$561, 'Dataset to Analyze - Overall'!A36, '[3]2014 Broadcasts'!$B$2:$B$561))+(SUMIF('[3]2014 Broadcasts'!$G$2:$G$561, 'Dataset to Analyze - Overall'!A36, '[3]2014 Broadcasts'!$B$2:$B$561))+(SUMIF('[3]2014 Broadcasts'!$H$2:$H$561, 'Dataset to Analyze - Overall'!A36, '[3]2014 Broadcasts'!$B$2:$B$561))+(SUMIF('[3]2014 Broadcasts'!$I$2:$I$561, 'Dataset to Analyze - Overall'!A36, '[3]2014 Broadcasts'!$B$2:$B$561)))/'Dataset to Analyze - Overall'!CN36)*1000000</f>
        <v>948333.33333333337</v>
      </c>
      <c r="CT36" s="4">
        <f>(((SUMIF('[3]2015 Broadcasts'!$C$2:$C$417,'Dataset to Analyze - Overall'!A36,'[3]2015 Broadcasts'!$H$2:$H$417))+(SUMIF('[3]2015 Broadcasts'!$D$2:$D$417,'Dataset to Analyze - Overall'!A36,'[3]2015 Broadcasts'!$H$2:$H$417)))/CO36)*1000000</f>
        <v>1160499.9999999998</v>
      </c>
      <c r="CU36" s="4">
        <f>(((SUMIF('[3]2016 Broadcasts'!$C$2:$C$400,'Dataset to Analyze - Overall'!A36,'[3]2016 Broadcasts'!$H$2:$H$400))+(SUMIF('[3]2016 Broadcasts'!$D$2:$D$400,'Dataset to Analyze - Overall'!A36,'[3]2016 Broadcasts'!$H$2:$H$400)))/'Dataset to Analyze - Overall'!CP36)*1000000</f>
        <v>2171166.6666666665</v>
      </c>
      <c r="CV36" s="4">
        <f>(((SUMIF('[3]2017 Broadcasts'!$C$2:$C$394,'Dataset to Analyze - Overall'!A36, '[3]2017 Broadcasts'!$I$2:$I$394))+(SUMIF('[3]2017 Broadcasts'!$D$2:$D$394,'Dataset to Analyze - Overall'!A36, '[3]2017 Broadcasts'!$I$2:$I$394)))/'Dataset to Analyze - Overall'!CQ36)*1000000</f>
        <v>2711000</v>
      </c>
      <c r="CW36" s="4">
        <f>(((SUMIF('[3]2018 Broadcasts'!$C$2:$C$351, 'Dataset to Analyze - Overall'!A36, '[3]2018 Broadcasts'!$H$2:$H$351))+(SUMIF('[3]2018 Broadcasts'!$D$2:$D$351, 'Dataset to Analyze - Overall'!A36, '[3]2018 Broadcasts'!$H$2:$H$351)))/'Dataset to Analyze - Overall'!CR36)*1000000</f>
        <v>1978500.0000000002</v>
      </c>
      <c r="CX36" s="5"/>
      <c r="CY36">
        <f>VLOOKUP(A36&amp;"2014", [3]Attendance!$D$2:$G$1286, 4, FALSE)</f>
        <v>41315</v>
      </c>
      <c r="CZ36">
        <f>VLOOKUP(A36&amp;"2015", [3]Attendance!$D$2:$G$1286, 4, FALSE)</f>
        <v>48150</v>
      </c>
      <c r="DA36">
        <f>VLOOKUP(A36&amp;"2016", [3]Attendance!$D$2:$G$1286, 4, FALSE)</f>
        <v>46076</v>
      </c>
      <c r="DB36">
        <f>VLOOKUP(A36&amp;"2017", [3]Attendance!$D$2:$G$1286, 4, FALSE)</f>
        <v>36295</v>
      </c>
      <c r="DC36">
        <f>VLOOKUP(A36&amp;"2018", [3]Attendance!$D$2:$G$1286, 4, FALSE)</f>
        <v>41696</v>
      </c>
      <c r="DE36">
        <f t="shared" si="45"/>
        <v>21.830836390138902</v>
      </c>
      <c r="DF36">
        <f t="shared" si="45"/>
        <v>21.989413518938903</v>
      </c>
      <c r="DG36">
        <f t="shared" si="45"/>
        <v>25.695829702138901</v>
      </c>
      <c r="DH36">
        <f t="shared" si="45"/>
        <v>23.3449129769389</v>
      </c>
      <c r="DI36">
        <f t="shared" si="45"/>
        <v>25.088697841738902</v>
      </c>
      <c r="DJ36">
        <f t="shared" si="35"/>
        <v>58.129649999999998</v>
      </c>
      <c r="DK36">
        <f t="shared" si="36"/>
        <v>54.750349999999997</v>
      </c>
      <c r="DL36">
        <f t="shared" si="37"/>
        <v>61.170549999999999</v>
      </c>
      <c r="DM36">
        <f t="shared" si="38"/>
        <v>65.83059999999999</v>
      </c>
      <c r="DN36">
        <f t="shared" si="39"/>
        <v>66.95859999999999</v>
      </c>
      <c r="DT36">
        <f t="shared" si="46"/>
        <v>35.08842662012124</v>
      </c>
      <c r="DU36">
        <f t="shared" si="46"/>
        <v>42.529580739488438</v>
      </c>
      <c r="DV36">
        <f t="shared" si="46"/>
        <v>53.102243398558379</v>
      </c>
      <c r="DW36">
        <f t="shared" si="46"/>
        <v>48.423123426316501</v>
      </c>
      <c r="DX36">
        <f t="shared" si="46"/>
        <v>69.199522943984931</v>
      </c>
      <c r="DY36">
        <f t="shared" si="47"/>
        <v>30.183579999999996</v>
      </c>
      <c r="DZ36">
        <f t="shared" si="48"/>
        <v>29.116239999999998</v>
      </c>
      <c r="EA36">
        <f t="shared" si="49"/>
        <v>30.354639999999996</v>
      </c>
      <c r="EB36">
        <f t="shared" si="50"/>
        <v>25.098049999999997</v>
      </c>
      <c r="EC36">
        <f t="shared" si="51"/>
        <v>29.030709999999999</v>
      </c>
      <c r="ED36">
        <f t="shared" si="52"/>
        <v>13.437000000319225</v>
      </c>
      <c r="EE36">
        <f t="shared" si="53"/>
        <v>8.9580000003618316</v>
      </c>
      <c r="EF36">
        <f t="shared" si="54"/>
        <v>8.9580000004079103</v>
      </c>
      <c r="EG36">
        <f t="shared" si="55"/>
        <v>5.9720000004575704</v>
      </c>
      <c r="EH36">
        <f t="shared" si="56"/>
        <v>11.944000000512229</v>
      </c>
      <c r="EI36" s="4">
        <f t="shared" si="57"/>
        <v>158.66949301057934</v>
      </c>
      <c r="EJ36" s="4">
        <f t="shared" si="57"/>
        <v>157.34358425878918</v>
      </c>
      <c r="EK36" s="4">
        <f t="shared" si="57"/>
        <v>179.28126310110517</v>
      </c>
      <c r="EL36" s="4">
        <f t="shared" si="57"/>
        <v>168.66868640371297</v>
      </c>
      <c r="EM36" s="4">
        <f t="shared" si="57"/>
        <v>202.22153078623606</v>
      </c>
      <c r="EN36" s="4">
        <f t="shared" si="58"/>
        <v>52</v>
      </c>
      <c r="EO36" s="4">
        <f t="shared" si="58"/>
        <v>58</v>
      </c>
      <c r="EP36" s="4">
        <f t="shared" si="58"/>
        <v>54</v>
      </c>
      <c r="EQ36" s="4">
        <f t="shared" si="41"/>
        <v>59</v>
      </c>
      <c r="ER36" s="4" t="e">
        <f t="shared" si="40"/>
        <v>#DIV/0!</v>
      </c>
      <c r="ET36" s="4">
        <v>0</v>
      </c>
      <c r="EU36">
        <v>0</v>
      </c>
      <c r="EV36">
        <v>0</v>
      </c>
      <c r="EW36">
        <v>0</v>
      </c>
      <c r="EX36">
        <v>0</v>
      </c>
      <c r="EY36">
        <v>5</v>
      </c>
      <c r="EZ36">
        <v>5</v>
      </c>
      <c r="FA36">
        <v>5</v>
      </c>
      <c r="FB36">
        <v>0</v>
      </c>
      <c r="FC36">
        <v>5</v>
      </c>
      <c r="FD36">
        <f>VLOOKUP(A36, '[3]College Football Reference 0918'!$A$2:$R$131, 9, FALSE)</f>
        <v>1</v>
      </c>
      <c r="FE36">
        <f>VLOOKUP(A36, '[3]College Football Reference 0918'!$A$2:$R$131, 10, FALSE)</f>
        <v>0</v>
      </c>
      <c r="FF36">
        <f>VLOOKUP(A36, '[3]College Football Reference 0918'!$A$2:$R$131, 11, FALSE)</f>
        <v>1</v>
      </c>
      <c r="FG36">
        <f>VLOOKUP(A36, '[3]College Football Reference 0918'!$A$2:$R$131, 12, FALSE)</f>
        <v>1</v>
      </c>
      <c r="FH36">
        <f>VLOOKUP(A36, '[3]College Football Reference 0918'!$A$2:$R$131, 13, FALSE)</f>
        <v>0</v>
      </c>
      <c r="FX36">
        <f>IF((VLOOKUP(A36, '[3]2014'!$B$18:$Q$145, 13, FALSE))&gt;0, 5, 0)</f>
        <v>0</v>
      </c>
      <c r="FY36">
        <f>IF((VLOOKUP(A36, '[3]2015'!$B$18:$P$145, 13, FALSE))&gt;0, 5, 0)</f>
        <v>0</v>
      </c>
      <c r="FZ36">
        <f>IF((VLOOKUP(A36, '[3]2016'!$B$18:$Q$145, 13, FALSE))&gt;0, 5, 0)</f>
        <v>0</v>
      </c>
      <c r="GA36">
        <f>IF((VLOOKUP(A36, '[3]2017'!$B$18:$Q$147, 13, FALSE))&gt;0, 5, 0)</f>
        <v>0</v>
      </c>
      <c r="GB36">
        <f>IF((VLOOKUP(A36, '[3]2018'!$B$18:$Q$147, 13, FALSE))&gt;0, 5, 0)</f>
        <v>0</v>
      </c>
      <c r="GC36">
        <f>IF((VLOOKUP(A36, '[3]2014'!$B$18:$Q$145, 15, FALSE))&gt;0, 5, 0)</f>
        <v>0</v>
      </c>
      <c r="GD36">
        <f>IF((VLOOKUP(A36, '[3]2015'!$B$18:$P$145, 15, FALSE))&gt;0, 5, 0)</f>
        <v>0</v>
      </c>
      <c r="GE36">
        <f>IF((VLOOKUP(A36, '[3]2016'!$B$18:$Q$145, 15, FALSE))&gt;0, 5, 0)</f>
        <v>0</v>
      </c>
      <c r="GF36">
        <f>IF((VLOOKUP(A36, '[3]2017'!$B$18:$Q$147, 15, FALSE))&gt;0, 5, 0)</f>
        <v>0</v>
      </c>
      <c r="GG36">
        <f>IF((VLOOKUP(A36, '[3]2018'!$B$18:$Q$147, 15, FALSE))&gt;0, 5, 0)</f>
        <v>0</v>
      </c>
      <c r="GH36" s="7">
        <f t="shared" si="59"/>
        <v>207827.52809723956</v>
      </c>
      <c r="GI36" s="7">
        <f t="shared" si="59"/>
        <v>226396.04971549066</v>
      </c>
      <c r="GJ36" s="7">
        <f t="shared" si="59"/>
        <v>246623.59118661773</v>
      </c>
      <c r="GK36" s="7">
        <f t="shared" si="59"/>
        <v>268658.37900537474</v>
      </c>
      <c r="GL36" s="7">
        <f t="shared" si="59"/>
        <v>292661.88308473572</v>
      </c>
      <c r="GM36">
        <v>318810</v>
      </c>
      <c r="GO36" s="8">
        <f t="shared" si="29"/>
        <v>-0.38813531901094084</v>
      </c>
      <c r="GP36" s="8">
        <f t="shared" si="30"/>
        <v>-0.15201765950547041</v>
      </c>
      <c r="GQ36">
        <f>VLOOKUP(A36, '[3]Sept. 2017 Social'!$D$2:$F$151, 3, FALSE)</f>
        <v>8.4099999999999994E-2</v>
      </c>
      <c r="GR36">
        <f>VLOOKUP(A36, '[3]Sept. 2018 Social'!$D$2:$F$151, 3, FALSE)</f>
        <v>0.10340000000000001</v>
      </c>
      <c r="GS36">
        <f>VLOOKUP(A36, '[3]Sept. 2019 Social'!$D$2:$F$301, 3, FALSE)</f>
        <v>0.1285</v>
      </c>
      <c r="GT36">
        <f t="shared" si="42"/>
        <v>0.23611765950547042</v>
      </c>
      <c r="GV36">
        <v>0.64615164601292385</v>
      </c>
    </row>
    <row r="37" spans="1:204" x14ac:dyDescent="0.35">
      <c r="A37" t="s">
        <v>270</v>
      </c>
      <c r="B37" t="str">
        <f>VLOOKUP(A37,'[1]CFB Scores for Tableau'!$A$2:$D$131, 2, FALSE)</f>
        <v>Starkville</v>
      </c>
      <c r="C37" t="str">
        <f>VLOOKUP(A37,'[1]CFB Scores for Tableau'!$A$2:$D$131, 3, FALSE)</f>
        <v>Mississippi</v>
      </c>
      <c r="D37" s="9">
        <f>VLOOKUP(A37,'[1]CFB Scores for Tableau'!$A$2:$D$131, 4, FALSE)</f>
        <v>39762</v>
      </c>
      <c r="F37" s="3">
        <f t="shared" si="0"/>
        <v>110.39751420946411</v>
      </c>
      <c r="G37">
        <f t="shared" si="1"/>
        <v>29</v>
      </c>
      <c r="I37" s="4">
        <f t="shared" si="2"/>
        <v>18.797221695520001</v>
      </c>
      <c r="J37">
        <v>0</v>
      </c>
      <c r="K37" s="4">
        <f t="shared" si="32"/>
        <v>94.053629999999998</v>
      </c>
      <c r="L37" s="4">
        <f t="shared" si="3"/>
        <v>42.802606650727085</v>
      </c>
      <c r="M37" s="4">
        <f t="shared" si="33"/>
        <v>50.180294000000004</v>
      </c>
      <c r="N37" s="4">
        <f t="shared" si="4"/>
        <v>65.692000001329248</v>
      </c>
      <c r="O37" s="4">
        <f t="shared" si="5"/>
        <v>271.52575234757632</v>
      </c>
      <c r="P37" s="4">
        <f t="shared" si="6"/>
        <v>37</v>
      </c>
      <c r="Q37" s="4"/>
      <c r="R37" s="4">
        <f t="shared" si="34"/>
        <v>270.23148568710474</v>
      </c>
      <c r="S37" s="4">
        <f t="shared" si="7"/>
        <v>37</v>
      </c>
      <c r="T37" s="4"/>
      <c r="U37" t="s">
        <v>190</v>
      </c>
      <c r="V37" t="s">
        <v>191</v>
      </c>
      <c r="W37" s="4">
        <v>28568769.600000001</v>
      </c>
      <c r="X37" s="4">
        <v>3241830.9</v>
      </c>
      <c r="Y37" s="4">
        <f>VLOOKUP(A37, '[2]Power 5'!$B$2:$F$75, 3, FALSE)</f>
        <v>720313.6</v>
      </c>
      <c r="Z37" s="4">
        <f>VLOOKUP(A37, '[2]Power 5'!$B$2:$F$75, 4, FALSE)</f>
        <v>405665.6</v>
      </c>
      <c r="AA37" s="3">
        <f>VLOOKUP(A37, '[2]Power 5'!$B$2:$F$75, 5, FALSE)</f>
        <v>0.56317914863748231</v>
      </c>
      <c r="AB37" s="4">
        <v>25326938.700000003</v>
      </c>
      <c r="AC37" s="3">
        <v>0.40685128101026347</v>
      </c>
      <c r="AD37" s="4">
        <f t="shared" si="8"/>
        <v>40329800</v>
      </c>
      <c r="AE37" t="s">
        <v>271</v>
      </c>
      <c r="AF37" s="5">
        <f>(VLOOKUP(A37, '[3]USA Coaches'' Salaries'!$O$3:$W$132, 9, FALSE))</f>
        <v>3.726</v>
      </c>
      <c r="AG37">
        <v>192060</v>
      </c>
      <c r="AH37">
        <v>245150</v>
      </c>
      <c r="AI37">
        <v>131207</v>
      </c>
      <c r="AJ37">
        <f t="shared" si="9"/>
        <v>568417</v>
      </c>
      <c r="AK37">
        <v>0</v>
      </c>
      <c r="AL37">
        <v>0</v>
      </c>
      <c r="AM37">
        <v>0</v>
      </c>
      <c r="AN37">
        <v>0</v>
      </c>
      <c r="AO37">
        <f t="shared" si="44"/>
        <v>0</v>
      </c>
      <c r="AP37">
        <f>(VLOOKUP(A37, '[3]College Football Reference 0918'!$A$2:$I$131, 8, FALSE))*10</f>
        <v>10</v>
      </c>
      <c r="AQ37">
        <f>(VLOOKUP(A37, '[3]College Football Reference 0918'!$A$2:$I$131, 9, FALSE))*10</f>
        <v>0</v>
      </c>
      <c r="AR37">
        <f>VLOOKUP('Dataset to Analyze - Overall'!A37, '[3]College Football Reference 0918'!$A$2:$G$131, 3, FALSE)</f>
        <v>78</v>
      </c>
      <c r="AS37">
        <f>VLOOKUP('Dataset to Analyze - Overall'!A37, '[3]College Football Reference 0918'!$A$2:$G$131, 4, FALSE)</f>
        <v>51</v>
      </c>
      <c r="AT37" s="5">
        <f>VLOOKUP('Dataset to Analyze - Overall'!A37, '[3]College Football Reference 0918'!$A$2:$G$131, 5, FALSE)</f>
        <v>0.60465116279069764</v>
      </c>
      <c r="AU37">
        <f>(VLOOKUP('Dataset to Analyze - Overall'!A37,'[3]College Football Reference 0918'!$A$2:$G$131,7,FALSE)*5)</f>
        <v>30</v>
      </c>
      <c r="AV37">
        <f>(VLOOKUP('Dataset to Analyze - Overall'!A37, '[3]College Football Reference 0918'!$A$2:$G$131, 6, FALSE))*5</f>
        <v>45</v>
      </c>
      <c r="AW37">
        <f t="shared" si="11"/>
        <v>44</v>
      </c>
      <c r="AX37" s="4">
        <f>((((SUMIF('[3]2014 Broadcasts'!$F$2:$F$561, 'Dataset to Analyze - Overall'!A37, '[3]2014 Broadcasts'!$B$2:$B$561))+(SUMIF('[3]2014 Broadcasts'!$G$2:$G$561, 'Dataset to Analyze - Overall'!A37, '[3]2014 Broadcasts'!$B$2:$B$561))+(SUMIF('[3]2014 Broadcasts'!$H$2:$H$561, 'Dataset to Analyze - Overall'!A37, '[3]2014 Broadcasts'!$B$2:$B$561))+(SUMIF('[3]2014 Broadcasts'!$I$2:$I$561, 'Dataset to Analyze - Overall'!A37, '[3]2014 Broadcasts'!$B$2:$B$561)))+((SUMIF('[3]2015 Broadcasts'!$C$2:$C$417,'Dataset to Analyze - Overall'!A37,'[3]2015 Broadcasts'!$H$2:$H$417))+(SUMIF('[3]2015 Broadcasts'!$D$2:$D$417,'Dataset to Analyze - Overall'!A37,'[3]2015 Broadcasts'!$H$2:$H$417)))+((SUMIF('[3]2016 Broadcasts'!$C$2:$C$400,'Dataset to Analyze - Overall'!A37,'[3]2016 Broadcasts'!$H$2:$H$400))+(SUMIF('[3]2016 Broadcasts'!$D$2:$D$400,'Dataset to Analyze - Overall'!A37,'[3]2016 Broadcasts'!$H$2:$H$400)))+((SUMIF('[3]2017 Broadcasts'!$C$2:$C$394,'Dataset to Analyze - Overall'!A37, '[3]2017 Broadcasts'!$I$2:$I$394))+(SUMIF('[3]2017 Broadcasts'!$D$2:$D$394,'Dataset to Analyze - Overall'!A37, '[3]2017 Broadcasts'!$I$2:$I$394)))+((SUMIF('[3]2018 Broadcasts'!$C$2:$C$351, 'Dataset to Analyze - Overall'!A37, '[3]2018 Broadcasts'!$H$2:$H$351))+(SUMIF('[3]2018 Broadcasts'!$D$2:$D$351, 'Dataset to Analyze - Overall'!A37, '[3]2018 Broadcasts'!$H$2:$H$351))))/AW37)*1000000</f>
        <v>2839477.2727272729</v>
      </c>
      <c r="AY37" t="s">
        <v>233</v>
      </c>
      <c r="AZ37" s="4">
        <f>(VLOOKUP(A37, [3]Averages!$B$2:$K$128, 10, FALSE))*1000000</f>
        <v>2428571.4285714282</v>
      </c>
      <c r="BA37" s="4">
        <f>AVERAGEIF([3]Attendance!$C$2:$C$1286, 'Dataset to Analyze - Overall'!A37, [3]Attendance!$G$2:$G$1286)</f>
        <v>57583.8</v>
      </c>
      <c r="BB37">
        <f>VLOOKUP(A37, [3]Stadiums!$B$2:$E$132, 3, FALSE)</f>
        <v>64038</v>
      </c>
      <c r="BC37" s="3">
        <f t="shared" si="12"/>
        <v>0.89921296730066524</v>
      </c>
      <c r="BD37">
        <f>VLOOKUP(A37, '[3]College Football Reference 0918'!$A$2:$L$131, 11, FALSE)</f>
        <v>2</v>
      </c>
      <c r="BE37">
        <f>VLOOKUP(A37, '[3]College Football Reference 0918'!$A$2:$L$131, 12, FALSE)</f>
        <v>3</v>
      </c>
      <c r="BF37">
        <f>VLOOKUP(A37, '[3]College Football Reference 0918'!$A$2:$L$131, 2, FALSE)</f>
        <v>9</v>
      </c>
      <c r="BG37">
        <f>VLOOKUP(A37, '[3]Draft Picks'!$AG$2:$AT$131, 14, FALSE)</f>
        <v>31</v>
      </c>
      <c r="BH37">
        <f>(VLOOKUP(A37, [3]Averages!$B$2:$J$128, 9, FALSE))*GV37</f>
        <v>2370062.4153028401</v>
      </c>
      <c r="BJ37">
        <f>VLOOKUP(A37&amp;"2014", '[4]Revenues_All_Sports_and_Men''s_W'!$E$2:$BI$1271, 57, FALSE)</f>
        <v>31308423</v>
      </c>
      <c r="BK37">
        <f>VLOOKUP(A37&amp;"2015", '[4]Revenues_All_Sports_and_Men''s_W'!$E$2:$BI$1271, 57, FALSE)</f>
        <v>35471847</v>
      </c>
      <c r="BL37">
        <f>VLOOKUP(A37&amp;"2016", '[4]Revenues_All_Sports_and_Men''s_W'!$E$2:$BI$1271, 57, FALSE)</f>
        <v>35687282</v>
      </c>
      <c r="BM37">
        <f>VLOOKUP(A37&amp;"2017", '[4]Revenues_All_Sports_and_Men''s_W'!$E$2:$BI$1271, 57, FALSE)</f>
        <v>29753690</v>
      </c>
      <c r="BN37">
        <f>VLOOKUP(A37&amp;"2018", '[4]Revenues_All_Sports_and_Men''s_W'!$E$2:$BI$1271, 57, FALSE)</f>
        <v>38035088</v>
      </c>
      <c r="BO37" s="6">
        <f>VLOOKUP(A37&amp;"2014", '[4]Revenues_All_Sports_and_Men''s_W'!$E$2:$FO$1271, 58, FALSE)</f>
        <v>0.45940447147057245</v>
      </c>
      <c r="BP37" s="6">
        <f>VLOOKUP(A37&amp;"2015", '[4]Revenues_All_Sports_and_Men''s_W'!$E$2:$FO$1271, 58, FALSE)</f>
        <v>0.41946300911445539</v>
      </c>
      <c r="BQ37" s="6">
        <f>VLOOKUP(A37&amp;"2016", '[4]Revenues_All_Sports_and_Men''s_W'!$E$2:$FO$1271, 58, FALSE)</f>
        <v>0.3978655923276842</v>
      </c>
      <c r="BR37" s="6">
        <f>VLOOKUP(A37&amp;"2017", '[4]Revenues_All_Sports_and_Men''s_W'!$E$2:$FO$1271, 58, FALSE)</f>
        <v>0.31736384776816834</v>
      </c>
      <c r="BS37" s="6">
        <f>VLOOKUP(A37&amp;"2018", '[4]Revenues_All_Sports_and_Men''s_W'!$E$2:$FO$1271, 58, FALSE)</f>
        <v>0.37489821416291108</v>
      </c>
      <c r="BT37">
        <f>VLOOKUP(A37&amp;"2014", '[5]Recruiting_Expenses_Men''s_Women'!$F$2:$O$1271, 9, FALSE)</f>
        <v>723834</v>
      </c>
      <c r="BU37">
        <f>VLOOKUP(A37&amp;"2015", '[5]Recruiting_Expenses_Men''s_Women'!$F$2:$O$1271, 9, FALSE)</f>
        <v>830488</v>
      </c>
      <c r="BV37">
        <f>VLOOKUP(A37&amp;"2016", '[5]Recruiting_Expenses_Men''s_Women'!$F$2:$O$1271, 9, FALSE)</f>
        <v>850824</v>
      </c>
      <c r="BW37">
        <f>VLOOKUP(A37&amp;"2017", '[5]Recruiting_Expenses_Men''s_Women'!$F$2:$O$1271, 9, FALSE)</f>
        <v>881370</v>
      </c>
      <c r="BX37">
        <f>VLOOKUP(A37&amp;"2018", '[5]Recruiting_Expenses_Men''s_Women'!$F$2:$O$1271, 9, FALSE)</f>
        <v>810144</v>
      </c>
      <c r="BY37" s="4">
        <v>31894000</v>
      </c>
      <c r="BZ37" s="4">
        <v>39870000</v>
      </c>
      <c r="CA37" s="4">
        <v>40664000</v>
      </c>
      <c r="CB37" s="4">
        <v>43921000</v>
      </c>
      <c r="CC37" s="4">
        <v>45300000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f>VLOOKUP(A37, '[3]2014'!$B$18:$D$145, 3, FALSE)</f>
        <v>10</v>
      </c>
      <c r="CJ37">
        <f>VLOOKUP(A37, '[3]2015'!$B$18:$D$145, 3, FALSE)</f>
        <v>9</v>
      </c>
      <c r="CK37">
        <f>VLOOKUP(A37, '[3]2016'!$B$18:$D$145, 3, FALSE)</f>
        <v>6</v>
      </c>
      <c r="CL37">
        <f>VLOOKUP(A37, '[3]2017'!$B$18:$D$147, 3, FALSE)</f>
        <v>9</v>
      </c>
      <c r="CM37">
        <f>VLOOKUP(A37, '[3]2018'!$B$18:$D$147, 3, FALSE)</f>
        <v>8</v>
      </c>
      <c r="CN37">
        <f>COUNTIF('[3]2014 Broadcasts'!$F$2:$F$561, 'Dataset to Analyze - Overall'!A37)+COUNTIF('[3]2014 Broadcasts'!$G$2:$G$561, 'Dataset to Analyze - Overall'!A37)+COUNTIF('[3]2014 Broadcasts'!$H$2:$H$561, 'Dataset to Analyze - Overall'!A37)+COUNTIF('[3]2014 Broadcasts'!$I$2:$I$561, 'Dataset to Analyze - Overall'!A37)</f>
        <v>9</v>
      </c>
      <c r="CO37">
        <f>COUNTIF('[3]2015 Broadcasts'!$C$2:$C$417, A37)+COUNTIF('[3]2015 Broadcasts'!$D$2:$D$417, A37)</f>
        <v>9</v>
      </c>
      <c r="CP37">
        <f>COUNTIF('[3]2016 Broadcasts'!$C$2:$C$400, 'Dataset to Analyze - Overall'!A37)+COUNTIF('[3]2016 Broadcasts'!$D$2:$D$400, 'Dataset to Analyze - Overall'!A37)</f>
        <v>7</v>
      </c>
      <c r="CQ37">
        <f>COUNTIF('[3]2017 Broadcasts'!$C$2:$C$394, 'Dataset to Analyze - Overall'!A37)+COUNTIF('[3]2017 Broadcasts'!$D$2:$D$394, 'Dataset to Analyze - Overall'!A37)</f>
        <v>8</v>
      </c>
      <c r="CR37">
        <f>COUNTIF('[3]2018 Broadcasts'!$C$2:$C$351, 'Dataset to Analyze - Overall'!A37)+COUNTIF('[3]2018 Broadcasts'!$D$2:$D$351, 'Dataset to Analyze - Overall'!A37)</f>
        <v>11</v>
      </c>
      <c r="CS37" s="4">
        <f>(((SUMIF('[3]2014 Broadcasts'!$F$2:$F$561, 'Dataset to Analyze - Overall'!A37, '[3]2014 Broadcasts'!$B$2:$B$561))+(SUMIF('[3]2014 Broadcasts'!$G$2:$G$561, 'Dataset to Analyze - Overall'!A37, '[3]2014 Broadcasts'!$B$2:$B$561))+(SUMIF('[3]2014 Broadcasts'!$H$2:$H$561, 'Dataset to Analyze - Overall'!A37, '[3]2014 Broadcasts'!$B$2:$B$561))+(SUMIF('[3]2014 Broadcasts'!$I$2:$I$561, 'Dataset to Analyze - Overall'!A37, '[3]2014 Broadcasts'!$B$2:$B$561)))/'Dataset to Analyze - Overall'!CN37)*1000000</f>
        <v>5047222.222222222</v>
      </c>
      <c r="CT37" s="4">
        <f>(((SUMIF('[3]2015 Broadcasts'!$C$2:$C$417,'Dataset to Analyze - Overall'!A37,'[3]2015 Broadcasts'!$H$2:$H$417))+(SUMIF('[3]2015 Broadcasts'!$D$2:$D$417,'Dataset to Analyze - Overall'!A37,'[3]2015 Broadcasts'!$H$2:$H$417)))/CO37)*1000000</f>
        <v>2204111.1111111105</v>
      </c>
      <c r="CU37" s="4">
        <f>(((SUMIF('[3]2016 Broadcasts'!$C$2:$C$400,'Dataset to Analyze - Overall'!A37,'[3]2016 Broadcasts'!$H$2:$H$400))+(SUMIF('[3]2016 Broadcasts'!$D$2:$D$400,'Dataset to Analyze - Overall'!A37,'[3]2016 Broadcasts'!$H$2:$H$400)))/'Dataset to Analyze - Overall'!CP37)*1000000</f>
        <v>1718142.857142857</v>
      </c>
      <c r="CV37" s="4">
        <f>(((SUMIF('[3]2017 Broadcasts'!$C$2:$C$394,'Dataset to Analyze - Overall'!A37, '[3]2017 Broadcasts'!$I$2:$I$394))+(SUMIF('[3]2017 Broadcasts'!$D$2:$D$394,'Dataset to Analyze - Overall'!A37, '[3]2017 Broadcasts'!$I$2:$I$394)))/'Dataset to Analyze - Overall'!CQ37)*1000000</f>
        <v>3115000</v>
      </c>
      <c r="CW37" s="4">
        <f>(((SUMIF('[3]2018 Broadcasts'!$C$2:$C$351, 'Dataset to Analyze - Overall'!A37, '[3]2018 Broadcasts'!$H$2:$H$351))+(SUMIF('[3]2018 Broadcasts'!$D$2:$D$351, 'Dataset to Analyze - Overall'!A37, '[3]2018 Broadcasts'!$H$2:$H$351)))/'Dataset to Analyze - Overall'!CR37)*1000000</f>
        <v>2066181.8181818181</v>
      </c>
      <c r="CX37" s="5"/>
      <c r="CY37">
        <f>VLOOKUP(A37&amp;"2014", [3]Attendance!$D$2:$G$1286, 4, FALSE)</f>
        <v>61127</v>
      </c>
      <c r="CZ37">
        <f>VLOOKUP(A37&amp;"2015", [3]Attendance!$D$2:$G$1286, 4, FALSE)</f>
        <v>61784</v>
      </c>
      <c r="DA37">
        <f>VLOOKUP(A37&amp;"2016", [3]Attendance!$D$2:$G$1286, 4, FALSE)</f>
        <v>58317</v>
      </c>
      <c r="DB37">
        <f>VLOOKUP(A37&amp;"2017", [3]Attendance!$D$2:$G$1286, 4, FALSE)</f>
        <v>58100</v>
      </c>
      <c r="DC37">
        <f>VLOOKUP(A37&amp;"2018", [3]Attendance!$D$2:$G$1286, 4, FALSE)</f>
        <v>58057</v>
      </c>
      <c r="DE37">
        <f t="shared" si="45"/>
        <v>20.049914088938902</v>
      </c>
      <c r="DF37">
        <f t="shared" si="45"/>
        <v>22.716170818538902</v>
      </c>
      <c r="DG37">
        <f t="shared" si="45"/>
        <v>22.8541353925389</v>
      </c>
      <c r="DH37">
        <f t="shared" si="45"/>
        <v>19.054263075738902</v>
      </c>
      <c r="DI37">
        <f t="shared" si="45"/>
        <v>24.357670354938904</v>
      </c>
      <c r="DJ37">
        <f t="shared" si="35"/>
        <v>74.229500000000002</v>
      </c>
      <c r="DK37">
        <f t="shared" si="36"/>
        <v>92.973099999999988</v>
      </c>
      <c r="DL37">
        <f t="shared" si="37"/>
        <v>94.838999999999999</v>
      </c>
      <c r="DM37">
        <f t="shared" si="38"/>
        <v>102.49294999999999</v>
      </c>
      <c r="DN37">
        <f t="shared" si="39"/>
        <v>105.7336</v>
      </c>
      <c r="DT37">
        <f t="shared" si="46"/>
        <v>36.721630216299204</v>
      </c>
      <c r="DU37">
        <f t="shared" si="46"/>
        <v>41.11219041998288</v>
      </c>
      <c r="DV37">
        <f t="shared" si="46"/>
        <v>41.152587164079378</v>
      </c>
      <c r="DW37">
        <f t="shared" si="46"/>
        <v>42.320204301646427</v>
      </c>
      <c r="DX37">
        <f t="shared" si="46"/>
        <v>39.475859996415743</v>
      </c>
      <c r="DY37">
        <f t="shared" si="47"/>
        <v>44.287300000000002</v>
      </c>
      <c r="DZ37">
        <f t="shared" si="48"/>
        <v>34.201769999999996</v>
      </c>
      <c r="EA37">
        <f t="shared" si="49"/>
        <v>36.421979999999998</v>
      </c>
      <c r="EB37">
        <f t="shared" si="50"/>
        <v>42.916969999999999</v>
      </c>
      <c r="EC37">
        <f t="shared" si="51"/>
        <v>29.116239999999998</v>
      </c>
      <c r="ED37">
        <f t="shared" si="52"/>
        <v>13.437000000693146</v>
      </c>
      <c r="EE37">
        <f t="shared" si="53"/>
        <v>13.437000000767741</v>
      </c>
      <c r="EF37">
        <f t="shared" si="54"/>
        <v>10.451000000849374</v>
      </c>
      <c r="EG37">
        <f t="shared" si="55"/>
        <v>11.944000000938946</v>
      </c>
      <c r="EH37">
        <f t="shared" si="56"/>
        <v>16.423000001035934</v>
      </c>
      <c r="EI37" s="4">
        <f t="shared" si="57"/>
        <v>188.72534430593129</v>
      </c>
      <c r="EJ37" s="4">
        <f t="shared" si="57"/>
        <v>204.44023123928952</v>
      </c>
      <c r="EK37" s="4">
        <f t="shared" si="57"/>
        <v>205.71870255746765</v>
      </c>
      <c r="EL37" s="4">
        <f t="shared" si="57"/>
        <v>218.72838737832427</v>
      </c>
      <c r="EM37" s="4">
        <f t="shared" si="57"/>
        <v>215.1063703523906</v>
      </c>
      <c r="EN37" s="4">
        <f t="shared" si="58"/>
        <v>33</v>
      </c>
      <c r="EO37" s="4">
        <f t="shared" si="58"/>
        <v>27</v>
      </c>
      <c r="EP37" s="4">
        <f t="shared" si="58"/>
        <v>36</v>
      </c>
      <c r="EQ37" s="4">
        <f t="shared" si="41"/>
        <v>35</v>
      </c>
      <c r="ER37" s="4" t="e">
        <f t="shared" si="40"/>
        <v>#DIV/0!</v>
      </c>
      <c r="ET37" s="4">
        <v>0</v>
      </c>
      <c r="EU37">
        <v>5</v>
      </c>
      <c r="EV37">
        <v>5</v>
      </c>
      <c r="EW37">
        <v>5</v>
      </c>
      <c r="EX37">
        <v>0</v>
      </c>
      <c r="EY37">
        <v>5</v>
      </c>
      <c r="EZ37">
        <v>5</v>
      </c>
      <c r="FA37">
        <v>5</v>
      </c>
      <c r="FB37">
        <v>5</v>
      </c>
      <c r="FC37">
        <v>5</v>
      </c>
      <c r="FD37">
        <f>VLOOKUP(A37, '[3]College Football Reference 0918'!$A$2:$R$131, 9, FALSE)</f>
        <v>0</v>
      </c>
      <c r="FE37">
        <f>VLOOKUP(A37, '[3]College Football Reference 0918'!$A$2:$R$131, 10, FALSE)</f>
        <v>0</v>
      </c>
      <c r="FF37">
        <f>VLOOKUP(A37, '[3]College Football Reference 0918'!$A$2:$R$131, 11, FALSE)</f>
        <v>2</v>
      </c>
      <c r="FG37">
        <f>VLOOKUP(A37, '[3]College Football Reference 0918'!$A$2:$R$131, 12, FALSE)</f>
        <v>3</v>
      </c>
      <c r="FH37">
        <f>VLOOKUP(A37, '[3]College Football Reference 0918'!$A$2:$R$131, 13, FALSE)</f>
        <v>0</v>
      </c>
      <c r="FN37">
        <v>10</v>
      </c>
      <c r="FX37">
        <f>IF((VLOOKUP(A37, '[3]2014'!$B$18:$Q$145, 13, FALSE))&gt;0, 5, 0)</f>
        <v>0</v>
      </c>
      <c r="FY37">
        <f>IF((VLOOKUP(A37, '[3]2015'!$B$18:$P$145, 13, FALSE))&gt;0, 5, 0)</f>
        <v>0</v>
      </c>
      <c r="FZ37">
        <f>IF((VLOOKUP(A37, '[3]2016'!$B$18:$Q$145, 13, FALSE))&gt;0, 5, 0)</f>
        <v>0</v>
      </c>
      <c r="GA37">
        <f>IF((VLOOKUP(A37, '[3]2017'!$B$18:$Q$147, 13, FALSE))&gt;0, 5, 0)</f>
        <v>0</v>
      </c>
      <c r="GB37">
        <f>IF((VLOOKUP(A37, '[3]2018'!$B$18:$Q$147, 13, FALSE))&gt;0, 5, 0)</f>
        <v>5</v>
      </c>
      <c r="GC37">
        <f>IF((VLOOKUP(A37, '[3]2014'!$B$18:$Q$145, 15, FALSE))&gt;0, 5, 0)</f>
        <v>5</v>
      </c>
      <c r="GD37">
        <f>IF((VLOOKUP(A37, '[3]2015'!$B$18:$P$145, 15, FALSE))&gt;0, 5, 0)</f>
        <v>0</v>
      </c>
      <c r="GE37">
        <f>IF((VLOOKUP(A37, '[3]2016'!$B$18:$Q$145, 15, FALSE))&gt;0, 5, 0)</f>
        <v>0</v>
      </c>
      <c r="GF37">
        <f>IF((VLOOKUP(A37, '[3]2017'!$B$18:$Q$147, 15, FALSE))&gt;0, 5, 0)</f>
        <v>5</v>
      </c>
      <c r="GG37">
        <f>IF((VLOOKUP(A37, '[3]2018'!$B$18:$Q$147, 15, FALSE))&gt;0, 5, 0)</f>
        <v>0</v>
      </c>
      <c r="GH37" s="7">
        <f t="shared" si="59"/>
        <v>370542.64307408378</v>
      </c>
      <c r="GI37" s="7">
        <f t="shared" si="59"/>
        <v>403649.08061582159</v>
      </c>
      <c r="GJ37" s="7">
        <f t="shared" si="59"/>
        <v>439713.44007880468</v>
      </c>
      <c r="GK37" s="7">
        <f t="shared" si="59"/>
        <v>478999.99943257147</v>
      </c>
      <c r="GL37" s="7">
        <f t="shared" si="59"/>
        <v>521796.64877944929</v>
      </c>
      <c r="GM37">
        <v>568417</v>
      </c>
      <c r="GO37" s="8">
        <f t="shared" si="29"/>
        <v>0.2201085116570114</v>
      </c>
      <c r="GP37" s="8">
        <f t="shared" si="30"/>
        <v>0.3298042558285057</v>
      </c>
      <c r="GQ37">
        <f>VLOOKUP(A37, '[3]Sept. 2017 Social'!$D$2:$F$151, 3, FALSE)</f>
        <v>0.4395</v>
      </c>
      <c r="GR37">
        <f>VLOOKUP(A37, '[3]Sept. 2018 Social'!$D$2:$F$151, 3, FALSE)</f>
        <v>0.49469999999999997</v>
      </c>
      <c r="GS37">
        <f>VLOOKUP(A37, '[3]Sept. 2019 Social'!$D$2:$F$301, 3, FALSE)</f>
        <v>0.54110000000000003</v>
      </c>
      <c r="GT37">
        <f t="shared" si="42"/>
        <v>0.10969574417149432</v>
      </c>
      <c r="GV37">
        <v>0.52895298930307566</v>
      </c>
    </row>
    <row r="38" spans="1:204" x14ac:dyDescent="0.35">
      <c r="A38" t="s">
        <v>272</v>
      </c>
      <c r="B38" t="str">
        <f>VLOOKUP(A38,'[1]CFB Scores for Tableau'!$A$2:$D$131, 2, FALSE)</f>
        <v>Evanston</v>
      </c>
      <c r="C38" t="str">
        <f>VLOOKUP(A38,'[1]CFB Scores for Tableau'!$A$2:$D$131, 3, FALSE)</f>
        <v>Illinois</v>
      </c>
      <c r="D38" s="9">
        <f>VLOOKUP(A38,'[1]CFB Scores for Tableau'!$A$2:$D$131, 4, FALSE)</f>
        <v>60201</v>
      </c>
      <c r="F38" s="3">
        <f t="shared" si="0"/>
        <v>122.46711065711817</v>
      </c>
      <c r="G38">
        <f t="shared" si="1"/>
        <v>20</v>
      </c>
      <c r="I38" s="4">
        <f t="shared" si="2"/>
        <v>25.327800838850003</v>
      </c>
      <c r="J38">
        <v>0</v>
      </c>
      <c r="K38" s="4">
        <f t="shared" si="32"/>
        <v>99.706319999999991</v>
      </c>
      <c r="L38" s="4">
        <f t="shared" si="3"/>
        <v>44.453569301484912</v>
      </c>
      <c r="M38" s="4">
        <f t="shared" si="33"/>
        <v>45.030226000000006</v>
      </c>
      <c r="N38" s="4">
        <f t="shared" si="4"/>
        <v>56.734000000221691</v>
      </c>
      <c r="O38" s="4">
        <f t="shared" si="5"/>
        <v>271.2519161405566</v>
      </c>
      <c r="P38" s="4">
        <f t="shared" si="6"/>
        <v>38</v>
      </c>
      <c r="Q38" s="4"/>
      <c r="R38" s="4">
        <f t="shared" si="34"/>
        <v>269.90968139864941</v>
      </c>
      <c r="S38" s="4">
        <f t="shared" si="7"/>
        <v>38</v>
      </c>
      <c r="T38" s="4"/>
      <c r="U38" t="s">
        <v>195</v>
      </c>
      <c r="V38" t="s">
        <v>191</v>
      </c>
      <c r="W38" s="4">
        <v>35958810.5</v>
      </c>
      <c r="X38" s="4">
        <v>3427851.2</v>
      </c>
      <c r="Y38" s="4">
        <f>VLOOKUP(A38, '[2]Power 5'!$B$2:$F$75, 3, FALSE)</f>
        <v>820411.1</v>
      </c>
      <c r="Z38" s="4">
        <f>VLOOKUP(A38, '[2]Power 5'!$B$2:$F$75, 4, FALSE)</f>
        <v>426777.0784955924</v>
      </c>
      <c r="AA38" s="3">
        <f>VLOOKUP(A38, '[2]Power 5'!$B$2:$F$75, 5, FALSE)</f>
        <v>0.52019905446865899</v>
      </c>
      <c r="AB38" s="4">
        <v>32530959.300000001</v>
      </c>
      <c r="AC38" s="3">
        <v>0.48796924081032228</v>
      </c>
      <c r="AD38" s="4">
        <f t="shared" si="8"/>
        <v>42735200</v>
      </c>
      <c r="AE38" t="s">
        <v>273</v>
      </c>
      <c r="AF38" s="5">
        <f>(VLOOKUP(A38, '[3]USA Coaches'' Salaries'!$O$3:$W$132, 9, FALSE))</f>
        <v>3.7410699999999997</v>
      </c>
      <c r="AG38">
        <v>31798</v>
      </c>
      <c r="AH38">
        <v>36471</v>
      </c>
      <c r="AI38">
        <v>23821</v>
      </c>
      <c r="AJ38">
        <f t="shared" si="9"/>
        <v>92090</v>
      </c>
      <c r="AK38">
        <v>0</v>
      </c>
      <c r="AL38">
        <v>0</v>
      </c>
      <c r="AM38">
        <v>0</v>
      </c>
      <c r="AN38">
        <v>0</v>
      </c>
      <c r="AO38">
        <f t="shared" si="44"/>
        <v>0</v>
      </c>
      <c r="AP38">
        <f>(VLOOKUP(A38, '[3]College Football Reference 0918'!$A$2:$I$131, 8, FALSE))*10</f>
        <v>0</v>
      </c>
      <c r="AQ38">
        <f>(VLOOKUP(A38, '[3]College Football Reference 0918'!$A$2:$I$131, 9, FALSE))*10</f>
        <v>0</v>
      </c>
      <c r="AR38">
        <f>VLOOKUP('Dataset to Analyze - Overall'!A38, '[3]College Football Reference 0918'!$A$2:$G$131, 3, FALSE)</f>
        <v>77</v>
      </c>
      <c r="AS38">
        <f>VLOOKUP('Dataset to Analyze - Overall'!A38, '[3]College Football Reference 0918'!$A$2:$G$131, 4, FALSE)</f>
        <v>52</v>
      </c>
      <c r="AT38" s="5">
        <f>VLOOKUP('Dataset to Analyze - Overall'!A38, '[3]College Football Reference 0918'!$A$2:$G$131, 5, FALSE)</f>
        <v>0.5968992248062015</v>
      </c>
      <c r="AU38">
        <f>(VLOOKUP('Dataset to Analyze - Overall'!A38,'[3]College Football Reference 0918'!$A$2:$G$131,7,FALSE)*5)</f>
        <v>20</v>
      </c>
      <c r="AV38">
        <f>(VLOOKUP('Dataset to Analyze - Overall'!A38, '[3]College Football Reference 0918'!$A$2:$G$131, 6, FALSE))*5</f>
        <v>40</v>
      </c>
      <c r="AW38">
        <f t="shared" si="11"/>
        <v>38</v>
      </c>
      <c r="AX38" s="4">
        <f>((((SUMIF('[3]2014 Broadcasts'!$F$2:$F$561, 'Dataset to Analyze - Overall'!A38, '[3]2014 Broadcasts'!$B$2:$B$561))+(SUMIF('[3]2014 Broadcasts'!$G$2:$G$561, 'Dataset to Analyze - Overall'!A38, '[3]2014 Broadcasts'!$B$2:$B$561))+(SUMIF('[3]2014 Broadcasts'!$H$2:$H$561, 'Dataset to Analyze - Overall'!A38, '[3]2014 Broadcasts'!$B$2:$B$561))+(SUMIF('[3]2014 Broadcasts'!$I$2:$I$561, 'Dataset to Analyze - Overall'!A38, '[3]2014 Broadcasts'!$B$2:$B$561)))+((SUMIF('[3]2015 Broadcasts'!$C$2:$C$417,'Dataset to Analyze - Overall'!A38,'[3]2015 Broadcasts'!$H$2:$H$417))+(SUMIF('[3]2015 Broadcasts'!$D$2:$D$417,'Dataset to Analyze - Overall'!A38,'[3]2015 Broadcasts'!$H$2:$H$417)))+((SUMIF('[3]2016 Broadcasts'!$C$2:$C$400,'Dataset to Analyze - Overall'!A38,'[3]2016 Broadcasts'!$H$2:$H$400))+(SUMIF('[3]2016 Broadcasts'!$D$2:$D$400,'Dataset to Analyze - Overall'!A38,'[3]2016 Broadcasts'!$H$2:$H$400)))+((SUMIF('[3]2017 Broadcasts'!$C$2:$C$394,'Dataset to Analyze - Overall'!A38, '[3]2017 Broadcasts'!$I$2:$I$394))+(SUMIF('[3]2017 Broadcasts'!$D$2:$D$394,'Dataset to Analyze - Overall'!A38, '[3]2017 Broadcasts'!$I$2:$I$394)))+((SUMIF('[3]2018 Broadcasts'!$C$2:$C$351, 'Dataset to Analyze - Overall'!A38, '[3]2018 Broadcasts'!$H$2:$H$351))+(SUMIF('[3]2018 Broadcasts'!$D$2:$D$351, 'Dataset to Analyze - Overall'!A38, '[3]2018 Broadcasts'!$H$2:$H$351))))/AW38)*1000000</f>
        <v>1903842.105263158</v>
      </c>
      <c r="AY38" t="s">
        <v>205</v>
      </c>
      <c r="AZ38" s="4">
        <f>(VLOOKUP(A38, [3]Averages!$B$2:$K$128, 10, FALSE))*1000000</f>
        <v>3000000</v>
      </c>
      <c r="BA38" s="4">
        <f>AVERAGEIF([3]Attendance!$C$2:$C$1286, 'Dataset to Analyze - Overall'!A38, [3]Attendance!$G$2:$G$1286)</f>
        <v>36913.4</v>
      </c>
      <c r="BB38">
        <f>VLOOKUP(A38, [3]Stadiums!$B$2:$E$132, 3, FALSE)</f>
        <v>47130</v>
      </c>
      <c r="BC38" s="3">
        <f t="shared" si="12"/>
        <v>0.78322512200297056</v>
      </c>
      <c r="BD38">
        <f>VLOOKUP(A38, '[3]College Football Reference 0918'!$A$2:$L$131, 11, FALSE)</f>
        <v>1</v>
      </c>
      <c r="BE38">
        <f>VLOOKUP(A38, '[3]College Football Reference 0918'!$A$2:$L$131, 12, FALSE)</f>
        <v>4</v>
      </c>
      <c r="BF38">
        <f>VLOOKUP(A38, '[3]College Football Reference 0918'!$A$2:$L$131, 2, FALSE)</f>
        <v>13</v>
      </c>
      <c r="BG38">
        <f>VLOOKUP(A38, '[3]Draft Picks'!$AG$2:$AT$131, 14, FALSE)</f>
        <v>13</v>
      </c>
      <c r="BH38">
        <f>(VLOOKUP(A38, [3]Averages!$B$2:$J$128, 9, FALSE))*GV38</f>
        <v>2431551.2508213511</v>
      </c>
      <c r="BJ38">
        <f>VLOOKUP(A38&amp;"2014", '[4]Revenues_All_Sports_and_Men''s_W'!$E$2:$BI$1271, 57, FALSE)</f>
        <v>31664655</v>
      </c>
      <c r="BK38">
        <f>VLOOKUP(A38&amp;"2015", '[4]Revenues_All_Sports_and_Men''s_W'!$E$2:$BI$1271, 57, FALSE)</f>
        <v>36212907</v>
      </c>
      <c r="BL38">
        <f>VLOOKUP(A38&amp;"2016", '[4]Revenues_All_Sports_and_Men''s_W'!$E$2:$BI$1271, 57, FALSE)</f>
        <v>38681564</v>
      </c>
      <c r="BM38">
        <f>VLOOKUP(A38&amp;"2017", '[4]Revenues_All_Sports_and_Men''s_W'!$E$2:$BI$1271, 57, FALSE)</f>
        <v>49703674</v>
      </c>
      <c r="BN38">
        <f>VLOOKUP(A38&amp;"2018", '[4]Revenues_All_Sports_and_Men''s_W'!$E$2:$BI$1271, 57, FALSE)</f>
        <v>63246903</v>
      </c>
      <c r="BO38" s="6">
        <f>VLOOKUP(A38&amp;"2014", '[4]Revenues_All_Sports_and_Men''s_W'!$E$2:$FO$1271, 58, FALSE)</f>
        <v>0.4521708679293393</v>
      </c>
      <c r="BP38" s="6">
        <f>VLOOKUP(A38&amp;"2015", '[4]Revenues_All_Sports_and_Men''s_W'!$E$2:$FO$1271, 58, FALSE)</f>
        <v>0.46482544760342354</v>
      </c>
      <c r="BQ38" s="6">
        <f>VLOOKUP(A38&amp;"2016", '[4]Revenues_All_Sports_and_Men''s_W'!$E$2:$FO$1271, 58, FALSE)</f>
        <v>0.45896626063993662</v>
      </c>
      <c r="BR38" s="6">
        <f>VLOOKUP(A38&amp;"2017", '[4]Revenues_All_Sports_and_Men''s_W'!$E$2:$FO$1271, 58, FALSE)</f>
        <v>0.53865109778786924</v>
      </c>
      <c r="BS38" s="6">
        <f>VLOOKUP(A38&amp;"2018", '[4]Revenues_All_Sports_and_Men''s_W'!$E$2:$FO$1271, 58, FALSE)</f>
        <v>0.56763783051534544</v>
      </c>
      <c r="BT38">
        <f>VLOOKUP(A38&amp;"2014", '[5]Recruiting_Expenses_Men''s_Women'!$F$2:$O$1271, 9, FALSE)</f>
        <v>603421</v>
      </c>
      <c r="BU38">
        <f>VLOOKUP(A38&amp;"2015", '[5]Recruiting_Expenses_Men''s_Women'!$F$2:$O$1271, 9, FALSE)</f>
        <v>804085</v>
      </c>
      <c r="BV38">
        <f>VLOOKUP(A38&amp;"2016", '[5]Recruiting_Expenses_Men''s_Women'!$F$2:$O$1271, 9, FALSE)</f>
        <v>926512</v>
      </c>
      <c r="BW38">
        <f>VLOOKUP(A38&amp;"2017", '[5]Recruiting_Expenses_Men''s_Women'!$F$2:$O$1271, 9, FALSE)</f>
        <v>1409401</v>
      </c>
      <c r="BX38">
        <f>VLOOKUP(A38&amp;"2018", '[5]Recruiting_Expenses_Men''s_Women'!$F$2:$O$1271, 9, FALSE)</f>
        <v>1356953</v>
      </c>
      <c r="BY38" s="4">
        <v>32400000</v>
      </c>
      <c r="BZ38" s="4">
        <v>34721000</v>
      </c>
      <c r="CA38" s="4">
        <v>37069000</v>
      </c>
      <c r="CB38" s="4">
        <v>53886000</v>
      </c>
      <c r="CC38" s="4">
        <v>55600000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f>VLOOKUP(A38, '[3]2014'!$B$18:$D$145, 3, FALSE)</f>
        <v>5</v>
      </c>
      <c r="CJ38">
        <f>VLOOKUP(A38, '[3]2015'!$B$18:$D$145, 3, FALSE)</f>
        <v>10</v>
      </c>
      <c r="CK38">
        <f>VLOOKUP(A38, '[3]2016'!$B$18:$D$145, 3, FALSE)</f>
        <v>7</v>
      </c>
      <c r="CL38">
        <f>VLOOKUP(A38, '[3]2017'!$B$18:$D$147, 3, FALSE)</f>
        <v>10</v>
      </c>
      <c r="CM38">
        <f>VLOOKUP(A38, '[3]2018'!$B$18:$D$147, 3, FALSE)</f>
        <v>9</v>
      </c>
      <c r="CN38">
        <f>COUNTIF('[3]2014 Broadcasts'!$F$2:$F$561, 'Dataset to Analyze - Overall'!A38)+COUNTIF('[3]2014 Broadcasts'!$G$2:$G$561, 'Dataset to Analyze - Overall'!A38)+COUNTIF('[3]2014 Broadcasts'!$H$2:$H$561, 'Dataset to Analyze - Overall'!A38)+COUNTIF('[3]2014 Broadcasts'!$I$2:$I$561, 'Dataset to Analyze - Overall'!A38)</f>
        <v>7</v>
      </c>
      <c r="CO38">
        <f>COUNTIF('[3]2015 Broadcasts'!$C$2:$C$417, A38)+COUNTIF('[3]2015 Broadcasts'!$D$2:$D$417, A38)</f>
        <v>8</v>
      </c>
      <c r="CP38">
        <f>COUNTIF('[3]2016 Broadcasts'!$C$2:$C$400, 'Dataset to Analyze - Overall'!A38)+COUNTIF('[3]2016 Broadcasts'!$D$2:$D$400, 'Dataset to Analyze - Overall'!A38)</f>
        <v>5</v>
      </c>
      <c r="CQ38">
        <f>COUNTIF('[3]2017 Broadcasts'!$C$2:$C$394, 'Dataset to Analyze - Overall'!A38)+COUNTIF('[3]2017 Broadcasts'!$D$2:$D$394, 'Dataset to Analyze - Overall'!A38)</f>
        <v>8</v>
      </c>
      <c r="CR38">
        <f>COUNTIF('[3]2018 Broadcasts'!$C$2:$C$351, 'Dataset to Analyze - Overall'!A38)+COUNTIF('[3]2018 Broadcasts'!$D$2:$D$351, 'Dataset to Analyze - Overall'!A38)</f>
        <v>10</v>
      </c>
      <c r="CS38" s="4">
        <f>(((SUMIF('[3]2014 Broadcasts'!$F$2:$F$561, 'Dataset to Analyze - Overall'!A38, '[3]2014 Broadcasts'!$B$2:$B$561))+(SUMIF('[3]2014 Broadcasts'!$G$2:$G$561, 'Dataset to Analyze - Overall'!A38, '[3]2014 Broadcasts'!$B$2:$B$561))+(SUMIF('[3]2014 Broadcasts'!$H$2:$H$561, 'Dataset to Analyze - Overall'!A38, '[3]2014 Broadcasts'!$B$2:$B$561))+(SUMIF('[3]2014 Broadcasts'!$I$2:$I$561, 'Dataset to Analyze - Overall'!A38, '[3]2014 Broadcasts'!$B$2:$B$561)))/'Dataset to Analyze - Overall'!CN38)*1000000</f>
        <v>1401142.857142857</v>
      </c>
      <c r="CT38" s="4">
        <f>(((SUMIF('[3]2015 Broadcasts'!$C$2:$C$417,'Dataset to Analyze - Overall'!A38,'[3]2015 Broadcasts'!$H$2:$H$417))+(SUMIF('[3]2015 Broadcasts'!$D$2:$D$417,'Dataset to Analyze - Overall'!A38,'[3]2015 Broadcasts'!$H$2:$H$417)))/CO38)*1000000</f>
        <v>1594500</v>
      </c>
      <c r="CU38" s="4">
        <f>(((SUMIF('[3]2016 Broadcasts'!$C$2:$C$400,'Dataset to Analyze - Overall'!A38,'[3]2016 Broadcasts'!$H$2:$H$400))+(SUMIF('[3]2016 Broadcasts'!$D$2:$D$400,'Dataset to Analyze - Overall'!A38,'[3]2016 Broadcasts'!$H$2:$H$400)))/'Dataset to Analyze - Overall'!CP38)*1000000</f>
        <v>1835600</v>
      </c>
      <c r="CV38" s="4">
        <f>(((SUMIF('[3]2017 Broadcasts'!$C$2:$C$394,'Dataset to Analyze - Overall'!A38, '[3]2017 Broadcasts'!$I$2:$I$394))+(SUMIF('[3]2017 Broadcasts'!$D$2:$D$394,'Dataset to Analyze - Overall'!A38, '[3]2017 Broadcasts'!$I$2:$I$394)))/'Dataset to Analyze - Overall'!CQ38)*1000000</f>
        <v>1655500</v>
      </c>
      <c r="CW38" s="4">
        <f>(((SUMIF('[3]2018 Broadcasts'!$C$2:$C$351, 'Dataset to Analyze - Overall'!A38, '[3]2018 Broadcasts'!$H$2:$H$351))+(SUMIF('[3]2018 Broadcasts'!$D$2:$D$351, 'Dataset to Analyze - Overall'!A38, '[3]2018 Broadcasts'!$H$2:$H$351)))/'Dataset to Analyze - Overall'!CR38)*1000000</f>
        <v>2735999.9999999995</v>
      </c>
      <c r="CX38" s="5"/>
      <c r="CY38">
        <f>VLOOKUP(A38&amp;"2014", [3]Attendance!$D$2:$G$1286, 4, FALSE)</f>
        <v>38613</v>
      </c>
      <c r="CZ38">
        <f>VLOOKUP(A38&amp;"2015", [3]Attendance!$D$2:$G$1286, 4, FALSE)</f>
        <v>33366</v>
      </c>
      <c r="DA38">
        <f>VLOOKUP(A38&amp;"2016", [3]Attendance!$D$2:$G$1286, 4, FALSE)</f>
        <v>34798</v>
      </c>
      <c r="DB38">
        <f>VLOOKUP(A38&amp;"2017", [3]Attendance!$D$2:$G$1286, 4, FALSE)</f>
        <v>35853</v>
      </c>
      <c r="DC38">
        <f>VLOOKUP(A38&amp;"2018", [3]Attendance!$D$2:$G$1286, 4, FALSE)</f>
        <v>43873</v>
      </c>
      <c r="DE38">
        <f t="shared" si="45"/>
        <v>20.278045061738901</v>
      </c>
      <c r="DF38">
        <f t="shared" si="45"/>
        <v>23.190745642538904</v>
      </c>
      <c r="DG38">
        <f t="shared" si="45"/>
        <v>24.771673585338903</v>
      </c>
      <c r="DH38">
        <f t="shared" si="45"/>
        <v>31.830232829338904</v>
      </c>
      <c r="DI38">
        <f t="shared" si="45"/>
        <v>40.503316680938902</v>
      </c>
      <c r="DJ38">
        <f t="shared" si="35"/>
        <v>75.418599999999998</v>
      </c>
      <c r="DK38">
        <f t="shared" si="36"/>
        <v>80.872949999999989</v>
      </c>
      <c r="DL38">
        <f t="shared" si="37"/>
        <v>86.390749999999997</v>
      </c>
      <c r="DM38">
        <f t="shared" si="38"/>
        <v>125.91069999999999</v>
      </c>
      <c r="DN38">
        <f t="shared" si="39"/>
        <v>129.93860000000001</v>
      </c>
      <c r="DT38">
        <f t="shared" si="46"/>
        <v>26.91368110976439</v>
      </c>
      <c r="DU38">
        <f t="shared" si="46"/>
        <v>33.736321047240828</v>
      </c>
      <c r="DV38">
        <f t="shared" si="46"/>
        <v>38.926534480013764</v>
      </c>
      <c r="DW38">
        <f t="shared" si="46"/>
        <v>58.379498914324024</v>
      </c>
      <c r="DX38">
        <f t="shared" si="46"/>
        <v>58.070898415515458</v>
      </c>
      <c r="DY38">
        <f t="shared" si="47"/>
        <v>23.859649999999998</v>
      </c>
      <c r="DZ38">
        <f t="shared" si="48"/>
        <v>34.287300000000002</v>
      </c>
      <c r="EA38">
        <f t="shared" si="49"/>
        <v>35.269109999999998</v>
      </c>
      <c r="EB38">
        <f t="shared" si="50"/>
        <v>44.240899999999996</v>
      </c>
      <c r="EC38">
        <f t="shared" si="51"/>
        <v>39.201769999999996</v>
      </c>
      <c r="ED38">
        <f t="shared" si="52"/>
        <v>10.451000000011062</v>
      </c>
      <c r="EE38">
        <f t="shared" si="53"/>
        <v>11.9440000000229</v>
      </c>
      <c r="EF38">
        <f t="shared" si="54"/>
        <v>7.4650000000363388</v>
      </c>
      <c r="EG38">
        <f t="shared" si="55"/>
        <v>11.944000000050837</v>
      </c>
      <c r="EH38">
        <f t="shared" si="56"/>
        <v>14.930000000067444</v>
      </c>
      <c r="EI38" s="4">
        <f t="shared" si="57"/>
        <v>156.92097617151433</v>
      </c>
      <c r="EJ38" s="4">
        <f t="shared" si="57"/>
        <v>184.03131668980259</v>
      </c>
      <c r="EK38" s="4">
        <f t="shared" si="57"/>
        <v>192.82306806538898</v>
      </c>
      <c r="EL38" s="4">
        <f t="shared" si="57"/>
        <v>272.30533174371374</v>
      </c>
      <c r="EM38" s="4">
        <f t="shared" si="57"/>
        <v>282.64458509652178</v>
      </c>
      <c r="EN38" s="4">
        <f t="shared" si="58"/>
        <v>53</v>
      </c>
      <c r="EO38" s="4">
        <f t="shared" si="58"/>
        <v>41</v>
      </c>
      <c r="EP38" s="4">
        <f t="shared" si="58"/>
        <v>46</v>
      </c>
      <c r="EQ38" s="4">
        <f t="shared" si="41"/>
        <v>21</v>
      </c>
      <c r="ER38" s="4" t="e">
        <f t="shared" si="40"/>
        <v>#DIV/0!</v>
      </c>
      <c r="ET38" s="4">
        <v>0</v>
      </c>
      <c r="EU38">
        <v>0</v>
      </c>
      <c r="EV38">
        <v>5</v>
      </c>
      <c r="EW38">
        <v>5</v>
      </c>
      <c r="EX38">
        <v>5</v>
      </c>
      <c r="EY38">
        <v>0</v>
      </c>
      <c r="EZ38">
        <v>5</v>
      </c>
      <c r="FA38">
        <v>5</v>
      </c>
      <c r="FB38">
        <v>5</v>
      </c>
      <c r="FC38">
        <v>5</v>
      </c>
      <c r="FD38">
        <f>VLOOKUP(A38, '[3]College Football Reference 0918'!$A$2:$R$131, 9, FALSE)</f>
        <v>0</v>
      </c>
      <c r="FE38">
        <f>VLOOKUP(A38, '[3]College Football Reference 0918'!$A$2:$R$131, 10, FALSE)</f>
        <v>0</v>
      </c>
      <c r="FF38">
        <f>VLOOKUP(A38, '[3]College Football Reference 0918'!$A$2:$R$131, 11, FALSE)</f>
        <v>1</v>
      </c>
      <c r="FG38">
        <f>VLOOKUP(A38, '[3]College Football Reference 0918'!$A$2:$R$131, 12, FALSE)</f>
        <v>4</v>
      </c>
      <c r="FH38">
        <f>VLOOKUP(A38, '[3]College Football Reference 0918'!$A$2:$R$131, 13, FALSE)</f>
        <v>0</v>
      </c>
      <c r="FX38">
        <f>IF((VLOOKUP(A38, '[3]2014'!$B$18:$Q$145, 13, FALSE))&gt;0, 5, 0)</f>
        <v>0</v>
      </c>
      <c r="FY38">
        <f>IF((VLOOKUP(A38, '[3]2015'!$B$18:$P$145, 13, FALSE))&gt;0, 5, 0)</f>
        <v>0</v>
      </c>
      <c r="FZ38">
        <f>IF((VLOOKUP(A38, '[3]2016'!$B$18:$Q$145, 13, FALSE))&gt;0, 5, 0)</f>
        <v>0</v>
      </c>
      <c r="GA38">
        <f>IF((VLOOKUP(A38, '[3]2017'!$B$18:$Q$147, 13, FALSE))&gt;0, 5, 0)</f>
        <v>0</v>
      </c>
      <c r="GB38">
        <f>IF((VLOOKUP(A38, '[3]2018'!$B$18:$Q$147, 13, FALSE))&gt;0, 5, 0)</f>
        <v>0</v>
      </c>
      <c r="GC38">
        <f>IF((VLOOKUP(A38, '[3]2014'!$B$18:$Q$145, 15, FALSE))&gt;0, 5, 0)</f>
        <v>0</v>
      </c>
      <c r="GD38">
        <f>IF((VLOOKUP(A38, '[3]2015'!$B$18:$P$145, 15, FALSE))&gt;0, 5, 0)</f>
        <v>5</v>
      </c>
      <c r="GE38">
        <f>IF((VLOOKUP(A38, '[3]2016'!$B$18:$Q$145, 15, FALSE))&gt;0, 5, 0)</f>
        <v>0</v>
      </c>
      <c r="GF38">
        <f>IF((VLOOKUP(A38, '[3]2017'!$B$18:$Q$147, 15, FALSE))&gt;0, 5, 0)</f>
        <v>5</v>
      </c>
      <c r="GG38">
        <f>IF((VLOOKUP(A38, '[3]2018'!$B$18:$Q$147, 15, FALSE))&gt;0, 5, 0)</f>
        <v>5</v>
      </c>
      <c r="GH38" s="7">
        <f t="shared" si="59"/>
        <v>60032.110230152117</v>
      </c>
      <c r="GI38" s="7">
        <f t="shared" si="59"/>
        <v>65395.728547722909</v>
      </c>
      <c r="GJ38" s="7">
        <f t="shared" si="59"/>
        <v>71238.563760156932</v>
      </c>
      <c r="GK38" s="7">
        <f t="shared" si="59"/>
        <v>77603.431895501912</v>
      </c>
      <c r="GL38" s="7">
        <f t="shared" si="59"/>
        <v>84536.974415085206</v>
      </c>
      <c r="GM38">
        <v>92090</v>
      </c>
      <c r="GO38" s="8" t="e">
        <f t="shared" si="29"/>
        <v>#N/A</v>
      </c>
      <c r="GP38" s="8" t="e">
        <f t="shared" si="30"/>
        <v>#N/A</v>
      </c>
      <c r="GQ38" t="e">
        <f>VLOOKUP(A38, '[3]Sept. 2017 Social'!$D$2:$F$151, 3, FALSE)</f>
        <v>#N/A</v>
      </c>
      <c r="GR38" t="e">
        <f>VLOOKUP(A38, '[3]Sept. 2018 Social'!$D$2:$F$151, 3, FALSE)</f>
        <v>#N/A</v>
      </c>
      <c r="GS38" t="e">
        <f>VLOOKUP(A38, '[3]Sept. 2019 Social'!$D$2:$F$301, 3, FALSE)</f>
        <v>#N/A</v>
      </c>
      <c r="GV38">
        <v>0.62777980040595083</v>
      </c>
    </row>
    <row r="39" spans="1:204" x14ac:dyDescent="0.35">
      <c r="A39" t="s">
        <v>274</v>
      </c>
      <c r="B39" t="str">
        <f>VLOOKUP(A39,'[1]CFB Scores for Tableau'!$A$2:$D$131, 2, FALSE)</f>
        <v>Urbana–Champaign</v>
      </c>
      <c r="C39" t="str">
        <f>VLOOKUP(A39,'[1]CFB Scores for Tableau'!$A$2:$D$131, 3, FALSE)</f>
        <v>Illinois</v>
      </c>
      <c r="D39" s="9">
        <f>VLOOKUP(A39,'[1]CFB Scores for Tableau'!$A$2:$D$131, 4, FALSE)</f>
        <v>61820</v>
      </c>
      <c r="F39" s="3">
        <f t="shared" si="0"/>
        <v>122.0095219732753</v>
      </c>
      <c r="G39">
        <f t="shared" si="1"/>
        <v>21</v>
      </c>
      <c r="I39" s="4">
        <f t="shared" si="2"/>
        <v>24.685783156520003</v>
      </c>
      <c r="J39">
        <v>29</v>
      </c>
      <c r="K39" s="4">
        <f t="shared" si="32"/>
        <v>99.690809999999999</v>
      </c>
      <c r="L39" s="4">
        <f t="shared" si="3"/>
        <v>53.415227129185006</v>
      </c>
      <c r="M39" s="4">
        <f t="shared" si="33"/>
        <v>27.657584000000003</v>
      </c>
      <c r="N39" s="4">
        <f t="shared" si="4"/>
        <v>37.325000000611041</v>
      </c>
      <c r="O39" s="4">
        <f t="shared" si="5"/>
        <v>271.7744042863161</v>
      </c>
      <c r="P39" s="4">
        <f t="shared" si="6"/>
        <v>36</v>
      </c>
      <c r="Q39" s="4"/>
      <c r="R39" s="4">
        <f t="shared" si="34"/>
        <v>270.73878538564213</v>
      </c>
      <c r="S39" s="4">
        <f t="shared" si="7"/>
        <v>36</v>
      </c>
      <c r="T39" s="4"/>
      <c r="U39" t="s">
        <v>195</v>
      </c>
      <c r="V39" t="s">
        <v>191</v>
      </c>
      <c r="W39" s="4">
        <v>35232299.600000001</v>
      </c>
      <c r="X39" s="4">
        <v>2211405.1</v>
      </c>
      <c r="Y39" s="4">
        <f>VLOOKUP(A39, '[2]Power 5'!$B$2:$F$75, 3, FALSE)</f>
        <v>1309350.3999999999</v>
      </c>
      <c r="Z39" s="4">
        <f>VLOOKUP(A39, '[2]Power 5'!$B$2:$F$75, 4, FALSE)</f>
        <v>669350.19999999995</v>
      </c>
      <c r="AA39" s="3">
        <f>VLOOKUP(A39, '[2]Power 5'!$B$2:$F$75, 5, FALSE)</f>
        <v>0.51120784779994721</v>
      </c>
      <c r="AB39" s="4">
        <v>33020894.5</v>
      </c>
      <c r="AC39" s="3">
        <v>0.47472493927545306</v>
      </c>
      <c r="AD39" s="4">
        <f t="shared" si="8"/>
        <v>42728600</v>
      </c>
      <c r="AE39" t="s">
        <v>275</v>
      </c>
      <c r="AF39" s="5">
        <f>(VLOOKUP(A39, '[3]USA Coaches'' Salaries'!$O$3:$W$132, 9, FALSE))</f>
        <v>2.9448357999999999</v>
      </c>
      <c r="AG39">
        <v>121706</v>
      </c>
      <c r="AH39">
        <v>93300</v>
      </c>
      <c r="AI39">
        <v>39915</v>
      </c>
      <c r="AJ39">
        <f t="shared" si="9"/>
        <v>254921</v>
      </c>
      <c r="AK39">
        <v>5</v>
      </c>
      <c r="AL39">
        <v>0</v>
      </c>
      <c r="AM39">
        <v>0</v>
      </c>
      <c r="AN39">
        <v>0</v>
      </c>
      <c r="AO39">
        <f t="shared" si="44"/>
        <v>0</v>
      </c>
      <c r="AP39">
        <f>(VLOOKUP(A39, '[3]College Football Reference 0918'!$A$2:$I$131, 8, FALSE))*10</f>
        <v>0</v>
      </c>
      <c r="AQ39">
        <f>(VLOOKUP(A39, '[3]College Football Reference 0918'!$A$2:$I$131, 9, FALSE))*10</f>
        <v>0</v>
      </c>
      <c r="AR39">
        <f>VLOOKUP('Dataset to Analyze - Overall'!A39, '[3]College Football Reference 0918'!$A$2:$G$131, 3, FALSE)</f>
        <v>43</v>
      </c>
      <c r="AS39">
        <f>VLOOKUP('Dataset to Analyze - Overall'!A39, '[3]College Football Reference 0918'!$A$2:$G$131, 4, FALSE)</f>
        <v>80</v>
      </c>
      <c r="AT39" s="5">
        <f>VLOOKUP('Dataset to Analyze - Overall'!A39, '[3]College Football Reference 0918'!$A$2:$G$131, 5, FALSE)</f>
        <v>0.34959349593495936</v>
      </c>
      <c r="AU39">
        <f>(VLOOKUP('Dataset to Analyze - Overall'!A39,'[3]College Football Reference 0918'!$A$2:$G$131,7,FALSE)*5)</f>
        <v>10</v>
      </c>
      <c r="AV39">
        <f>(VLOOKUP('Dataset to Analyze - Overall'!A39, '[3]College Football Reference 0918'!$A$2:$G$131, 6, FALSE))*5</f>
        <v>15</v>
      </c>
      <c r="AW39">
        <f t="shared" si="11"/>
        <v>25</v>
      </c>
      <c r="AX39" s="4">
        <f>((((SUMIF('[3]2014 Broadcasts'!$F$2:$F$561, 'Dataset to Analyze - Overall'!A39, '[3]2014 Broadcasts'!$B$2:$B$561))+(SUMIF('[3]2014 Broadcasts'!$G$2:$G$561, 'Dataset to Analyze - Overall'!A39, '[3]2014 Broadcasts'!$B$2:$B$561))+(SUMIF('[3]2014 Broadcasts'!$H$2:$H$561, 'Dataset to Analyze - Overall'!A39, '[3]2014 Broadcasts'!$B$2:$B$561))+(SUMIF('[3]2014 Broadcasts'!$I$2:$I$561, 'Dataset to Analyze - Overall'!A39, '[3]2014 Broadcasts'!$B$2:$B$561)))+((SUMIF('[3]2015 Broadcasts'!$C$2:$C$417,'Dataset to Analyze - Overall'!A39,'[3]2015 Broadcasts'!$H$2:$H$417))+(SUMIF('[3]2015 Broadcasts'!$D$2:$D$417,'Dataset to Analyze - Overall'!A39,'[3]2015 Broadcasts'!$H$2:$H$417)))+((SUMIF('[3]2016 Broadcasts'!$C$2:$C$400,'Dataset to Analyze - Overall'!A39,'[3]2016 Broadcasts'!$H$2:$H$400))+(SUMIF('[3]2016 Broadcasts'!$D$2:$D$400,'Dataset to Analyze - Overall'!A39,'[3]2016 Broadcasts'!$H$2:$H$400)))+((SUMIF('[3]2017 Broadcasts'!$C$2:$C$394,'Dataset to Analyze - Overall'!A39, '[3]2017 Broadcasts'!$I$2:$I$394))+(SUMIF('[3]2017 Broadcasts'!$D$2:$D$394,'Dataset to Analyze - Overall'!A39, '[3]2017 Broadcasts'!$I$2:$I$394)))+((SUMIF('[3]2018 Broadcasts'!$C$2:$C$351, 'Dataset to Analyze - Overall'!A39, '[3]2018 Broadcasts'!$H$2:$H$351))+(SUMIF('[3]2018 Broadcasts'!$D$2:$D$351, 'Dataset to Analyze - Overall'!A39, '[3]2018 Broadcasts'!$H$2:$H$351))))/AW39)*1000000</f>
        <v>1195440</v>
      </c>
      <c r="AY39" t="s">
        <v>193</v>
      </c>
      <c r="AZ39" s="4">
        <f>(VLOOKUP(A39, [3]Averages!$B$2:$K$128, 10, FALSE))*1000000</f>
        <v>4099999.9999999995</v>
      </c>
      <c r="BA39" s="4">
        <f>AVERAGEIF([3]Attendance!$C$2:$C$1286, 'Dataset to Analyze - Overall'!A39, [3]Attendance!$G$2:$G$1286)</f>
        <v>43378.9</v>
      </c>
      <c r="BB39">
        <f>VLOOKUP(A39, [3]Stadiums!$B$2:$E$132, 3, FALSE)</f>
        <v>60670</v>
      </c>
      <c r="BC39" s="3">
        <f t="shared" si="12"/>
        <v>0.71499752760837321</v>
      </c>
      <c r="BD39">
        <f>VLOOKUP(A39, '[3]College Football Reference 0918'!$A$2:$L$131, 11, FALSE)</f>
        <v>0</v>
      </c>
      <c r="BE39">
        <f>VLOOKUP(A39, '[3]College Football Reference 0918'!$A$2:$L$131, 12, FALSE)</f>
        <v>0</v>
      </c>
      <c r="BF39">
        <f>VLOOKUP(A39, '[3]College Football Reference 0918'!$A$2:$L$131, 2, FALSE)</f>
        <v>1</v>
      </c>
      <c r="BG39">
        <f>VLOOKUP(A39, '[3]Draft Picks'!$AG$2:$AT$131, 14, FALSE)</f>
        <v>20</v>
      </c>
      <c r="BH39">
        <f>(VLOOKUP(A39, [3]Averages!$B$2:$J$128, 9, FALSE))*GV39</f>
        <v>2810753.5773233385</v>
      </c>
      <c r="BJ39">
        <f>VLOOKUP(A39&amp;"2014", '[4]Revenues_All_Sports_and_Men''s_W'!$E$2:$BI$1271, 57, FALSE)</f>
        <v>30819615</v>
      </c>
      <c r="BK39">
        <f>VLOOKUP(A39&amp;"2015", '[4]Revenues_All_Sports_and_Men''s_W'!$E$2:$BI$1271, 57, FALSE)</f>
        <v>32910979</v>
      </c>
      <c r="BL39">
        <f>VLOOKUP(A39&amp;"2016", '[4]Revenues_All_Sports_and_Men''s_W'!$E$2:$BI$1271, 57, FALSE)</f>
        <v>35622414</v>
      </c>
      <c r="BM39">
        <f>VLOOKUP(A39&amp;"2017", '[4]Revenues_All_Sports_and_Men''s_W'!$E$2:$BI$1271, 57, FALSE)</f>
        <v>51295520</v>
      </c>
      <c r="BN39">
        <f>VLOOKUP(A39&amp;"2018", '[4]Revenues_All_Sports_and_Men''s_W'!$E$2:$BI$1271, 57, FALSE)</f>
        <v>58155936</v>
      </c>
      <c r="BO39" s="6">
        <f>VLOOKUP(A39&amp;"2014", '[4]Revenues_All_Sports_and_Men''s_W'!$E$2:$FO$1271, 58, FALSE)</f>
        <v>0.41385289287591553</v>
      </c>
      <c r="BP39" s="6">
        <f>VLOOKUP(A39&amp;"2015", '[4]Revenues_All_Sports_and_Men''s_W'!$E$2:$FO$1271, 58, FALSE)</f>
        <v>0.41980758587727651</v>
      </c>
      <c r="BQ39" s="6">
        <f>VLOOKUP(A39&amp;"2016", '[4]Revenues_All_Sports_and_Men''s_W'!$E$2:$FO$1271, 58, FALSE)</f>
        <v>0.42759988197986698</v>
      </c>
      <c r="BR39" s="6">
        <f>VLOOKUP(A39&amp;"2017", '[4]Revenues_All_Sports_and_Men''s_W'!$E$2:$FO$1271, 58, FALSE)</f>
        <v>0.5236637305417815</v>
      </c>
      <c r="BS39" s="6">
        <f>VLOOKUP(A39&amp;"2018", '[4]Revenues_All_Sports_and_Men''s_W'!$E$2:$FO$1271, 58, FALSE)</f>
        <v>0.58065308247540326</v>
      </c>
      <c r="BT39">
        <f>VLOOKUP(A39&amp;"2014", '[5]Recruiting_Expenses_Men''s_Women'!$F$2:$O$1271, 9, FALSE)</f>
        <v>1421590</v>
      </c>
      <c r="BU39">
        <f>VLOOKUP(A39&amp;"2015", '[5]Recruiting_Expenses_Men''s_Women'!$F$2:$O$1271, 9, FALSE)</f>
        <v>1293375</v>
      </c>
      <c r="BV39">
        <f>VLOOKUP(A39&amp;"2016", '[5]Recruiting_Expenses_Men''s_Women'!$F$2:$O$1271, 9, FALSE)</f>
        <v>1450566</v>
      </c>
      <c r="BW39">
        <f>VLOOKUP(A39&amp;"2017", '[5]Recruiting_Expenses_Men''s_Women'!$F$2:$O$1271, 9, FALSE)</f>
        <v>1626485</v>
      </c>
      <c r="BX39">
        <f>VLOOKUP(A39&amp;"2018", '[5]Recruiting_Expenses_Men''s_Women'!$F$2:$O$1271, 9, FALSE)</f>
        <v>1692830</v>
      </c>
      <c r="BY39" s="4">
        <v>32417000</v>
      </c>
      <c r="BZ39" s="4">
        <v>34739000</v>
      </c>
      <c r="CA39" s="4">
        <v>36986000</v>
      </c>
      <c r="CB39" s="4">
        <v>53901000</v>
      </c>
      <c r="CC39" s="4">
        <v>55600000</v>
      </c>
      <c r="CD39">
        <v>5</v>
      </c>
      <c r="CE39">
        <v>5</v>
      </c>
      <c r="CF39">
        <v>5</v>
      </c>
      <c r="CG39">
        <v>5</v>
      </c>
      <c r="CH39">
        <v>5</v>
      </c>
      <c r="CI39">
        <f>VLOOKUP(A39, '[3]2014'!$B$18:$D$145, 3, FALSE)</f>
        <v>6</v>
      </c>
      <c r="CJ39">
        <f>VLOOKUP(A39, '[3]2015'!$B$18:$D$145, 3, FALSE)</f>
        <v>5</v>
      </c>
      <c r="CK39">
        <f>VLOOKUP(A39, '[3]2016'!$B$18:$D$145, 3, FALSE)</f>
        <v>3</v>
      </c>
      <c r="CL39">
        <f>VLOOKUP(A39, '[3]2017'!$B$18:$D$147, 3, FALSE)</f>
        <v>2</v>
      </c>
      <c r="CM39">
        <f>VLOOKUP(A39, '[3]2018'!$B$18:$D$147, 3, FALSE)</f>
        <v>4</v>
      </c>
      <c r="CN39">
        <f>COUNTIF('[3]2014 Broadcasts'!$F$2:$F$561, 'Dataset to Analyze - Overall'!A39)+COUNTIF('[3]2014 Broadcasts'!$G$2:$G$561, 'Dataset to Analyze - Overall'!A39)+COUNTIF('[3]2014 Broadcasts'!$H$2:$H$561, 'Dataset to Analyze - Overall'!A39)+COUNTIF('[3]2014 Broadcasts'!$I$2:$I$561, 'Dataset to Analyze - Overall'!A39)</f>
        <v>9</v>
      </c>
      <c r="CO39">
        <f>COUNTIF('[3]2015 Broadcasts'!$C$2:$C$417, A39)+COUNTIF('[3]2015 Broadcasts'!$D$2:$D$417, A39)</f>
        <v>7</v>
      </c>
      <c r="CP39">
        <f>COUNTIF('[3]2016 Broadcasts'!$C$2:$C$400, 'Dataset to Analyze - Overall'!A39)+COUNTIF('[3]2016 Broadcasts'!$D$2:$D$400, 'Dataset to Analyze - Overall'!A39)</f>
        <v>2</v>
      </c>
      <c r="CQ39">
        <f>COUNTIF('[3]2017 Broadcasts'!$C$2:$C$394, 'Dataset to Analyze - Overall'!A39)+COUNTIF('[3]2017 Broadcasts'!$D$2:$D$394, 'Dataset to Analyze - Overall'!A39)</f>
        <v>4</v>
      </c>
      <c r="CR39">
        <f>COUNTIF('[3]2018 Broadcasts'!$C$2:$C$351, 'Dataset to Analyze - Overall'!A39)+COUNTIF('[3]2018 Broadcasts'!$D$2:$D$351, 'Dataset to Analyze - Overall'!A39)</f>
        <v>3</v>
      </c>
      <c r="CS39" s="4">
        <f>(((SUMIF('[3]2014 Broadcasts'!$F$2:$F$561, 'Dataset to Analyze - Overall'!A39, '[3]2014 Broadcasts'!$B$2:$B$561))+(SUMIF('[3]2014 Broadcasts'!$G$2:$G$561, 'Dataset to Analyze - Overall'!A39, '[3]2014 Broadcasts'!$B$2:$B$561))+(SUMIF('[3]2014 Broadcasts'!$H$2:$H$561, 'Dataset to Analyze - Overall'!A39, '[3]2014 Broadcasts'!$B$2:$B$561))+(SUMIF('[3]2014 Broadcasts'!$I$2:$I$561, 'Dataset to Analyze - Overall'!A39, '[3]2014 Broadcasts'!$B$2:$B$561)))/'Dataset to Analyze - Overall'!CN39)*1000000</f>
        <v>1194333.3333333333</v>
      </c>
      <c r="CT39" s="4">
        <f>(((SUMIF('[3]2015 Broadcasts'!$C$2:$C$417,'Dataset to Analyze - Overall'!A39,'[3]2015 Broadcasts'!$H$2:$H$417))+(SUMIF('[3]2015 Broadcasts'!$D$2:$D$417,'Dataset to Analyze - Overall'!A39,'[3]2015 Broadcasts'!$H$2:$H$417)))/CO39)*1000000</f>
        <v>1038000</v>
      </c>
      <c r="CU39" s="4">
        <f>(((SUMIF('[3]2016 Broadcasts'!$C$2:$C$400,'Dataset to Analyze - Overall'!A39,'[3]2016 Broadcasts'!$H$2:$H$400))+(SUMIF('[3]2016 Broadcasts'!$D$2:$D$400,'Dataset to Analyze - Overall'!A39,'[3]2016 Broadcasts'!$H$2:$H$400)))/'Dataset to Analyze - Overall'!CP39)*1000000</f>
        <v>978499.99999999988</v>
      </c>
      <c r="CV39" s="4">
        <f>(((SUMIF('[3]2017 Broadcasts'!$C$2:$C$394,'Dataset to Analyze - Overall'!A39, '[3]2017 Broadcasts'!$I$2:$I$394))+(SUMIF('[3]2017 Broadcasts'!$D$2:$D$394,'Dataset to Analyze - Overall'!A39, '[3]2017 Broadcasts'!$I$2:$I$394)))/'Dataset to Analyze - Overall'!CQ39)*1000000</f>
        <v>1865000</v>
      </c>
      <c r="CW39" s="4">
        <f>(((SUMIF('[3]2018 Broadcasts'!$C$2:$C$351, 'Dataset to Analyze - Overall'!A39, '[3]2018 Broadcasts'!$H$2:$H$351))+(SUMIF('[3]2018 Broadcasts'!$D$2:$D$351, 'Dataset to Analyze - Overall'!A39, '[3]2018 Broadcasts'!$H$2:$H$351)))/'Dataset to Analyze - Overall'!CR39)*1000000</f>
        <v>818000</v>
      </c>
      <c r="CX39" s="5"/>
      <c r="CY39">
        <f>VLOOKUP(A39&amp;"2014", [3]Attendance!$D$2:$G$1286, 4, FALSE)</f>
        <v>41549</v>
      </c>
      <c r="CZ39">
        <f>VLOOKUP(A39&amp;"2015", [3]Attendance!$D$2:$G$1286, 4, FALSE)</f>
        <v>41342</v>
      </c>
      <c r="DA39">
        <f>VLOOKUP(A39&amp;"2016", [3]Attendance!$D$2:$G$1286, 4, FALSE)</f>
        <v>45644</v>
      </c>
      <c r="DB39">
        <f>VLOOKUP(A39&amp;"2017", [3]Attendance!$D$2:$G$1286, 4, FALSE)</f>
        <v>39429</v>
      </c>
      <c r="DC39">
        <f>VLOOKUP(A39&amp;"2018", [3]Attendance!$D$2:$G$1286, 4, FALSE)</f>
        <v>36151</v>
      </c>
      <c r="DE39">
        <f t="shared" si="45"/>
        <v>19.736881445738902</v>
      </c>
      <c r="DF39">
        <f t="shared" si="45"/>
        <v>21.076190951338901</v>
      </c>
      <c r="DG39">
        <f t="shared" si="45"/>
        <v>22.812593925338902</v>
      </c>
      <c r="DH39">
        <f t="shared" si="45"/>
        <v>32.849651007738899</v>
      </c>
      <c r="DI39">
        <f t="shared" si="45"/>
        <v>37.2430614141389</v>
      </c>
      <c r="DJ39">
        <f t="shared" si="35"/>
        <v>75.458550000000002</v>
      </c>
      <c r="DK39">
        <f t="shared" si="36"/>
        <v>80.91525</v>
      </c>
      <c r="DL39">
        <f t="shared" si="37"/>
        <v>86.195700000000002</v>
      </c>
      <c r="DM39">
        <f t="shared" si="38"/>
        <v>125.94595</v>
      </c>
      <c r="DN39">
        <f t="shared" si="39"/>
        <v>129.93860000000001</v>
      </c>
      <c r="DT39">
        <f t="shared" si="46"/>
        <v>60.14531759621044</v>
      </c>
      <c r="DU39">
        <f t="shared" si="46"/>
        <v>54.996446743343029</v>
      </c>
      <c r="DV39">
        <f t="shared" si="46"/>
        <v>62.206830503843925</v>
      </c>
      <c r="DW39">
        <f t="shared" si="46"/>
        <v>67.829899492010185</v>
      </c>
      <c r="DX39">
        <f t="shared" si="46"/>
        <v>69.743358101450553</v>
      </c>
      <c r="DY39">
        <f t="shared" si="47"/>
        <v>28.945179999999997</v>
      </c>
      <c r="DZ39">
        <f t="shared" si="48"/>
        <v>23.859649999999998</v>
      </c>
      <c r="EA39">
        <f t="shared" si="49"/>
        <v>23.688589999999998</v>
      </c>
      <c r="EB39">
        <f t="shared" si="50"/>
        <v>23.603059999999999</v>
      </c>
      <c r="EC39">
        <f t="shared" si="51"/>
        <v>23.77412</v>
      </c>
      <c r="ED39">
        <f t="shared" si="52"/>
        <v>13.437000000231919</v>
      </c>
      <c r="EE39">
        <f t="shared" si="53"/>
        <v>10.451000000265603</v>
      </c>
      <c r="EF39">
        <f t="shared" si="54"/>
        <v>2.9860000003025871</v>
      </c>
      <c r="EG39">
        <f t="shared" si="55"/>
        <v>5.9720000003424616</v>
      </c>
      <c r="EH39">
        <f t="shared" si="56"/>
        <v>4.479000000385633</v>
      </c>
      <c r="EI39" s="4">
        <f t="shared" si="57"/>
        <v>197.72292904218125</v>
      </c>
      <c r="EJ39" s="4">
        <f t="shared" si="57"/>
        <v>191.29853769494753</v>
      </c>
      <c r="EK39" s="4">
        <f t="shared" si="57"/>
        <v>197.88971442948542</v>
      </c>
      <c r="EL39" s="4">
        <f t="shared" si="57"/>
        <v>256.20056050009157</v>
      </c>
      <c r="EM39" s="4">
        <f t="shared" si="57"/>
        <v>265.17813951597509</v>
      </c>
      <c r="EN39" s="4">
        <f t="shared" si="58"/>
        <v>25</v>
      </c>
      <c r="EO39" s="4">
        <f t="shared" si="58"/>
        <v>35</v>
      </c>
      <c r="EP39" s="4">
        <f t="shared" si="58"/>
        <v>43</v>
      </c>
      <c r="EQ39" s="4">
        <f t="shared" si="41"/>
        <v>25</v>
      </c>
      <c r="ER39" s="4" t="e">
        <f t="shared" si="40"/>
        <v>#DIV/0!</v>
      </c>
      <c r="ET39" s="4">
        <v>0</v>
      </c>
      <c r="EU39">
        <v>0</v>
      </c>
      <c r="EV39">
        <v>0</v>
      </c>
      <c r="EW39">
        <v>0</v>
      </c>
      <c r="EX39">
        <v>0</v>
      </c>
      <c r="EY39">
        <v>5</v>
      </c>
      <c r="EZ39">
        <v>0</v>
      </c>
      <c r="FA39">
        <v>0</v>
      </c>
      <c r="FB39">
        <v>0</v>
      </c>
      <c r="FC39">
        <v>0</v>
      </c>
      <c r="FD39">
        <f>VLOOKUP(A39, '[3]College Football Reference 0918'!$A$2:$R$131, 9, FALSE)</f>
        <v>0</v>
      </c>
      <c r="FE39">
        <f>VLOOKUP(A39, '[3]College Football Reference 0918'!$A$2:$R$131, 10, FALSE)</f>
        <v>0</v>
      </c>
      <c r="FF39">
        <f>VLOOKUP(A39, '[3]College Football Reference 0918'!$A$2:$R$131, 11, FALSE)</f>
        <v>0</v>
      </c>
      <c r="FG39">
        <f>VLOOKUP(A39, '[3]College Football Reference 0918'!$A$2:$R$131, 12, FALSE)</f>
        <v>0</v>
      </c>
      <c r="FH39">
        <f>VLOOKUP(A39, '[3]College Football Reference 0918'!$A$2:$R$131, 13, FALSE)</f>
        <v>0</v>
      </c>
      <c r="FX39">
        <f>IF((VLOOKUP(A39, '[3]2014'!$B$18:$Q$145, 13, FALSE))&gt;0, 5, 0)</f>
        <v>0</v>
      </c>
      <c r="FY39">
        <f>IF((VLOOKUP(A39, '[3]2015'!$B$18:$P$145, 13, FALSE))&gt;0, 5, 0)</f>
        <v>0</v>
      </c>
      <c r="FZ39">
        <f>IF((VLOOKUP(A39, '[3]2016'!$B$18:$Q$145, 13, FALSE))&gt;0, 5, 0)</f>
        <v>0</v>
      </c>
      <c r="GA39">
        <f>IF((VLOOKUP(A39, '[3]2017'!$B$18:$Q$147, 13, FALSE))&gt;0, 5, 0)</f>
        <v>0</v>
      </c>
      <c r="GB39">
        <f>IF((VLOOKUP(A39, '[3]2018'!$B$18:$Q$147, 13, FALSE))&gt;0, 5, 0)</f>
        <v>0</v>
      </c>
      <c r="GC39">
        <f>IF((VLOOKUP(A39, '[3]2014'!$B$18:$Q$145, 15, FALSE))&gt;0, 5, 0)</f>
        <v>0</v>
      </c>
      <c r="GD39">
        <f>IF((VLOOKUP(A39, '[3]2015'!$B$18:$P$145, 15, FALSE))&gt;0, 5, 0)</f>
        <v>0</v>
      </c>
      <c r="GE39">
        <f>IF((VLOOKUP(A39, '[3]2016'!$B$18:$Q$145, 15, FALSE))&gt;0, 5, 0)</f>
        <v>0</v>
      </c>
      <c r="GF39">
        <f>IF((VLOOKUP(A39, '[3]2017'!$B$18:$Q$147, 15, FALSE))&gt;0, 5, 0)</f>
        <v>0</v>
      </c>
      <c r="GG39">
        <f>IF((VLOOKUP(A39, '[3]2018'!$B$18:$Q$147, 15, FALSE))&gt;0, 5, 0)</f>
        <v>0</v>
      </c>
      <c r="GH39" s="7">
        <f t="shared" si="59"/>
        <v>166179.23305440988</v>
      </c>
      <c r="GI39" s="7">
        <f t="shared" si="59"/>
        <v>181026.65345981182</v>
      </c>
      <c r="GJ39" s="7">
        <f t="shared" si="59"/>
        <v>197200.6288663586</v>
      </c>
      <c r="GK39" s="7">
        <f t="shared" si="59"/>
        <v>214819.68142288239</v>
      </c>
      <c r="GL39" s="7">
        <f t="shared" si="59"/>
        <v>234012.92273719117</v>
      </c>
      <c r="GM39">
        <v>254921</v>
      </c>
      <c r="GO39" s="8">
        <f t="shared" si="29"/>
        <v>0.18359999999999999</v>
      </c>
      <c r="GP39" s="8">
        <f t="shared" si="30"/>
        <v>0.18359999999999999</v>
      </c>
      <c r="GQ39">
        <f>VLOOKUP(A39, '[3]Sept. 2017 Social'!$D$2:$F$151, 3, FALSE)</f>
        <v>0.18359999999999999</v>
      </c>
      <c r="GR39" t="e">
        <f>VLOOKUP(A39, '[3]Sept. 2018 Social'!$D$2:$F$151, 3, FALSE)</f>
        <v>#N/A</v>
      </c>
      <c r="GS39">
        <f>VLOOKUP(A39, '[3]Sept. 2019 Social'!$D$2:$F$301, 3, FALSE)</f>
        <v>0.2087</v>
      </c>
      <c r="GV39">
        <v>0.6862325930212575</v>
      </c>
    </row>
    <row r="40" spans="1:204" x14ac:dyDescent="0.35">
      <c r="A40" t="s">
        <v>276</v>
      </c>
      <c r="B40" t="str">
        <f>VLOOKUP(A40,'[1]CFB Scores for Tableau'!$A$2:$D$131, 2, FALSE)</f>
        <v>Morgantown</v>
      </c>
      <c r="C40" t="str">
        <f>VLOOKUP(A40,'[1]CFB Scores for Tableau'!$A$2:$D$131, 3, FALSE)</f>
        <v>West Virginia</v>
      </c>
      <c r="D40" s="9">
        <f>VLOOKUP(A40,'[1]CFB Scores for Tableau'!$A$2:$D$131, 4, FALSE)</f>
        <v>26506</v>
      </c>
      <c r="F40" s="3">
        <f t="shared" si="0"/>
        <v>85.022466739386971</v>
      </c>
      <c r="G40">
        <f t="shared" si="1"/>
        <v>55</v>
      </c>
      <c r="I40" s="4">
        <f t="shared" si="2"/>
        <v>13.715551769989998</v>
      </c>
      <c r="J40">
        <v>0</v>
      </c>
      <c r="K40" s="4">
        <f t="shared" si="32"/>
        <v>72.343859999999992</v>
      </c>
      <c r="L40" s="4">
        <f t="shared" si="3"/>
        <v>53.667390280169606</v>
      </c>
      <c r="M40" s="4">
        <f t="shared" si="33"/>
        <v>51.264890000000001</v>
      </c>
      <c r="N40" s="4">
        <f t="shared" si="4"/>
        <v>83.608000001643987</v>
      </c>
      <c r="O40" s="4">
        <f t="shared" si="5"/>
        <v>274.59969205180357</v>
      </c>
      <c r="P40" s="4">
        <f t="shared" si="6"/>
        <v>35</v>
      </c>
      <c r="Q40" s="4"/>
      <c r="R40" s="4">
        <f t="shared" si="34"/>
        <v>273.36107020011059</v>
      </c>
      <c r="S40" s="4">
        <f t="shared" si="7"/>
        <v>35</v>
      </c>
      <c r="T40" s="4"/>
      <c r="U40" t="s">
        <v>207</v>
      </c>
      <c r="V40" t="s">
        <v>191</v>
      </c>
      <c r="W40" s="4">
        <v>22818322.699999999</v>
      </c>
      <c r="X40" s="4">
        <v>4605524.8</v>
      </c>
      <c r="Y40" s="4">
        <f>VLOOKUP(A40, '[2]Power 5'!$B$2:$F$75, 3, FALSE)</f>
        <v>903538.3</v>
      </c>
      <c r="Z40" s="4">
        <f>VLOOKUP(A40, '[2]Power 5'!$B$2:$F$75, 4, FALSE)</f>
        <v>491293.6</v>
      </c>
      <c r="AA40" s="3">
        <f>VLOOKUP(A40, '[2]Power 5'!$B$2:$F$75, 5, FALSE)</f>
        <v>0.54374407814256454</v>
      </c>
      <c r="AB40" s="4">
        <v>18212797.899999999</v>
      </c>
      <c r="AC40" s="3">
        <v>0.27604873059562168</v>
      </c>
      <c r="AD40" s="4">
        <f t="shared" si="8"/>
        <v>31091600</v>
      </c>
      <c r="AE40" t="s">
        <v>277</v>
      </c>
      <c r="AF40" s="5">
        <f>(VLOOKUP(A40, '[3]USA Coaches'' Salaries'!$O$3:$W$132, 9, FALSE))</f>
        <v>3.1869999999999998</v>
      </c>
      <c r="AG40">
        <v>328800</v>
      </c>
      <c r="AH40">
        <v>231075</v>
      </c>
      <c r="AI40">
        <v>149720</v>
      </c>
      <c r="AJ40">
        <f t="shared" si="9"/>
        <v>709595</v>
      </c>
      <c r="AK40">
        <v>0</v>
      </c>
      <c r="AL40">
        <v>0</v>
      </c>
      <c r="AM40">
        <v>0</v>
      </c>
      <c r="AN40">
        <v>0</v>
      </c>
      <c r="AO40">
        <f t="shared" si="44"/>
        <v>0</v>
      </c>
      <c r="AP40">
        <f>(VLOOKUP(A40, '[3]College Football Reference 0918'!$A$2:$I$131, 8, FALSE))*10</f>
        <v>10</v>
      </c>
      <c r="AQ40">
        <f>(VLOOKUP(A40, '[3]College Football Reference 0918'!$A$2:$I$131, 9, FALSE))*10</f>
        <v>20</v>
      </c>
      <c r="AR40">
        <f>VLOOKUP('Dataset to Analyze - Overall'!A40, '[3]College Football Reference 0918'!$A$2:$G$131, 3, FALSE)</f>
        <v>79</v>
      </c>
      <c r="AS40">
        <f>VLOOKUP('Dataset to Analyze - Overall'!A40, '[3]College Football Reference 0918'!$A$2:$G$131, 4, FALSE)</f>
        <v>49</v>
      </c>
      <c r="AT40" s="5">
        <f>VLOOKUP('Dataset to Analyze - Overall'!A40, '[3]College Football Reference 0918'!$A$2:$G$131, 5, FALSE)</f>
        <v>0.6171875</v>
      </c>
      <c r="AU40">
        <f>(VLOOKUP('Dataset to Analyze - Overall'!A40,'[3]College Football Reference 0918'!$A$2:$G$131,7,FALSE)*5)</f>
        <v>10</v>
      </c>
      <c r="AV40">
        <f>(VLOOKUP('Dataset to Analyze - Overall'!A40, '[3]College Football Reference 0918'!$A$2:$G$131, 6, FALSE))*5</f>
        <v>45</v>
      </c>
      <c r="AW40">
        <f t="shared" si="11"/>
        <v>56</v>
      </c>
      <c r="AX40" s="4">
        <f>((((SUMIF('[3]2014 Broadcasts'!$F$2:$F$561, 'Dataset to Analyze - Overall'!A40, '[3]2014 Broadcasts'!$B$2:$B$561))+(SUMIF('[3]2014 Broadcasts'!$G$2:$G$561, 'Dataset to Analyze - Overall'!A40, '[3]2014 Broadcasts'!$B$2:$B$561))+(SUMIF('[3]2014 Broadcasts'!$H$2:$H$561, 'Dataset to Analyze - Overall'!A40, '[3]2014 Broadcasts'!$B$2:$B$561))+(SUMIF('[3]2014 Broadcasts'!$I$2:$I$561, 'Dataset to Analyze - Overall'!A40, '[3]2014 Broadcasts'!$B$2:$B$561)))+((SUMIF('[3]2015 Broadcasts'!$C$2:$C$417,'Dataset to Analyze - Overall'!A40,'[3]2015 Broadcasts'!$H$2:$H$417))+(SUMIF('[3]2015 Broadcasts'!$D$2:$D$417,'Dataset to Analyze - Overall'!A40,'[3]2015 Broadcasts'!$H$2:$H$417)))+((SUMIF('[3]2016 Broadcasts'!$C$2:$C$400,'Dataset to Analyze - Overall'!A40,'[3]2016 Broadcasts'!$H$2:$H$400))+(SUMIF('[3]2016 Broadcasts'!$D$2:$D$400,'Dataset to Analyze - Overall'!A40,'[3]2016 Broadcasts'!$H$2:$H$400)))+((SUMIF('[3]2017 Broadcasts'!$C$2:$C$394,'Dataset to Analyze - Overall'!A40, '[3]2017 Broadcasts'!$I$2:$I$394))+(SUMIF('[3]2017 Broadcasts'!$D$2:$D$394,'Dataset to Analyze - Overall'!A40, '[3]2017 Broadcasts'!$I$2:$I$394)))+((SUMIF('[3]2018 Broadcasts'!$C$2:$C$351, 'Dataset to Analyze - Overall'!A40, '[3]2018 Broadcasts'!$H$2:$H$351))+(SUMIF('[3]2018 Broadcasts'!$D$2:$D$351, 'Dataset to Analyze - Overall'!A40, '[3]2018 Broadcasts'!$H$2:$H$351))))/AW40)*1000000</f>
        <v>1740660.7142857146</v>
      </c>
      <c r="AY40" t="s">
        <v>193</v>
      </c>
      <c r="AZ40" s="4">
        <f>(VLOOKUP(A40, [3]Averages!$B$2:$K$128, 10, FALSE))*1000000</f>
        <v>3350000</v>
      </c>
      <c r="BA40" s="4">
        <f>AVERAGEIF([3]Attendance!$C$2:$C$1286, 'Dataset to Analyze - Overall'!A40, [3]Attendance!$G$2:$G$1286)</f>
        <v>56120.090909090912</v>
      </c>
      <c r="BB40">
        <f>VLOOKUP(A40, [3]Stadiums!$B$2:$E$132, 3, FALSE)</f>
        <v>60000</v>
      </c>
      <c r="BC40" s="3">
        <f t="shared" si="12"/>
        <v>0.93533484848484849</v>
      </c>
      <c r="BD40">
        <f>VLOOKUP(A40, '[3]College Football Reference 0918'!$A$2:$L$131, 11, FALSE)</f>
        <v>5</v>
      </c>
      <c r="BE40">
        <f>VLOOKUP(A40, '[3]College Football Reference 0918'!$A$2:$L$131, 12, FALSE)</f>
        <v>4</v>
      </c>
      <c r="BF40">
        <f>VLOOKUP(A40, '[3]College Football Reference 0918'!$A$2:$L$131, 2, FALSE)</f>
        <v>11</v>
      </c>
      <c r="BG40">
        <f>VLOOKUP(A40, '[3]Draft Picks'!$AG$2:$AT$131, 14, FALSE)</f>
        <v>30</v>
      </c>
      <c r="BH40">
        <f>(VLOOKUP(A40, [3]Averages!$B$2:$J$128, 9, FALSE))*GV40</f>
        <v>2967887.6893633413</v>
      </c>
      <c r="BJ40">
        <f>VLOOKUP(A40&amp;"2014", '[4]Revenues_All_Sports_and_Men''s_W'!$E$2:$BI$1271, 57, FALSE)</f>
        <v>22510492</v>
      </c>
      <c r="BK40">
        <f>VLOOKUP(A40&amp;"2015", '[4]Revenues_All_Sports_and_Men''s_W'!$E$2:$BI$1271, 57, FALSE)</f>
        <v>19300894</v>
      </c>
      <c r="BL40">
        <f>VLOOKUP(A40&amp;"2016", '[4]Revenues_All_Sports_and_Men''s_W'!$E$2:$BI$1271, 57, FALSE)</f>
        <v>22453097</v>
      </c>
      <c r="BM40">
        <f>VLOOKUP(A40&amp;"2017", '[4]Revenues_All_Sports_and_Men''s_W'!$E$2:$BI$1271, 57, FALSE)</f>
        <v>20543010</v>
      </c>
      <c r="BN40">
        <f>VLOOKUP(A40&amp;"2018", '[4]Revenues_All_Sports_and_Men''s_W'!$E$2:$BI$1271, 57, FALSE)</f>
        <v>24692746</v>
      </c>
      <c r="BO40" s="6">
        <f>VLOOKUP(A40&amp;"2014", '[4]Revenues_All_Sports_and_Men''s_W'!$E$2:$FO$1271, 58, FALSE)</f>
        <v>0.25795416246698166</v>
      </c>
      <c r="BP40" s="6">
        <f>VLOOKUP(A40&amp;"2015", '[4]Revenues_All_Sports_and_Men''s_W'!$E$2:$FO$1271, 58, FALSE)</f>
        <v>0.21114098453565663</v>
      </c>
      <c r="BQ40" s="6">
        <f>VLOOKUP(A40&amp;"2016", '[4]Revenues_All_Sports_and_Men''s_W'!$E$2:$FO$1271, 58, FALSE)</f>
        <v>0.24249140378545234</v>
      </c>
      <c r="BR40" s="6">
        <f>VLOOKUP(A40&amp;"2017", '[4]Revenues_All_Sports_and_Men''s_W'!$E$2:$FO$1271, 58, FALSE)</f>
        <v>0.20781743814970927</v>
      </c>
      <c r="BS40" s="6">
        <f>VLOOKUP(A40&amp;"2018", '[4]Revenues_All_Sports_and_Men''s_W'!$E$2:$FO$1271, 58, FALSE)</f>
        <v>0.24425235206217411</v>
      </c>
      <c r="BT40">
        <f>VLOOKUP(A40&amp;"2014", '[5]Recruiting_Expenses_Men''s_Women'!$F$2:$O$1271, 9, FALSE)</f>
        <v>935373</v>
      </c>
      <c r="BU40">
        <f>VLOOKUP(A40&amp;"2015", '[5]Recruiting_Expenses_Men''s_Women'!$F$2:$O$1271, 9, FALSE)</f>
        <v>954916</v>
      </c>
      <c r="BV40">
        <f>VLOOKUP(A40&amp;"2016", '[5]Recruiting_Expenses_Men''s_Women'!$F$2:$O$1271, 9, FALSE)</f>
        <v>1017368</v>
      </c>
      <c r="BW40">
        <f>VLOOKUP(A40&amp;"2017", '[5]Recruiting_Expenses_Men''s_Women'!$F$2:$O$1271, 9, FALSE)</f>
        <v>1076394</v>
      </c>
      <c r="BX40">
        <f>VLOOKUP(A40&amp;"2018", '[5]Recruiting_Expenses_Men''s_Women'!$F$2:$O$1271, 9, FALSE)</f>
        <v>1350587</v>
      </c>
      <c r="BY40" s="4">
        <v>20258000</v>
      </c>
      <c r="BZ40" s="4">
        <v>28018000</v>
      </c>
      <c r="CA40" s="4">
        <v>33925000</v>
      </c>
      <c r="CB40" s="4">
        <v>34457000</v>
      </c>
      <c r="CC40" s="4">
        <v>38800000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f>VLOOKUP(A40, '[3]2014'!$B$18:$D$145, 3, FALSE)</f>
        <v>7</v>
      </c>
      <c r="CJ40">
        <f>VLOOKUP(A40, '[3]2015'!$B$18:$D$145, 3, FALSE)</f>
        <v>8</v>
      </c>
      <c r="CK40">
        <f>VLOOKUP(A40, '[3]2016'!$B$18:$D$145, 3, FALSE)</f>
        <v>10</v>
      </c>
      <c r="CL40">
        <f>VLOOKUP(A40, '[3]2017'!$B$18:$D$147, 3, FALSE)</f>
        <v>7</v>
      </c>
      <c r="CM40">
        <f>VLOOKUP(A40, '[3]2018'!$B$18:$D$147, 3, FALSE)</f>
        <v>8</v>
      </c>
      <c r="CN40">
        <f>COUNTIF('[3]2014 Broadcasts'!$F$2:$F$561, 'Dataset to Analyze - Overall'!A40)+COUNTIF('[3]2014 Broadcasts'!$G$2:$G$561, 'Dataset to Analyze - Overall'!A40)+COUNTIF('[3]2014 Broadcasts'!$H$2:$H$561, 'Dataset to Analyze - Overall'!A40)+COUNTIF('[3]2014 Broadcasts'!$I$2:$I$561, 'Dataset to Analyze - Overall'!A40)</f>
        <v>10</v>
      </c>
      <c r="CO40">
        <f>COUNTIF('[3]2015 Broadcasts'!$C$2:$C$417, A40)+COUNTIF('[3]2015 Broadcasts'!$D$2:$D$417, A40)</f>
        <v>11</v>
      </c>
      <c r="CP40">
        <f>COUNTIF('[3]2016 Broadcasts'!$C$2:$C$400, 'Dataset to Analyze - Overall'!A40)+COUNTIF('[3]2016 Broadcasts'!$D$2:$D$400, 'Dataset to Analyze - Overall'!A40)</f>
        <v>12</v>
      </c>
      <c r="CQ40">
        <f>COUNTIF('[3]2017 Broadcasts'!$C$2:$C$394, 'Dataset to Analyze - Overall'!A40)+COUNTIF('[3]2017 Broadcasts'!$D$2:$D$394, 'Dataset to Analyze - Overall'!A40)</f>
        <v>12</v>
      </c>
      <c r="CR40">
        <f>COUNTIF('[3]2018 Broadcasts'!$C$2:$C$351, 'Dataset to Analyze - Overall'!A40)+COUNTIF('[3]2018 Broadcasts'!$D$2:$D$351, 'Dataset to Analyze - Overall'!A40)</f>
        <v>11</v>
      </c>
      <c r="CS40" s="4">
        <f>(((SUMIF('[3]2014 Broadcasts'!$F$2:$F$561, 'Dataset to Analyze - Overall'!A40, '[3]2014 Broadcasts'!$B$2:$B$561))+(SUMIF('[3]2014 Broadcasts'!$G$2:$G$561, 'Dataset to Analyze - Overall'!A40, '[3]2014 Broadcasts'!$B$2:$B$561))+(SUMIF('[3]2014 Broadcasts'!$H$2:$H$561, 'Dataset to Analyze - Overall'!A40, '[3]2014 Broadcasts'!$B$2:$B$561))+(SUMIF('[3]2014 Broadcasts'!$I$2:$I$561, 'Dataset to Analyze - Overall'!A40, '[3]2014 Broadcasts'!$B$2:$B$561)))/'Dataset to Analyze - Overall'!CN40)*1000000</f>
        <v>1942500</v>
      </c>
      <c r="CT40" s="4">
        <f>(((SUMIF('[3]2015 Broadcasts'!$C$2:$C$417,'Dataset to Analyze - Overall'!A40,'[3]2015 Broadcasts'!$H$2:$H$417))+(SUMIF('[3]2015 Broadcasts'!$D$2:$D$417,'Dataset to Analyze - Overall'!A40,'[3]2015 Broadcasts'!$H$2:$H$417)))/CO40)*1000000</f>
        <v>1110727.2727272727</v>
      </c>
      <c r="CU40" s="4">
        <f>(((SUMIF('[3]2016 Broadcasts'!$C$2:$C$400,'Dataset to Analyze - Overall'!A40,'[3]2016 Broadcasts'!$H$2:$H$400))+(SUMIF('[3]2016 Broadcasts'!$D$2:$D$400,'Dataset to Analyze - Overall'!A40,'[3]2016 Broadcasts'!$H$2:$H$400)))/'Dataset to Analyze - Overall'!CP40)*1000000</f>
        <v>1670083.3333333333</v>
      </c>
      <c r="CV40" s="4">
        <f>(((SUMIF('[3]2017 Broadcasts'!$C$2:$C$394,'Dataset to Analyze - Overall'!A40, '[3]2017 Broadcasts'!$I$2:$I$394))+(SUMIF('[3]2017 Broadcasts'!$D$2:$D$394,'Dataset to Analyze - Overall'!A40, '[3]2017 Broadcasts'!$I$2:$I$394)))/'Dataset to Analyze - Overall'!CQ40)*1000000</f>
        <v>1550833.3333333335</v>
      </c>
      <c r="CW40" s="4">
        <f>(((SUMIF('[3]2018 Broadcasts'!$C$2:$C$351, 'Dataset to Analyze - Overall'!A40, '[3]2018 Broadcasts'!$H$2:$H$351))+(SUMIF('[3]2018 Broadcasts'!$D$2:$D$351, 'Dataset to Analyze - Overall'!A40, '[3]2018 Broadcasts'!$H$2:$H$351)))/'Dataset to Analyze - Overall'!CR40)*1000000</f>
        <v>2471181.8181818184</v>
      </c>
      <c r="CX40" s="5"/>
      <c r="CY40">
        <f>VLOOKUP(A40&amp;"2014", [3]Attendance!$D$2:$G$1286, 4, FALSE)</f>
        <v>56686</v>
      </c>
      <c r="CZ40">
        <f>VLOOKUP(A40&amp;"2015", [3]Attendance!$D$2:$G$1286, 4, FALSE)</f>
        <v>54826</v>
      </c>
      <c r="DA40">
        <f>VLOOKUP(A40&amp;"2016", [3]Attendance!$D$2:$G$1286, 4, FALSE)</f>
        <v>57583</v>
      </c>
      <c r="DB40">
        <f>VLOOKUP(A40&amp;"2017", [3]Attendance!$D$2:$G$1286, 4, FALSE)</f>
        <v>55946</v>
      </c>
      <c r="DC40">
        <f>VLOOKUP(A40&amp;"2018", [3]Attendance!$D$2:$G$1286, 4, FALSE)</f>
        <v>58158</v>
      </c>
      <c r="DE40">
        <f t="shared" si="45"/>
        <v>14.415719076538901</v>
      </c>
      <c r="DF40">
        <f t="shared" si="45"/>
        <v>12.360292517338902</v>
      </c>
      <c r="DG40">
        <f t="shared" si="45"/>
        <v>14.378963318538901</v>
      </c>
      <c r="DH40">
        <f t="shared" si="45"/>
        <v>13.155743603738902</v>
      </c>
      <c r="DI40">
        <f t="shared" si="45"/>
        <v>15.813234538138902</v>
      </c>
      <c r="DJ40">
        <f t="shared" si="35"/>
        <v>46.884899999999995</v>
      </c>
      <c r="DK40">
        <f t="shared" si="36"/>
        <v>65.120899999999992</v>
      </c>
      <c r="DL40">
        <f t="shared" si="37"/>
        <v>79.002349999999993</v>
      </c>
      <c r="DM40">
        <f t="shared" si="38"/>
        <v>80.252549999999999</v>
      </c>
      <c r="DN40">
        <f t="shared" si="39"/>
        <v>90.45859999999999</v>
      </c>
      <c r="DT40">
        <f t="shared" si="46"/>
        <v>44.150508237944216</v>
      </c>
      <c r="DU40">
        <f t="shared" si="46"/>
        <v>44.515781487436854</v>
      </c>
      <c r="DV40">
        <f t="shared" si="46"/>
        <v>47.612867091308644</v>
      </c>
      <c r="DW40">
        <f t="shared" si="46"/>
        <v>49.599022586711015</v>
      </c>
      <c r="DX40">
        <f t="shared" si="46"/>
        <v>61.002517920805126</v>
      </c>
      <c r="DY40">
        <f t="shared" si="47"/>
        <v>31.50751</v>
      </c>
      <c r="DZ40">
        <f t="shared" si="48"/>
        <v>34.116239999999998</v>
      </c>
      <c r="EA40">
        <f t="shared" si="49"/>
        <v>40.479299999999995</v>
      </c>
      <c r="EB40">
        <f t="shared" si="50"/>
        <v>33.984310000000001</v>
      </c>
      <c r="EC40">
        <f t="shared" si="51"/>
        <v>34.116239999999998</v>
      </c>
      <c r="ED40">
        <f t="shared" si="52"/>
        <v>14.930000000907398</v>
      </c>
      <c r="EE40">
        <f t="shared" si="53"/>
        <v>16.423000001000997</v>
      </c>
      <c r="EF40">
        <f t="shared" si="54"/>
        <v>17.916000001103573</v>
      </c>
      <c r="EG40">
        <f t="shared" si="55"/>
        <v>17.916000001214883</v>
      </c>
      <c r="EH40">
        <f t="shared" si="56"/>
        <v>16.423000001336611</v>
      </c>
      <c r="EI40" s="4">
        <f t="shared" si="57"/>
        <v>151.8886373153905</v>
      </c>
      <c r="EJ40" s="4">
        <f t="shared" si="57"/>
        <v>172.53621400577674</v>
      </c>
      <c r="EK40" s="4">
        <f t="shared" si="57"/>
        <v>199.38948041095114</v>
      </c>
      <c r="EL40" s="4">
        <f t="shared" si="57"/>
        <v>194.90762619166478</v>
      </c>
      <c r="EM40" s="4">
        <f t="shared" si="57"/>
        <v>217.81359246028063</v>
      </c>
      <c r="EN40" s="4">
        <f t="shared" si="58"/>
        <v>57</v>
      </c>
      <c r="EO40" s="4">
        <f t="shared" si="58"/>
        <v>50</v>
      </c>
      <c r="EP40" s="4">
        <f t="shared" si="58"/>
        <v>40</v>
      </c>
      <c r="EQ40" s="4">
        <f t="shared" si="41"/>
        <v>48</v>
      </c>
      <c r="ER40" s="4" t="e">
        <f t="shared" si="40"/>
        <v>#DIV/0!</v>
      </c>
      <c r="ET40" s="4">
        <v>0</v>
      </c>
      <c r="EU40">
        <v>5</v>
      </c>
      <c r="EV40">
        <v>0</v>
      </c>
      <c r="EW40">
        <v>0</v>
      </c>
      <c r="EX40">
        <v>0</v>
      </c>
      <c r="EY40">
        <v>5</v>
      </c>
      <c r="EZ40">
        <v>5</v>
      </c>
      <c r="FA40">
        <v>5</v>
      </c>
      <c r="FB40">
        <v>5</v>
      </c>
      <c r="FC40">
        <v>5</v>
      </c>
      <c r="FD40">
        <f>VLOOKUP(A40, '[3]College Football Reference 0918'!$A$2:$R$131, 9, FALSE)</f>
        <v>2</v>
      </c>
      <c r="FE40">
        <f>VLOOKUP(A40, '[3]College Football Reference 0918'!$A$2:$R$131, 10, FALSE)</f>
        <v>0</v>
      </c>
      <c r="FF40">
        <f>VLOOKUP(A40, '[3]College Football Reference 0918'!$A$2:$R$131, 11, FALSE)</f>
        <v>5</v>
      </c>
      <c r="FG40">
        <f>VLOOKUP(A40, '[3]College Football Reference 0918'!$A$2:$R$131, 12, FALSE)</f>
        <v>4</v>
      </c>
      <c r="FH40">
        <f>VLOOKUP(A40, '[3]College Football Reference 0918'!$A$2:$R$131, 13, FALSE)</f>
        <v>0</v>
      </c>
      <c r="FX40">
        <f>IF((VLOOKUP(A40, '[3]2014'!$B$18:$Q$145, 13, FALSE))&gt;0, 5, 0)</f>
        <v>0</v>
      </c>
      <c r="FY40">
        <f>IF((VLOOKUP(A40, '[3]2015'!$B$18:$P$145, 13, FALSE))&gt;0, 5, 0)</f>
        <v>0</v>
      </c>
      <c r="FZ40">
        <f>IF((VLOOKUP(A40, '[3]2016'!$B$18:$Q$145, 13, FALSE))&gt;0, 5, 0)</f>
        <v>0</v>
      </c>
      <c r="GA40">
        <f>IF((VLOOKUP(A40, '[3]2017'!$B$18:$Q$147, 13, FALSE))&gt;0, 5, 0)</f>
        <v>5</v>
      </c>
      <c r="GB40">
        <f>IF((VLOOKUP(A40, '[3]2018'!$B$18:$Q$147, 13, FALSE))&gt;0, 5, 0)</f>
        <v>5</v>
      </c>
      <c r="GC40">
        <f>IF((VLOOKUP(A40, '[3]2014'!$B$18:$Q$145, 15, FALSE))&gt;0, 5, 0)</f>
        <v>0</v>
      </c>
      <c r="GD40">
        <f>IF((VLOOKUP(A40, '[3]2015'!$B$18:$P$145, 15, FALSE))&gt;0, 5, 0)</f>
        <v>0</v>
      </c>
      <c r="GE40">
        <f>IF((VLOOKUP(A40, '[3]2016'!$B$18:$Q$145, 15, FALSE))&gt;0, 5, 0)</f>
        <v>5</v>
      </c>
      <c r="GF40">
        <f>IF((VLOOKUP(A40, '[3]2017'!$B$18:$Q$147, 15, FALSE))&gt;0, 5, 0)</f>
        <v>0</v>
      </c>
      <c r="GG40">
        <f>IF((VLOOKUP(A40, '[3]2018'!$B$18:$Q$147, 15, FALSE))&gt;0, 5, 0)</f>
        <v>5</v>
      </c>
      <c r="GH40" s="7">
        <f t="shared" si="59"/>
        <v>462574.49515435763</v>
      </c>
      <c r="GI40" s="7">
        <f t="shared" si="59"/>
        <v>503903.59429711627</v>
      </c>
      <c r="GJ40" s="7">
        <f t="shared" si="59"/>
        <v>548925.27583221369</v>
      </c>
      <c r="GK40" s="7">
        <f t="shared" si="59"/>
        <v>597969.45657388074</v>
      </c>
      <c r="GL40" s="7">
        <f t="shared" si="59"/>
        <v>651395.53002576157</v>
      </c>
      <c r="GM40">
        <v>709595</v>
      </c>
      <c r="GO40" s="8">
        <f t="shared" si="29"/>
        <v>0.35723620448456728</v>
      </c>
      <c r="GP40" s="8">
        <f t="shared" si="30"/>
        <v>0.46116810224228366</v>
      </c>
      <c r="GQ40">
        <f>VLOOKUP(A40, '[3]Sept. 2017 Social'!$D$2:$F$151, 3, FALSE)</f>
        <v>0.56510000000000005</v>
      </c>
      <c r="GR40">
        <f>VLOOKUP(A40, '[3]Sept. 2018 Social'!$D$2:$F$151, 3, FALSE)</f>
        <v>0.60299999999999998</v>
      </c>
      <c r="GS40">
        <f>VLOOKUP(A40, '[3]Sept. 2019 Social'!$D$2:$F$301, 3, FALSE)</f>
        <v>0.68789999999999996</v>
      </c>
      <c r="GT40">
        <f>AVERAGE(((GR40-GQ40)/GQ40), ((GS40-GR40)/GR40))</f>
        <v>0.10393189775771638</v>
      </c>
      <c r="GV40">
        <v>0.67112505854495197</v>
      </c>
    </row>
    <row r="41" spans="1:204" x14ac:dyDescent="0.35">
      <c r="A41" t="s">
        <v>278</v>
      </c>
      <c r="B41" t="str">
        <f>VLOOKUP(A41,'[1]CFB Scores for Tableau'!$A$2:$D$131, 2, FALSE)</f>
        <v>Salt Lake City</v>
      </c>
      <c r="C41" t="str">
        <f>VLOOKUP(A41,'[1]CFB Scores for Tableau'!$A$2:$D$131, 3, FALSE)</f>
        <v>Utah</v>
      </c>
      <c r="D41" s="9">
        <f>VLOOKUP(A41,'[1]CFB Scores for Tableau'!$A$2:$D$131, 4, FALSE)</f>
        <v>84112</v>
      </c>
      <c r="F41" s="3">
        <f t="shared" si="0"/>
        <v>94.051765980560177</v>
      </c>
      <c r="G41">
        <f t="shared" si="1"/>
        <v>42</v>
      </c>
      <c r="I41" s="4">
        <f t="shared" si="2"/>
        <v>27.340905758920002</v>
      </c>
      <c r="J41">
        <v>0</v>
      </c>
      <c r="K41" s="4">
        <f t="shared" si="32"/>
        <v>68.091769999999997</v>
      </c>
      <c r="L41" s="4">
        <f t="shared" si="3"/>
        <v>51.43132837949247</v>
      </c>
      <c r="M41" s="4">
        <f t="shared" si="33"/>
        <v>51.614890000000003</v>
      </c>
      <c r="N41" s="4">
        <f t="shared" si="4"/>
        <v>64.199000001044709</v>
      </c>
      <c r="O41" s="4">
        <f t="shared" si="5"/>
        <v>262.67789413945718</v>
      </c>
      <c r="P41" s="4">
        <f t="shared" si="6"/>
        <v>42</v>
      </c>
      <c r="Q41" s="4"/>
      <c r="R41" s="4">
        <f t="shared" si="34"/>
        <v>261.32412578175996</v>
      </c>
      <c r="S41" s="4">
        <f t="shared" si="7"/>
        <v>42</v>
      </c>
      <c r="T41" s="4"/>
      <c r="U41" t="s">
        <v>227</v>
      </c>
      <c r="V41" t="s">
        <v>191</v>
      </c>
      <c r="W41" s="4">
        <v>38236851.600000001</v>
      </c>
      <c r="X41" s="4">
        <v>4485916.8</v>
      </c>
      <c r="Y41" s="4">
        <f>VLOOKUP(A41, '[2]Power 5'!$B$2:$F$75, 3, FALSE)</f>
        <v>924413.3</v>
      </c>
      <c r="Z41" s="4">
        <f>VLOOKUP(A41, '[2]Power 5'!$B$2:$F$75, 4, FALSE)</f>
        <v>600354.80000000005</v>
      </c>
      <c r="AA41" s="3">
        <f>VLOOKUP(A41, '[2]Power 5'!$B$2:$F$75, 5, FALSE)</f>
        <v>0.64944413932599199</v>
      </c>
      <c r="AB41" s="4">
        <v>33750934.800000004</v>
      </c>
      <c r="AC41" s="3">
        <v>0.62346281972781503</v>
      </c>
      <c r="AD41" s="4">
        <f t="shared" si="8"/>
        <v>29282200</v>
      </c>
      <c r="AE41" t="s">
        <v>279</v>
      </c>
      <c r="AF41" s="5">
        <f>(VLOOKUP(A41, '[3]USA Coaches'' Salaries'!$O$3:$W$132, 9, FALSE))</f>
        <v>3.4705834000000002</v>
      </c>
      <c r="AG41">
        <v>186165</v>
      </c>
      <c r="AH41">
        <v>152568</v>
      </c>
      <c r="AI41">
        <v>116606</v>
      </c>
      <c r="AJ41">
        <f t="shared" si="9"/>
        <v>455339</v>
      </c>
      <c r="AK41">
        <v>0</v>
      </c>
      <c r="AL41">
        <v>0</v>
      </c>
      <c r="AM41">
        <v>0</v>
      </c>
      <c r="AN41">
        <v>0</v>
      </c>
      <c r="AO41">
        <f t="shared" si="44"/>
        <v>0</v>
      </c>
      <c r="AP41">
        <f>(VLOOKUP(A41, '[3]College Football Reference 0918'!$A$2:$I$131, 8, FALSE))*10</f>
        <v>0</v>
      </c>
      <c r="AQ41">
        <f>(VLOOKUP(A41, '[3]College Football Reference 0918'!$A$2:$I$131, 9, FALSE))*10</f>
        <v>0</v>
      </c>
      <c r="AR41">
        <f>VLOOKUP('Dataset to Analyze - Overall'!A41, '[3]College Football Reference 0918'!$A$2:$G$131, 3, FALSE)</f>
        <v>82</v>
      </c>
      <c r="AS41">
        <f>VLOOKUP('Dataset to Analyze - Overall'!A41, '[3]College Football Reference 0918'!$A$2:$G$131, 4, FALSE)</f>
        <v>47</v>
      </c>
      <c r="AT41" s="5">
        <f>VLOOKUP('Dataset to Analyze - Overall'!A41, '[3]College Football Reference 0918'!$A$2:$G$131, 5, FALSE)</f>
        <v>0.63565891472868219</v>
      </c>
      <c r="AU41">
        <f>(VLOOKUP('Dataset to Analyze - Overall'!A41,'[3]College Football Reference 0918'!$A$2:$G$131,7,FALSE)*5)</f>
        <v>30</v>
      </c>
      <c r="AV41">
        <f>(VLOOKUP('Dataset to Analyze - Overall'!A41, '[3]College Football Reference 0918'!$A$2:$G$131, 6, FALSE))*5</f>
        <v>40</v>
      </c>
      <c r="AW41">
        <f t="shared" si="11"/>
        <v>43</v>
      </c>
      <c r="AX41" s="4">
        <f>((((SUMIF('[3]2014 Broadcasts'!$F$2:$F$561, 'Dataset to Analyze - Overall'!A41, '[3]2014 Broadcasts'!$B$2:$B$561))+(SUMIF('[3]2014 Broadcasts'!$G$2:$G$561, 'Dataset to Analyze - Overall'!A41, '[3]2014 Broadcasts'!$B$2:$B$561))+(SUMIF('[3]2014 Broadcasts'!$H$2:$H$561, 'Dataset to Analyze - Overall'!A41, '[3]2014 Broadcasts'!$B$2:$B$561))+(SUMIF('[3]2014 Broadcasts'!$I$2:$I$561, 'Dataset to Analyze - Overall'!A41, '[3]2014 Broadcasts'!$B$2:$B$561)))+((SUMIF('[3]2015 Broadcasts'!$C$2:$C$417,'Dataset to Analyze - Overall'!A41,'[3]2015 Broadcasts'!$H$2:$H$417))+(SUMIF('[3]2015 Broadcasts'!$D$2:$D$417,'Dataset to Analyze - Overall'!A41,'[3]2015 Broadcasts'!$H$2:$H$417)))+((SUMIF('[3]2016 Broadcasts'!$C$2:$C$400,'Dataset to Analyze - Overall'!A41,'[3]2016 Broadcasts'!$H$2:$H$400))+(SUMIF('[3]2016 Broadcasts'!$D$2:$D$400,'Dataset to Analyze - Overall'!A41,'[3]2016 Broadcasts'!$H$2:$H$400)))+((SUMIF('[3]2017 Broadcasts'!$C$2:$C$394,'Dataset to Analyze - Overall'!A41, '[3]2017 Broadcasts'!$I$2:$I$394))+(SUMIF('[3]2017 Broadcasts'!$D$2:$D$394,'Dataset to Analyze - Overall'!A41, '[3]2017 Broadcasts'!$I$2:$I$394)))+((SUMIF('[3]2018 Broadcasts'!$C$2:$C$351, 'Dataset to Analyze - Overall'!A41, '[3]2018 Broadcasts'!$H$2:$H$351))+(SUMIF('[3]2018 Broadcasts'!$D$2:$D$351, 'Dataset to Analyze - Overall'!A41, '[3]2018 Broadcasts'!$H$2:$H$351))))/AW41)*1000000</f>
        <v>1579476.7441860468</v>
      </c>
      <c r="AY41" t="s">
        <v>205</v>
      </c>
      <c r="AZ41" s="4">
        <f>(VLOOKUP(A41, [3]Averages!$B$2:$K$128, 10, FALSE))*1000000</f>
        <v>6500000</v>
      </c>
      <c r="BA41" s="4">
        <f>AVERAGEIF([3]Attendance!$C$2:$C$1286, 'Dataset to Analyze - Overall'!A41, [3]Attendance!$G$2:$G$1286)</f>
        <v>45933.2</v>
      </c>
      <c r="BB41">
        <f>VLOOKUP(A41, [3]Stadiums!$B$2:$E$132, 3, FALSE)</f>
        <v>45017</v>
      </c>
      <c r="BC41" s="3">
        <f t="shared" si="12"/>
        <v>1.0203523113490458</v>
      </c>
      <c r="BD41">
        <f>VLOOKUP(A41, '[3]College Football Reference 0918'!$A$2:$L$131, 11, FALSE)</f>
        <v>1</v>
      </c>
      <c r="BE41">
        <f>VLOOKUP(A41, '[3]College Football Reference 0918'!$A$2:$L$131, 12, FALSE)</f>
        <v>4</v>
      </c>
      <c r="BF41">
        <f>VLOOKUP(A41, '[3]College Football Reference 0918'!$A$2:$L$131, 2, FALSE)</f>
        <v>8</v>
      </c>
      <c r="BG41">
        <f>VLOOKUP(A41, '[3]Draft Picks'!$AG$2:$AT$131, 14, FALSE)</f>
        <v>30</v>
      </c>
      <c r="BH41">
        <f>(VLOOKUP(A41, [3]Averages!$B$2:$J$128, 9, FALSE))*GV41</f>
        <v>2822394.3643547976</v>
      </c>
      <c r="BJ41">
        <f>VLOOKUP(A41&amp;"2014", '[4]Revenues_All_Sports_and_Men''s_W'!$E$2:$BI$1271, 57, FALSE)</f>
        <v>42931079</v>
      </c>
      <c r="BK41">
        <f>VLOOKUP(A41&amp;"2015", '[4]Revenues_All_Sports_and_Men''s_W'!$E$2:$BI$1271, 57, FALSE)</f>
        <v>47685530</v>
      </c>
      <c r="BL41">
        <f>VLOOKUP(A41&amp;"2016", '[4]Revenues_All_Sports_and_Men''s_W'!$E$2:$BI$1271, 57, FALSE)</f>
        <v>51559243</v>
      </c>
      <c r="BM41">
        <f>VLOOKUP(A41&amp;"2017", '[4]Revenues_All_Sports_and_Men''s_W'!$E$2:$BI$1271, 57, FALSE)</f>
        <v>55835312</v>
      </c>
      <c r="BN41">
        <f>VLOOKUP(A41&amp;"2018", '[4]Revenues_All_Sports_and_Men''s_W'!$E$2:$BI$1271, 57, FALSE)</f>
        <v>63181908</v>
      </c>
      <c r="BO41" s="6">
        <f>VLOOKUP(A41&amp;"2014", '[4]Revenues_All_Sports_and_Men''s_W'!$E$2:$FO$1271, 58, FALSE)</f>
        <v>0.66426392162309778</v>
      </c>
      <c r="BP41" s="6">
        <f>VLOOKUP(A41&amp;"2015", '[4]Revenues_All_Sports_and_Men''s_W'!$E$2:$FO$1271, 58, FALSE)</f>
        <v>0.67786733380334074</v>
      </c>
      <c r="BQ41" s="6">
        <f>VLOOKUP(A41&amp;"2016", '[4]Revenues_All_Sports_and_Men''s_W'!$E$2:$FO$1271, 58, FALSE)</f>
        <v>0.68953180664613034</v>
      </c>
      <c r="BR41" s="6">
        <f>VLOOKUP(A41&amp;"2017", '[4]Revenues_All_Sports_and_Men''s_W'!$E$2:$FO$1271, 58, FALSE)</f>
        <v>0.67705741179525758</v>
      </c>
      <c r="BS41" s="6">
        <f>VLOOKUP(A41&amp;"2018", '[4]Revenues_All_Sports_and_Men''s_W'!$E$2:$FO$1271, 58, FALSE)</f>
        <v>0.67087819912592672</v>
      </c>
      <c r="BT41">
        <f>VLOOKUP(A41&amp;"2014", '[5]Recruiting_Expenses_Men''s_Women'!$F$2:$O$1271, 9, FALSE)</f>
        <v>712330</v>
      </c>
      <c r="BU41">
        <f>VLOOKUP(A41&amp;"2015", '[5]Recruiting_Expenses_Men''s_Women'!$F$2:$O$1271, 9, FALSE)</f>
        <v>1070442</v>
      </c>
      <c r="BV41">
        <f>VLOOKUP(A41&amp;"2016", '[5]Recruiting_Expenses_Men''s_Women'!$F$2:$O$1271, 9, FALSE)</f>
        <v>1356597</v>
      </c>
      <c r="BW41">
        <f>VLOOKUP(A41&amp;"2017", '[5]Recruiting_Expenses_Men''s_Women'!$F$2:$O$1271, 9, FALSE)</f>
        <v>1406256</v>
      </c>
      <c r="BX41">
        <f>VLOOKUP(A41&amp;"2018", '[5]Recruiting_Expenses_Men''s_Women'!$F$2:$O$1271, 9, FALSE)</f>
        <v>1456418</v>
      </c>
      <c r="BY41" s="4">
        <v>25132000</v>
      </c>
      <c r="BZ41" s="4">
        <v>28659000</v>
      </c>
      <c r="CA41" s="4">
        <v>30954000</v>
      </c>
      <c r="CB41" s="4">
        <v>29466000</v>
      </c>
      <c r="CC41" s="4">
        <v>32200000.000000004</v>
      </c>
      <c r="CD41">
        <v>0</v>
      </c>
      <c r="CE41">
        <v>0</v>
      </c>
      <c r="CF41">
        <v>0</v>
      </c>
      <c r="CG41">
        <v>0</v>
      </c>
      <c r="CH41">
        <v>0</v>
      </c>
      <c r="CI41">
        <f>VLOOKUP(A41, '[3]2014'!$B$18:$D$145, 3, FALSE)</f>
        <v>9</v>
      </c>
      <c r="CJ41">
        <f>VLOOKUP(A41, '[3]2015'!$B$18:$D$145, 3, FALSE)</f>
        <v>10</v>
      </c>
      <c r="CK41">
        <f>VLOOKUP(A41, '[3]2016'!$B$18:$D$145, 3, FALSE)</f>
        <v>9</v>
      </c>
      <c r="CL41">
        <f>VLOOKUP(A41, '[3]2017'!$B$18:$D$147, 3, FALSE)</f>
        <v>7</v>
      </c>
      <c r="CM41">
        <f>VLOOKUP(A41, '[3]2018'!$B$18:$D$147, 3, FALSE)</f>
        <v>9</v>
      </c>
      <c r="CN41">
        <f>COUNTIF('[3]2014 Broadcasts'!$F$2:$F$561, 'Dataset to Analyze - Overall'!A41)+COUNTIF('[3]2014 Broadcasts'!$G$2:$G$561, 'Dataset to Analyze - Overall'!A41)+COUNTIF('[3]2014 Broadcasts'!$H$2:$H$561, 'Dataset to Analyze - Overall'!A41)+COUNTIF('[3]2014 Broadcasts'!$I$2:$I$561, 'Dataset to Analyze - Overall'!A41)</f>
        <v>8</v>
      </c>
      <c r="CO41">
        <f>COUNTIF('[3]2015 Broadcasts'!$C$2:$C$417, A41)+COUNTIF('[3]2015 Broadcasts'!$D$2:$D$417, A41)</f>
        <v>10</v>
      </c>
      <c r="CP41">
        <f>COUNTIF('[3]2016 Broadcasts'!$C$2:$C$400, 'Dataset to Analyze - Overall'!A41)+COUNTIF('[3]2016 Broadcasts'!$D$2:$D$400, 'Dataset to Analyze - Overall'!A41)</f>
        <v>8</v>
      </c>
      <c r="CQ41">
        <f>COUNTIF('[3]2017 Broadcasts'!$C$2:$C$394, 'Dataset to Analyze - Overall'!A41)+COUNTIF('[3]2017 Broadcasts'!$D$2:$D$394, 'Dataset to Analyze - Overall'!A41)</f>
        <v>10</v>
      </c>
      <c r="CR41">
        <f>COUNTIF('[3]2018 Broadcasts'!$C$2:$C$351, 'Dataset to Analyze - Overall'!A41)+COUNTIF('[3]2018 Broadcasts'!$D$2:$D$351, 'Dataset to Analyze - Overall'!A41)</f>
        <v>7</v>
      </c>
      <c r="CS41" s="4">
        <f>(((SUMIF('[3]2014 Broadcasts'!$F$2:$F$561, 'Dataset to Analyze - Overall'!A41, '[3]2014 Broadcasts'!$B$2:$B$561))+(SUMIF('[3]2014 Broadcasts'!$G$2:$G$561, 'Dataset to Analyze - Overall'!A41, '[3]2014 Broadcasts'!$B$2:$B$561))+(SUMIF('[3]2014 Broadcasts'!$H$2:$H$561, 'Dataset to Analyze - Overall'!A41, '[3]2014 Broadcasts'!$B$2:$B$561))+(SUMIF('[3]2014 Broadcasts'!$I$2:$I$561, 'Dataset to Analyze - Overall'!A41, '[3]2014 Broadcasts'!$B$2:$B$561)))/'Dataset to Analyze - Overall'!CN41)*1000000</f>
        <v>1418312.4999999998</v>
      </c>
      <c r="CT41" s="4">
        <f>(((SUMIF('[3]2015 Broadcasts'!$C$2:$C$417,'Dataset to Analyze - Overall'!A41,'[3]2015 Broadcasts'!$H$2:$H$417))+(SUMIF('[3]2015 Broadcasts'!$D$2:$D$417,'Dataset to Analyze - Overall'!A41,'[3]2015 Broadcasts'!$H$2:$H$417)))/CO41)*1000000</f>
        <v>2302400</v>
      </c>
      <c r="CU41" s="4">
        <f>(((SUMIF('[3]2016 Broadcasts'!$C$2:$C$400,'Dataset to Analyze - Overall'!A41,'[3]2016 Broadcasts'!$H$2:$H$400))+(SUMIF('[3]2016 Broadcasts'!$D$2:$D$400,'Dataset to Analyze - Overall'!A41,'[3]2016 Broadcasts'!$H$2:$H$400)))/'Dataset to Analyze - Overall'!CP41)*1000000</f>
        <v>1503625.0000000002</v>
      </c>
      <c r="CV41" s="4">
        <f>(((SUMIF('[3]2017 Broadcasts'!$C$2:$C$394,'Dataset to Analyze - Overall'!A41, '[3]2017 Broadcasts'!$I$2:$I$394))+(SUMIF('[3]2017 Broadcasts'!$D$2:$D$394,'Dataset to Analyze - Overall'!A41, '[3]2017 Broadcasts'!$I$2:$I$394)))/'Dataset to Analyze - Overall'!CQ41)*1000000</f>
        <v>1032999.9999999999</v>
      </c>
      <c r="CW41" s="4">
        <f>(((SUMIF('[3]2018 Broadcasts'!$C$2:$C$351, 'Dataset to Analyze - Overall'!A41, '[3]2018 Broadcasts'!$H$2:$H$351))+(SUMIF('[3]2018 Broadcasts'!$D$2:$D$351, 'Dataset to Analyze - Overall'!A41, '[3]2018 Broadcasts'!$H$2:$H$351)))/'Dataset to Analyze - Overall'!CR41)*1000000</f>
        <v>1598285.7142857143</v>
      </c>
      <c r="CX41" s="5"/>
      <c r="CY41">
        <f>VLOOKUP(A41&amp;"2014", [3]Attendance!$D$2:$G$1286, 4, FALSE)</f>
        <v>46437</v>
      </c>
      <c r="CZ41">
        <f>VLOOKUP(A41&amp;"2015", [3]Attendance!$D$2:$G$1286, 4, FALSE)</f>
        <v>46533</v>
      </c>
      <c r="DA41">
        <f>VLOOKUP(A41&amp;"2016", [3]Attendance!$D$2:$G$1286, 4, FALSE)</f>
        <v>46506</v>
      </c>
      <c r="DB41">
        <f>VLOOKUP(A41&amp;"2017", [3]Attendance!$D$2:$G$1286, 4, FALSE)</f>
        <v>45913</v>
      </c>
      <c r="DC41">
        <f>VLOOKUP(A41&amp;"2018", [3]Attendance!$D$2:$G$1286, 4, FALSE)</f>
        <v>46332</v>
      </c>
      <c r="DE41">
        <f t="shared" si="45"/>
        <v>27.493062991338903</v>
      </c>
      <c r="DF41">
        <f t="shared" si="45"/>
        <v>30.537813411738902</v>
      </c>
      <c r="DG41">
        <f t="shared" si="45"/>
        <v>33.018539216938898</v>
      </c>
      <c r="DH41">
        <f t="shared" si="45"/>
        <v>35.756933804538896</v>
      </c>
      <c r="DI41">
        <f t="shared" si="45"/>
        <v>40.461693882938903</v>
      </c>
      <c r="DJ41">
        <f t="shared" si="35"/>
        <v>58.338799999999999</v>
      </c>
      <c r="DK41">
        <f t="shared" si="36"/>
        <v>66.627249999999989</v>
      </c>
      <c r="DL41">
        <f t="shared" si="37"/>
        <v>72.020499999999998</v>
      </c>
      <c r="DM41">
        <f t="shared" si="38"/>
        <v>68.523699999999991</v>
      </c>
      <c r="DN41">
        <f t="shared" si="39"/>
        <v>74.948599999999999</v>
      </c>
      <c r="DT41">
        <f t="shared" si="46"/>
        <v>32.980754369350194</v>
      </c>
      <c r="DU41">
        <f t="shared" si="46"/>
        <v>47.254901907192263</v>
      </c>
      <c r="DV41">
        <f t="shared" si="46"/>
        <v>58.637879852987176</v>
      </c>
      <c r="DW41">
        <f t="shared" si="46"/>
        <v>60.48278327759985</v>
      </c>
      <c r="DX41">
        <f t="shared" si="46"/>
        <v>62.572166377706196</v>
      </c>
      <c r="DY41">
        <f t="shared" si="47"/>
        <v>39.201769999999996</v>
      </c>
      <c r="DZ41">
        <f t="shared" si="48"/>
        <v>39.287300000000002</v>
      </c>
      <c r="EA41">
        <f t="shared" si="49"/>
        <v>40.440169999999995</v>
      </c>
      <c r="EB41">
        <f t="shared" si="50"/>
        <v>38.984310000000001</v>
      </c>
      <c r="EC41">
        <f t="shared" si="51"/>
        <v>29.20177</v>
      </c>
      <c r="ED41">
        <f t="shared" si="52"/>
        <v>11.944000000552938</v>
      </c>
      <c r="EE41">
        <f t="shared" si="53"/>
        <v>14.930000000613406</v>
      </c>
      <c r="EF41">
        <f t="shared" si="54"/>
        <v>11.944000000678857</v>
      </c>
      <c r="EG41">
        <f t="shared" si="55"/>
        <v>14.930000000750203</v>
      </c>
      <c r="EH41">
        <f t="shared" si="56"/>
        <v>10.451000000828259</v>
      </c>
      <c r="EI41" s="4">
        <f t="shared" si="57"/>
        <v>169.95838736124205</v>
      </c>
      <c r="EJ41" s="4">
        <f t="shared" si="57"/>
        <v>198.63726531954455</v>
      </c>
      <c r="EK41" s="4">
        <f t="shared" si="57"/>
        <v>216.06108907060494</v>
      </c>
      <c r="EL41" s="4">
        <f t="shared" si="57"/>
        <v>218.67772708288894</v>
      </c>
      <c r="EM41" s="4">
        <f t="shared" si="57"/>
        <v>217.63523026147337</v>
      </c>
      <c r="EN41" s="4">
        <f t="shared" si="58"/>
        <v>45</v>
      </c>
      <c r="EO41" s="4">
        <f t="shared" si="58"/>
        <v>30</v>
      </c>
      <c r="EP41" s="4">
        <f t="shared" si="58"/>
        <v>28</v>
      </c>
      <c r="EQ41" s="4">
        <f t="shared" si="41"/>
        <v>36</v>
      </c>
      <c r="ER41" s="4" t="e">
        <f t="shared" si="40"/>
        <v>#DIV/0!</v>
      </c>
      <c r="ET41">
        <v>5</v>
      </c>
      <c r="EU41">
        <v>5</v>
      </c>
      <c r="EV41">
        <v>5</v>
      </c>
      <c r="EW41">
        <v>5</v>
      </c>
      <c r="EX41">
        <v>0</v>
      </c>
      <c r="EY41">
        <v>5</v>
      </c>
      <c r="EZ41">
        <v>5</v>
      </c>
      <c r="FA41">
        <v>5</v>
      </c>
      <c r="FB41">
        <v>5</v>
      </c>
      <c r="FC41">
        <v>5</v>
      </c>
      <c r="FD41">
        <f>VLOOKUP(A41, '[3]College Football Reference 0918'!$A$2:$R$131, 9, FALSE)</f>
        <v>0</v>
      </c>
      <c r="FE41">
        <f>VLOOKUP(A41, '[3]College Football Reference 0918'!$A$2:$R$131, 10, FALSE)</f>
        <v>0</v>
      </c>
      <c r="FF41">
        <f>VLOOKUP(A41, '[3]College Football Reference 0918'!$A$2:$R$131, 11, FALSE)</f>
        <v>1</v>
      </c>
      <c r="FG41">
        <f>VLOOKUP(A41, '[3]College Football Reference 0918'!$A$2:$R$131, 12, FALSE)</f>
        <v>4</v>
      </c>
      <c r="FH41">
        <f>VLOOKUP(A41, '[3]College Football Reference 0918'!$A$2:$R$131, 13, FALSE)</f>
        <v>0</v>
      </c>
      <c r="FX41">
        <f>IF((VLOOKUP(A41, '[3]2014'!$B$18:$Q$145, 13, FALSE))&gt;0, 5, 0)</f>
        <v>0</v>
      </c>
      <c r="FY41">
        <f>IF((VLOOKUP(A41, '[3]2015'!$B$18:$P$145, 13, FALSE))&gt;0, 5, 0)</f>
        <v>0</v>
      </c>
      <c r="FZ41">
        <f>IF((VLOOKUP(A41, '[3]2016'!$B$18:$Q$145, 13, FALSE))&gt;0, 5, 0)</f>
        <v>0</v>
      </c>
      <c r="GA41">
        <f>IF((VLOOKUP(A41, '[3]2017'!$B$18:$Q$147, 13, FALSE))&gt;0, 5, 0)</f>
        <v>0</v>
      </c>
      <c r="GB41">
        <f>IF((VLOOKUP(A41, '[3]2018'!$B$18:$Q$147, 13, FALSE))&gt;0, 5, 0)</f>
        <v>0</v>
      </c>
      <c r="GC41">
        <f>IF((VLOOKUP(A41, '[3]2014'!$B$18:$Q$145, 15, FALSE))&gt;0, 5, 0)</f>
        <v>5</v>
      </c>
      <c r="GD41">
        <f>IF((VLOOKUP(A41, '[3]2015'!$B$18:$P$145, 15, FALSE))&gt;0, 5, 0)</f>
        <v>5</v>
      </c>
      <c r="GE41">
        <f>IF((VLOOKUP(A41, '[3]2016'!$B$18:$Q$145, 15, FALSE))&gt;0, 5, 0)</f>
        <v>5</v>
      </c>
      <c r="GF41">
        <f>IF((VLOOKUP(A41, '[3]2017'!$B$18:$Q$147, 15, FALSE))&gt;0, 5, 0)</f>
        <v>0</v>
      </c>
      <c r="GG41">
        <f>IF((VLOOKUP(A41, '[3]2018'!$B$18:$Q$147, 15, FALSE))&gt;0, 5, 0)</f>
        <v>0</v>
      </c>
      <c r="GH41" s="7">
        <f t="shared" si="59"/>
        <v>296828.76577356097</v>
      </c>
      <c r="GI41" s="7">
        <f t="shared" si="59"/>
        <v>323349.17625357362</v>
      </c>
      <c r="GJ41" s="7">
        <f t="shared" si="59"/>
        <v>352239.07464421861</v>
      </c>
      <c r="GK41" s="7">
        <f t="shared" si="59"/>
        <v>383710.16479385318</v>
      </c>
      <c r="GL41" s="7">
        <f t="shared" si="59"/>
        <v>417993.06540547812</v>
      </c>
      <c r="GM41">
        <v>455339</v>
      </c>
      <c r="GO41" s="8">
        <f t="shared" si="29"/>
        <v>8.3069662067300043E-2</v>
      </c>
      <c r="GP41" s="8">
        <f t="shared" si="30"/>
        <v>0.18083483103365003</v>
      </c>
      <c r="GQ41">
        <f>VLOOKUP(A41, '[3]Sept. 2017 Social'!$D$2:$F$151, 3, FALSE)</f>
        <v>0.27860000000000001</v>
      </c>
      <c r="GR41">
        <f>VLOOKUP(A41, '[3]Sept. 2018 Social'!$D$2:$F$151, 3, FALSE)</f>
        <v>0.30260000000000004</v>
      </c>
      <c r="GS41">
        <f>VLOOKUP(A41, '[3]Sept. 2019 Social'!$D$2:$F$301, 3, FALSE)</f>
        <v>0.3357</v>
      </c>
      <c r="GT41">
        <f>AVERAGE(((GR41-GQ41)/GQ41), ((GS41-GR41)/GR41))</f>
        <v>9.7765168966349986E-2</v>
      </c>
      <c r="GV41">
        <v>0.76596243371286632</v>
      </c>
    </row>
    <row r="42" spans="1:204" x14ac:dyDescent="0.35">
      <c r="A42" t="s">
        <v>280</v>
      </c>
      <c r="B42" t="str">
        <f>VLOOKUP(A42,'[1]CFB Scores for Tableau'!$A$2:$D$131, 2, FALSE)</f>
        <v>Los Angeles</v>
      </c>
      <c r="C42" t="str">
        <f>VLOOKUP(A42,'[1]CFB Scores for Tableau'!$A$2:$D$131, 3, FALSE)</f>
        <v>California</v>
      </c>
      <c r="D42" s="9">
        <f>VLOOKUP(A42,'[1]CFB Scores for Tableau'!$A$2:$D$131, 4, FALSE)</f>
        <v>90095</v>
      </c>
      <c r="F42" s="3">
        <f t="shared" si="0"/>
        <v>89.540993977681666</v>
      </c>
      <c r="G42">
        <f t="shared" si="1"/>
        <v>47</v>
      </c>
      <c r="I42" s="4">
        <f t="shared" si="2"/>
        <v>23.676235351149998</v>
      </c>
      <c r="J42">
        <v>6</v>
      </c>
      <c r="K42" s="4">
        <f t="shared" si="32"/>
        <v>68.15898</v>
      </c>
      <c r="L42" s="4">
        <f t="shared" si="3"/>
        <v>57.121055376903946</v>
      </c>
      <c r="M42" s="4">
        <f t="shared" si="33"/>
        <v>47.897817000000003</v>
      </c>
      <c r="N42" s="4">
        <f t="shared" si="4"/>
        <v>74.650000001039032</v>
      </c>
      <c r="O42" s="4">
        <f t="shared" si="5"/>
        <v>277.50408772909299</v>
      </c>
      <c r="P42" s="4">
        <f t="shared" si="6"/>
        <v>34</v>
      </c>
      <c r="Q42" s="4"/>
      <c r="R42" s="4">
        <f t="shared" si="34"/>
        <v>276.15328416486454</v>
      </c>
      <c r="S42" s="4">
        <f t="shared" si="7"/>
        <v>34</v>
      </c>
      <c r="T42" s="4"/>
      <c r="U42" t="s">
        <v>227</v>
      </c>
      <c r="V42" t="s">
        <v>191</v>
      </c>
      <c r="W42" s="4">
        <v>34089889.5</v>
      </c>
      <c r="X42" s="4">
        <v>6109246.2000000002</v>
      </c>
      <c r="Y42" s="4">
        <f>VLOOKUP(A42, '[2]Power 5'!$B$2:$F$75, 3, FALSE)</f>
        <v>895731.4</v>
      </c>
      <c r="Z42" s="4">
        <f>VLOOKUP(A42, '[2]Power 5'!$B$2:$F$75, 4, FALSE)</f>
        <v>543180.6</v>
      </c>
      <c r="AA42" s="3">
        <f>VLOOKUP(A42, '[2]Power 5'!$B$2:$F$75, 5, FALSE)</f>
        <v>0.60641013589564907</v>
      </c>
      <c r="AB42" s="4">
        <v>27980643.300000001</v>
      </c>
      <c r="AC42" s="3">
        <v>0.36766262440882352</v>
      </c>
      <c r="AD42" s="4">
        <f t="shared" si="8"/>
        <v>29310800</v>
      </c>
      <c r="AE42" t="s">
        <v>281</v>
      </c>
      <c r="AF42" s="5">
        <f>(VLOOKUP(A42, '[3]USA Coaches'' Salaries'!$O$3:$W$132, 9, FALSE))</f>
        <v>3.4300000000000006</v>
      </c>
      <c r="AG42">
        <v>209766</v>
      </c>
      <c r="AH42">
        <v>90069</v>
      </c>
      <c r="AI42">
        <v>124690</v>
      </c>
      <c r="AJ42">
        <f t="shared" si="9"/>
        <v>424525</v>
      </c>
      <c r="AK42">
        <v>1</v>
      </c>
      <c r="AL42">
        <v>0</v>
      </c>
      <c r="AM42">
        <v>1</v>
      </c>
      <c r="AN42">
        <v>0</v>
      </c>
      <c r="AO42">
        <f t="shared" si="44"/>
        <v>0</v>
      </c>
      <c r="AP42">
        <f>(VLOOKUP(A42, '[3]College Football Reference 0918'!$A$2:$I$131, 8, FALSE))*10</f>
        <v>0</v>
      </c>
      <c r="AQ42">
        <f>(VLOOKUP(A42, '[3]College Football Reference 0918'!$A$2:$I$131, 9, FALSE))*10</f>
        <v>0</v>
      </c>
      <c r="AR42">
        <f>VLOOKUP('Dataset to Analyze - Overall'!A42, '[3]College Football Reference 0918'!$A$2:$G$131, 3, FALSE)</f>
        <v>67</v>
      </c>
      <c r="AS42">
        <f>VLOOKUP('Dataset to Analyze - Overall'!A42, '[3]College Football Reference 0918'!$A$2:$G$131, 4, FALSE)</f>
        <v>62</v>
      </c>
      <c r="AT42" s="5">
        <f>VLOOKUP('Dataset to Analyze - Overall'!A42, '[3]College Football Reference 0918'!$A$2:$G$131, 5, FALSE)</f>
        <v>0.51937984496124034</v>
      </c>
      <c r="AU42">
        <f>(VLOOKUP('Dataset to Analyze - Overall'!A42,'[3]College Football Reference 0918'!$A$2:$G$131,7,FALSE)*5)</f>
        <v>15</v>
      </c>
      <c r="AV42">
        <f>(VLOOKUP('Dataset to Analyze - Overall'!A42, '[3]College Football Reference 0918'!$A$2:$G$131, 6, FALSE))*5</f>
        <v>35</v>
      </c>
      <c r="AW42">
        <f t="shared" si="11"/>
        <v>50</v>
      </c>
      <c r="AX42" s="4">
        <f>((((SUMIF('[3]2014 Broadcasts'!$F$2:$F$561, 'Dataset to Analyze - Overall'!A42, '[3]2014 Broadcasts'!$B$2:$B$561))+(SUMIF('[3]2014 Broadcasts'!$G$2:$G$561, 'Dataset to Analyze - Overall'!A42, '[3]2014 Broadcasts'!$B$2:$B$561))+(SUMIF('[3]2014 Broadcasts'!$H$2:$H$561, 'Dataset to Analyze - Overall'!A42, '[3]2014 Broadcasts'!$B$2:$B$561))+(SUMIF('[3]2014 Broadcasts'!$I$2:$I$561, 'Dataset to Analyze - Overall'!A42, '[3]2014 Broadcasts'!$B$2:$B$561)))+((SUMIF('[3]2015 Broadcasts'!$C$2:$C$417,'Dataset to Analyze - Overall'!A42,'[3]2015 Broadcasts'!$H$2:$H$417))+(SUMIF('[3]2015 Broadcasts'!$D$2:$D$417,'Dataset to Analyze - Overall'!A42,'[3]2015 Broadcasts'!$H$2:$H$417)))+((SUMIF('[3]2016 Broadcasts'!$C$2:$C$400,'Dataset to Analyze - Overall'!A42,'[3]2016 Broadcasts'!$H$2:$H$400))+(SUMIF('[3]2016 Broadcasts'!$D$2:$D$400,'Dataset to Analyze - Overall'!A42,'[3]2016 Broadcasts'!$H$2:$H$400)))+((SUMIF('[3]2017 Broadcasts'!$C$2:$C$394,'Dataset to Analyze - Overall'!A42, '[3]2017 Broadcasts'!$I$2:$I$394))+(SUMIF('[3]2017 Broadcasts'!$D$2:$D$394,'Dataset to Analyze - Overall'!A42, '[3]2017 Broadcasts'!$I$2:$I$394)))+((SUMIF('[3]2018 Broadcasts'!$C$2:$C$351, 'Dataset to Analyze - Overall'!A42, '[3]2018 Broadcasts'!$H$2:$H$351))+(SUMIF('[3]2018 Broadcasts'!$D$2:$D$351, 'Dataset to Analyze - Overall'!A42, '[3]2018 Broadcasts'!$H$2:$H$351))))/AW42)*1000000</f>
        <v>1957280.0000000002</v>
      </c>
      <c r="AY42" t="s">
        <v>205</v>
      </c>
      <c r="AZ42" s="4">
        <f>(VLOOKUP(A42, [3]Averages!$B$2:$K$128, 10, FALSE))*1000000</f>
        <v>18600000</v>
      </c>
      <c r="BA42" s="4">
        <f>AVERAGEIF([3]Attendance!$C$2:$C$1286, 'Dataset to Analyze - Overall'!A42, [3]Attendance!$G$2:$G$1286)</f>
        <v>61781</v>
      </c>
      <c r="BB42">
        <f>VLOOKUP(A42, [3]Stadiums!$B$2:$E$132, 3, FALSE)</f>
        <v>89702</v>
      </c>
      <c r="BC42" s="3">
        <f t="shared" si="12"/>
        <v>0.68873603710062203</v>
      </c>
      <c r="BD42">
        <f>VLOOKUP(A42, '[3]College Football Reference 0918'!$A$2:$L$131, 11, FALSE)</f>
        <v>4</v>
      </c>
      <c r="BE42">
        <f>VLOOKUP(A42, '[3]College Football Reference 0918'!$A$2:$L$131, 12, FALSE)</f>
        <v>2</v>
      </c>
      <c r="BF42">
        <f>VLOOKUP(A42, '[3]College Football Reference 0918'!$A$2:$L$131, 2, FALSE)</f>
        <v>16</v>
      </c>
      <c r="BG42">
        <f>VLOOKUP(A42, '[3]Draft Picks'!$AG$2:$AT$131, 14, FALSE)</f>
        <v>37</v>
      </c>
      <c r="BH42">
        <f>(VLOOKUP(A42, [3]Averages!$B$2:$J$128, 9, FALSE))*GV42</f>
        <v>3181928.2173289545</v>
      </c>
      <c r="BJ42">
        <f>VLOOKUP(A42&amp;"2014", '[4]Revenues_All_Sports_and_Men''s_W'!$E$2:$BI$1271, 57, FALSE)</f>
        <v>44727001</v>
      </c>
      <c r="BK42">
        <f>VLOOKUP(A42&amp;"2015", '[4]Revenues_All_Sports_and_Men''s_W'!$E$2:$BI$1271, 57, FALSE)</f>
        <v>38548482</v>
      </c>
      <c r="BL42">
        <f>VLOOKUP(A42&amp;"2016", '[4]Revenues_All_Sports_and_Men''s_W'!$E$2:$BI$1271, 57, FALSE)</f>
        <v>39953277</v>
      </c>
      <c r="BM42">
        <f>VLOOKUP(A42&amp;"2017", '[4]Revenues_All_Sports_and_Men''s_W'!$E$2:$BI$1271, 57, FALSE)</f>
        <v>39891547</v>
      </c>
      <c r="BN42">
        <f>VLOOKUP(A42&amp;"2018", '[4]Revenues_All_Sports_and_Men''s_W'!$E$2:$BI$1271, 57, FALSE)</f>
        <v>41288698</v>
      </c>
      <c r="BO42" s="6">
        <f>VLOOKUP(A42&amp;"2014", '[4]Revenues_All_Sports_and_Men''s_W'!$E$2:$FO$1271, 58, FALSE)</f>
        <v>0.46151815064778823</v>
      </c>
      <c r="BP42" s="6">
        <f>VLOOKUP(A42&amp;"2015", '[4]Revenues_All_Sports_and_Men''s_W'!$E$2:$FO$1271, 58, FALSE)</f>
        <v>0.38972099760817136</v>
      </c>
      <c r="BQ42" s="6">
        <f>VLOOKUP(A42&amp;"2016", '[4]Revenues_All_Sports_and_Men''s_W'!$E$2:$FO$1271, 58, FALSE)</f>
        <v>0.3837725883513719</v>
      </c>
      <c r="BR42" s="6">
        <f>VLOOKUP(A42&amp;"2017", '[4]Revenues_All_Sports_and_Men''s_W'!$E$2:$FO$1271, 58, FALSE)</f>
        <v>0.30460733368886023</v>
      </c>
      <c r="BS42" s="6">
        <f>VLOOKUP(A42&amp;"2018", '[4]Revenues_All_Sports_and_Men''s_W'!$E$2:$FO$1271, 58, FALSE)</f>
        <v>0.32424225399779588</v>
      </c>
      <c r="BT42">
        <f>VLOOKUP(A42&amp;"2014", '[5]Recruiting_Expenses_Men''s_Women'!$F$2:$O$1271, 9, FALSE)</f>
        <v>897080</v>
      </c>
      <c r="BU42">
        <f>VLOOKUP(A42&amp;"2015", '[5]Recruiting_Expenses_Men''s_Women'!$F$2:$O$1271, 9, FALSE)</f>
        <v>786650</v>
      </c>
      <c r="BV42">
        <f>VLOOKUP(A42&amp;"2016", '[5]Recruiting_Expenses_Men''s_Women'!$F$2:$O$1271, 9, FALSE)</f>
        <v>1000844</v>
      </c>
      <c r="BW42">
        <f>VLOOKUP(A42&amp;"2017", '[5]Recruiting_Expenses_Men''s_Women'!$F$2:$O$1271, 9, FALSE)</f>
        <v>1152249</v>
      </c>
      <c r="BX42">
        <f>VLOOKUP(A42&amp;"2018", '[5]Recruiting_Expenses_Men''s_Women'!$F$2:$O$1271, 9, FALSE)</f>
        <v>1258255</v>
      </c>
      <c r="BY42" s="4">
        <v>25147000</v>
      </c>
      <c r="BZ42" s="4">
        <v>28694000</v>
      </c>
      <c r="CA42" s="4">
        <v>30980000</v>
      </c>
      <c r="CB42" s="4">
        <v>29533000</v>
      </c>
      <c r="CC42" s="4">
        <v>32200000.000000004</v>
      </c>
      <c r="CD42">
        <v>1</v>
      </c>
      <c r="CE42">
        <v>1</v>
      </c>
      <c r="CF42">
        <v>1</v>
      </c>
      <c r="CG42">
        <v>1</v>
      </c>
      <c r="CH42">
        <v>1</v>
      </c>
      <c r="CI42">
        <f>VLOOKUP(A42, '[3]2014'!$B$18:$D$145, 3, FALSE)</f>
        <v>10</v>
      </c>
      <c r="CJ42">
        <f>VLOOKUP(A42, '[3]2015'!$B$18:$D$145, 3, FALSE)</f>
        <v>8</v>
      </c>
      <c r="CK42">
        <f>VLOOKUP(A42, '[3]2016'!$B$18:$D$145, 3, FALSE)</f>
        <v>4</v>
      </c>
      <c r="CL42">
        <f>VLOOKUP(A42, '[3]2017'!$B$18:$D$147, 3, FALSE)</f>
        <v>6</v>
      </c>
      <c r="CM42">
        <f>VLOOKUP(A42, '[3]2018'!$B$18:$D$147, 3, FALSE)</f>
        <v>3</v>
      </c>
      <c r="CN42">
        <f>COUNTIF('[3]2014 Broadcasts'!$F$2:$F$561, 'Dataset to Analyze - Overall'!A42)+COUNTIF('[3]2014 Broadcasts'!$G$2:$G$561, 'Dataset to Analyze - Overall'!A42)+COUNTIF('[3]2014 Broadcasts'!$H$2:$H$561, 'Dataset to Analyze - Overall'!A42)+COUNTIF('[3]2014 Broadcasts'!$I$2:$I$561, 'Dataset to Analyze - Overall'!A42)</f>
        <v>11</v>
      </c>
      <c r="CO42">
        <f>COUNTIF('[3]2015 Broadcasts'!$C$2:$C$417, A42)+COUNTIF('[3]2015 Broadcasts'!$D$2:$D$417, A42)</f>
        <v>11</v>
      </c>
      <c r="CP42">
        <f>COUNTIF('[3]2016 Broadcasts'!$C$2:$C$400, 'Dataset to Analyze - Overall'!A42)+COUNTIF('[3]2016 Broadcasts'!$D$2:$D$400, 'Dataset to Analyze - Overall'!A42)</f>
        <v>10</v>
      </c>
      <c r="CQ42">
        <f>COUNTIF('[3]2017 Broadcasts'!$C$2:$C$394, 'Dataset to Analyze - Overall'!A42)+COUNTIF('[3]2017 Broadcasts'!$D$2:$D$394, 'Dataset to Analyze - Overall'!A42)</f>
        <v>9</v>
      </c>
      <c r="CR42">
        <f>COUNTIF('[3]2018 Broadcasts'!$C$2:$C$351, 'Dataset to Analyze - Overall'!A42)+COUNTIF('[3]2018 Broadcasts'!$D$2:$D$351, 'Dataset to Analyze - Overall'!A42)</f>
        <v>9</v>
      </c>
      <c r="CS42" s="4">
        <f>(((SUMIF('[3]2014 Broadcasts'!$F$2:$F$561, 'Dataset to Analyze - Overall'!A42, '[3]2014 Broadcasts'!$B$2:$B$561))+(SUMIF('[3]2014 Broadcasts'!$G$2:$G$561, 'Dataset to Analyze - Overall'!A42, '[3]2014 Broadcasts'!$B$2:$B$561))+(SUMIF('[3]2014 Broadcasts'!$H$2:$H$561, 'Dataset to Analyze - Overall'!A42, '[3]2014 Broadcasts'!$B$2:$B$561))+(SUMIF('[3]2014 Broadcasts'!$I$2:$I$561, 'Dataset to Analyze - Overall'!A42, '[3]2014 Broadcasts'!$B$2:$B$561)))/'Dataset to Analyze - Overall'!CN42)*1000000</f>
        <v>2635636.3636363633</v>
      </c>
      <c r="CT42" s="4">
        <f>(((SUMIF('[3]2015 Broadcasts'!$C$2:$C$417,'Dataset to Analyze - Overall'!A42,'[3]2015 Broadcasts'!$H$2:$H$417))+(SUMIF('[3]2015 Broadcasts'!$D$2:$D$417,'Dataset to Analyze - Overall'!A42,'[3]2015 Broadcasts'!$H$2:$H$417)))/CO42)*1000000</f>
        <v>1876818.1818181821</v>
      </c>
      <c r="CU42" s="4">
        <f>(((SUMIF('[3]2016 Broadcasts'!$C$2:$C$400,'Dataset to Analyze - Overall'!A42,'[3]2016 Broadcasts'!$H$2:$H$400))+(SUMIF('[3]2016 Broadcasts'!$D$2:$D$400,'Dataset to Analyze - Overall'!A42,'[3]2016 Broadcasts'!$H$2:$H$400)))/'Dataset to Analyze - Overall'!CP42)*1000000</f>
        <v>1556200</v>
      </c>
      <c r="CV42" s="4">
        <f>(((SUMIF('[3]2017 Broadcasts'!$C$2:$C$394,'Dataset to Analyze - Overall'!A42, '[3]2017 Broadcasts'!$I$2:$I$394))+(SUMIF('[3]2017 Broadcasts'!$D$2:$D$394,'Dataset to Analyze - Overall'!A42, '[3]2017 Broadcasts'!$I$2:$I$394)))/'Dataset to Analyze - Overall'!CQ42)*1000000</f>
        <v>2260888.8888888885</v>
      </c>
      <c r="CW42" s="4">
        <f>(((SUMIF('[3]2018 Broadcasts'!$C$2:$C$351, 'Dataset to Analyze - Overall'!A42, '[3]2018 Broadcasts'!$H$2:$H$351))+(SUMIF('[3]2018 Broadcasts'!$D$2:$D$351, 'Dataset to Analyze - Overall'!A42, '[3]2018 Broadcasts'!$H$2:$H$351)))/'Dataset to Analyze - Overall'!CR42)*1000000</f>
        <v>1368555.5555555555</v>
      </c>
      <c r="CX42" s="5"/>
      <c r="CY42">
        <f>VLOOKUP(A42&amp;"2014", [3]Attendance!$D$2:$G$1286, 4, FALSE)</f>
        <v>76650</v>
      </c>
      <c r="CZ42">
        <f>VLOOKUP(A42&amp;"2015", [3]Attendance!$D$2:$G$1286, 4, FALSE)</f>
        <v>66858</v>
      </c>
      <c r="DA42">
        <f>VLOOKUP(A42&amp;"2016", [3]Attendance!$D$2:$G$1286, 4, FALSE)</f>
        <v>67459</v>
      </c>
      <c r="DB42">
        <f>VLOOKUP(A42&amp;"2017", [3]Attendance!$D$2:$G$1286, 4, FALSE)</f>
        <v>56044</v>
      </c>
      <c r="DC42">
        <f>VLOOKUP(A42&amp;"2018", [3]Attendance!$D$2:$G$1286, 4, FALSE)</f>
        <v>51164</v>
      </c>
      <c r="DE42">
        <f t="shared" si="45"/>
        <v>28.643171440138904</v>
      </c>
      <c r="DF42">
        <f t="shared" si="45"/>
        <v>24.686447872538903</v>
      </c>
      <c r="DG42">
        <f t="shared" si="45"/>
        <v>25.586078590538904</v>
      </c>
      <c r="DH42">
        <f t="shared" si="45"/>
        <v>25.546546698538901</v>
      </c>
      <c r="DI42">
        <f t="shared" si="45"/>
        <v>26.441282198938904</v>
      </c>
      <c r="DJ42">
        <f t="shared" si="35"/>
        <v>58.374049999999997</v>
      </c>
      <c r="DK42">
        <f t="shared" si="36"/>
        <v>66.709499999999991</v>
      </c>
      <c r="DL42">
        <f t="shared" si="37"/>
        <v>72.081599999999995</v>
      </c>
      <c r="DM42">
        <f t="shared" si="38"/>
        <v>68.681150000000002</v>
      </c>
      <c r="DN42">
        <f t="shared" si="39"/>
        <v>74.948599999999999</v>
      </c>
      <c r="DT42">
        <f t="shared" si="46"/>
        <v>47.092989423581109</v>
      </c>
      <c r="DU42">
        <f t="shared" si="46"/>
        <v>40.526024929702103</v>
      </c>
      <c r="DV42">
        <f t="shared" si="46"/>
        <v>49.184249181247417</v>
      </c>
      <c r="DW42">
        <f t="shared" si="46"/>
        <v>52.678337837616986</v>
      </c>
      <c r="DX42">
        <f t="shared" si="46"/>
        <v>55.814988506429756</v>
      </c>
      <c r="DY42">
        <f t="shared" si="47"/>
        <v>39.287300000000002</v>
      </c>
      <c r="DZ42">
        <f t="shared" si="48"/>
        <v>29.116239999999998</v>
      </c>
      <c r="EA42">
        <f t="shared" si="49"/>
        <v>28.727719999999998</v>
      </c>
      <c r="EB42">
        <f t="shared" si="50"/>
        <v>31.421979999999998</v>
      </c>
      <c r="EC42">
        <f t="shared" si="51"/>
        <v>23.688589999999998</v>
      </c>
      <c r="ED42">
        <f t="shared" si="52"/>
        <v>16.423000000441721</v>
      </c>
      <c r="EE42">
        <f t="shared" si="53"/>
        <v>16.423000000497336</v>
      </c>
      <c r="EF42">
        <f t="shared" si="54"/>
        <v>14.930000000558481</v>
      </c>
      <c r="EG42">
        <f t="shared" si="55"/>
        <v>13.437000000624854</v>
      </c>
      <c r="EH42">
        <f t="shared" si="56"/>
        <v>13.437000000697074</v>
      </c>
      <c r="EI42" s="4">
        <f t="shared" si="57"/>
        <v>189.82051086416175</v>
      </c>
      <c r="EJ42" s="4">
        <f t="shared" si="57"/>
        <v>177.46121280273832</v>
      </c>
      <c r="EK42" s="4">
        <f t="shared" si="57"/>
        <v>190.50964777234481</v>
      </c>
      <c r="EL42" s="4">
        <f t="shared" si="57"/>
        <v>191.76501453678074</v>
      </c>
      <c r="EM42" s="4">
        <f t="shared" si="57"/>
        <v>194.33046070606574</v>
      </c>
      <c r="EN42" s="4">
        <f t="shared" si="58"/>
        <v>31</v>
      </c>
      <c r="EO42" s="4">
        <f t="shared" si="58"/>
        <v>47</v>
      </c>
      <c r="EP42" s="4">
        <f t="shared" si="58"/>
        <v>47</v>
      </c>
      <c r="EQ42" s="4">
        <f t="shared" si="41"/>
        <v>50</v>
      </c>
      <c r="ER42" s="4" t="e">
        <f t="shared" si="40"/>
        <v>#DIV/0!</v>
      </c>
      <c r="ET42">
        <v>5</v>
      </c>
      <c r="EU42">
        <v>0</v>
      </c>
      <c r="EV42">
        <v>0</v>
      </c>
      <c r="EW42">
        <v>0</v>
      </c>
      <c r="EX42">
        <v>0</v>
      </c>
      <c r="EY42">
        <v>5</v>
      </c>
      <c r="EZ42">
        <v>5</v>
      </c>
      <c r="FA42">
        <v>0</v>
      </c>
      <c r="FB42">
        <v>5</v>
      </c>
      <c r="FC42">
        <v>0</v>
      </c>
      <c r="FD42">
        <f>VLOOKUP(A42, '[3]College Football Reference 0918'!$A$2:$R$131, 9, FALSE)</f>
        <v>0</v>
      </c>
      <c r="FE42">
        <f>VLOOKUP(A42, '[3]College Football Reference 0918'!$A$2:$R$131, 10, FALSE)</f>
        <v>0</v>
      </c>
      <c r="FF42">
        <f>VLOOKUP(A42, '[3]College Football Reference 0918'!$A$2:$R$131, 11, FALSE)</f>
        <v>4</v>
      </c>
      <c r="FG42">
        <f>VLOOKUP(A42, '[3]College Football Reference 0918'!$A$2:$R$131, 12, FALSE)</f>
        <v>2</v>
      </c>
      <c r="FH42">
        <f>VLOOKUP(A42, '[3]College Football Reference 0918'!$A$2:$R$131, 13, FALSE)</f>
        <v>0</v>
      </c>
      <c r="FX42">
        <f>IF((VLOOKUP(A42, '[3]2014'!$B$18:$Q$145, 13, FALSE))&gt;0, 5, 0)</f>
        <v>5</v>
      </c>
      <c r="FY42">
        <f>IF((VLOOKUP(A42, '[3]2015'!$B$18:$P$145, 13, FALSE))&gt;0, 5, 0)</f>
        <v>5</v>
      </c>
      <c r="FZ42">
        <f>IF((VLOOKUP(A42, '[3]2016'!$B$18:$Q$145, 13, FALSE))&gt;0, 5, 0)</f>
        <v>5</v>
      </c>
      <c r="GA42">
        <f>IF((VLOOKUP(A42, '[3]2017'!$B$18:$Q$147, 13, FALSE))&gt;0, 5, 0)</f>
        <v>0</v>
      </c>
      <c r="GB42">
        <f>IF((VLOOKUP(A42, '[3]2018'!$B$18:$Q$147, 13, FALSE))&gt;0, 5, 0)</f>
        <v>0</v>
      </c>
      <c r="GC42">
        <f>IF((VLOOKUP(A42, '[3]2014'!$B$18:$Q$145, 15, FALSE))&gt;0, 5, 0)</f>
        <v>5</v>
      </c>
      <c r="GD42">
        <f>IF((VLOOKUP(A42, '[3]2015'!$B$18:$P$145, 15, FALSE))&gt;0, 5, 0)</f>
        <v>0</v>
      </c>
      <c r="GE42">
        <f>IF((VLOOKUP(A42, '[3]2016'!$B$18:$Q$145, 15, FALSE))&gt;0, 5, 0)</f>
        <v>0</v>
      </c>
      <c r="GF42">
        <f>IF((VLOOKUP(A42, '[3]2017'!$B$18:$Q$147, 15, FALSE))&gt;0, 5, 0)</f>
        <v>0</v>
      </c>
      <c r="GG42">
        <f>IF((VLOOKUP(A42, '[3]2018'!$B$18:$Q$147, 15, FALSE))&gt;0, 5, 0)</f>
        <v>0</v>
      </c>
      <c r="GH42" s="7">
        <f t="shared" si="59"/>
        <v>276741.57449728879</v>
      </c>
      <c r="GI42" s="7">
        <f t="shared" si="59"/>
        <v>301467.27833339194</v>
      </c>
      <c r="GJ42" s="7">
        <f t="shared" si="59"/>
        <v>328402.12053730717</v>
      </c>
      <c r="GK42" s="7">
        <f t="shared" si="59"/>
        <v>357743.47839546035</v>
      </c>
      <c r="GL42" s="7">
        <f t="shared" si="59"/>
        <v>389706.36403044895</v>
      </c>
      <c r="GM42">
        <v>424525</v>
      </c>
      <c r="GO42" s="8">
        <f t="shared" si="29"/>
        <v>0.13341436826061254</v>
      </c>
      <c r="GP42" s="8">
        <f t="shared" si="30"/>
        <v>0.20850718413030628</v>
      </c>
      <c r="GQ42">
        <f>VLOOKUP(A42, '[3]Sept. 2017 Social'!$D$2:$F$151, 3, FALSE)</f>
        <v>0.28360000000000002</v>
      </c>
      <c r="GR42">
        <f>VLOOKUP(A42, '[3]Sept. 2018 Social'!$D$2:$F$151, 3, FALSE)</f>
        <v>0.31</v>
      </c>
      <c r="GS42">
        <f>VLOOKUP(A42, '[3]Sept. 2019 Social'!$D$2:$F$301, 3, FALSE)</f>
        <v>0.32769999999999999</v>
      </c>
      <c r="GT42">
        <f>AVERAGE(((GR42-GQ42)/GQ42), ((GS42-GR42)/GR42))</f>
        <v>7.5092815869693755E-2</v>
      </c>
      <c r="GV42">
        <v>0.67714035121414073</v>
      </c>
    </row>
    <row r="43" spans="1:204" x14ac:dyDescent="0.35">
      <c r="A43" t="s">
        <v>282</v>
      </c>
      <c r="B43" t="str">
        <f>VLOOKUP(A43,'[1]CFB Scores for Tableau'!$A$2:$D$131, 2, FALSE)</f>
        <v>Bloomington</v>
      </c>
      <c r="C43" t="str">
        <f>VLOOKUP(A43,'[1]CFB Scores for Tableau'!$A$2:$D$131, 3, FALSE)</f>
        <v>Indiana</v>
      </c>
      <c r="D43" s="9">
        <f>VLOOKUP(A43,'[1]CFB Scores for Tableau'!$A$2:$D$131, 4, FALSE)</f>
        <v>47405</v>
      </c>
      <c r="F43" s="3">
        <f t="shared" si="0"/>
        <v>119.33170360710021</v>
      </c>
      <c r="G43">
        <f t="shared" si="1"/>
        <v>22</v>
      </c>
      <c r="I43" s="4">
        <f t="shared" si="2"/>
        <v>22.335020884949998</v>
      </c>
      <c r="J43">
        <v>0</v>
      </c>
      <c r="K43" s="4">
        <f t="shared" si="32"/>
        <v>99.781049999999993</v>
      </c>
      <c r="L43" s="4">
        <f t="shared" si="3"/>
        <v>48.557692945348165</v>
      </c>
      <c r="M43" s="4">
        <f t="shared" si="33"/>
        <v>27.326732000000003</v>
      </c>
      <c r="N43" s="4">
        <f t="shared" si="4"/>
        <v>52.255000000630112</v>
      </c>
      <c r="O43" s="4">
        <f t="shared" si="5"/>
        <v>250.25549583092825</v>
      </c>
      <c r="P43" s="4">
        <f t="shared" si="6"/>
        <v>47</v>
      </c>
      <c r="Q43" s="4"/>
      <c r="R43" s="4">
        <f t="shared" si="34"/>
        <v>249.30909136994913</v>
      </c>
      <c r="S43" s="4">
        <f t="shared" si="7"/>
        <v>47</v>
      </c>
      <c r="T43" s="4"/>
      <c r="U43" t="s">
        <v>195</v>
      </c>
      <c r="V43" t="s">
        <v>191</v>
      </c>
      <c r="W43" s="4">
        <v>32572163.5</v>
      </c>
      <c r="X43" s="4">
        <v>2987496.7</v>
      </c>
      <c r="Y43" s="4">
        <f>VLOOKUP(A43, '[2]Power 5'!$B$2:$F$75, 3, FALSE)</f>
        <v>1185042.8999999999</v>
      </c>
      <c r="Z43" s="4">
        <f>VLOOKUP(A43, '[2]Power 5'!$B$2:$F$75, 4, FALSE)</f>
        <v>444831.6</v>
      </c>
      <c r="AA43" s="3">
        <f>VLOOKUP(A43, '[2]Power 5'!$B$2:$F$75, 5, FALSE)</f>
        <v>0.3753717270488689</v>
      </c>
      <c r="AB43" s="4">
        <v>29584666.800000001</v>
      </c>
      <c r="AC43" s="3">
        <v>0.36034869134468195</v>
      </c>
      <c r="AD43" s="4">
        <f t="shared" si="8"/>
        <v>42767000</v>
      </c>
      <c r="AE43" t="s">
        <v>283</v>
      </c>
      <c r="AF43" s="5">
        <f>(VLOOKUP(A43, '[3]USA Coaches'' Salaries'!$O$3:$W$132, 9, FALSE))</f>
        <v>1.8173999999999999</v>
      </c>
      <c r="AG43">
        <v>139729</v>
      </c>
      <c r="AH43">
        <v>84011</v>
      </c>
      <c r="AI43">
        <v>44284</v>
      </c>
      <c r="AJ43">
        <f t="shared" si="9"/>
        <v>268024</v>
      </c>
      <c r="AK43">
        <v>0</v>
      </c>
      <c r="AL43">
        <v>0</v>
      </c>
      <c r="AM43">
        <v>0</v>
      </c>
      <c r="AN43">
        <v>0</v>
      </c>
      <c r="AO43">
        <f t="shared" si="44"/>
        <v>0</v>
      </c>
      <c r="AP43">
        <f>(VLOOKUP(A43, '[3]College Football Reference 0918'!$A$2:$I$131, 8, FALSE))*10</f>
        <v>0</v>
      </c>
      <c r="AQ43">
        <f>(VLOOKUP(A43, '[3]College Football Reference 0918'!$A$2:$I$131, 9, FALSE))*10</f>
        <v>0</v>
      </c>
      <c r="AR43">
        <f>VLOOKUP('Dataset to Analyze - Overall'!A43, '[3]College Football Reference 0918'!$A$2:$G$131, 3, FALSE)</f>
        <v>45</v>
      </c>
      <c r="AS43">
        <f>VLOOKUP('Dataset to Analyze - Overall'!A43, '[3]College Football Reference 0918'!$A$2:$G$131, 4, FALSE)</f>
        <v>77</v>
      </c>
      <c r="AT43" s="5">
        <f>VLOOKUP('Dataset to Analyze - Overall'!A43, '[3]College Football Reference 0918'!$A$2:$G$131, 5, FALSE)</f>
        <v>0.36885245901639346</v>
      </c>
      <c r="AU43">
        <f>(VLOOKUP('Dataset to Analyze - Overall'!A43,'[3]College Football Reference 0918'!$A$2:$G$131,7,FALSE)*5)</f>
        <v>0</v>
      </c>
      <c r="AV43">
        <f>(VLOOKUP('Dataset to Analyze - Overall'!A43, '[3]College Football Reference 0918'!$A$2:$G$131, 6, FALSE))*5</f>
        <v>10</v>
      </c>
      <c r="AW43">
        <f t="shared" si="11"/>
        <v>35</v>
      </c>
      <c r="AX43" s="4">
        <f>((((SUMIF('[3]2014 Broadcasts'!$F$2:$F$561, 'Dataset to Analyze - Overall'!A43, '[3]2014 Broadcasts'!$B$2:$B$561))+(SUMIF('[3]2014 Broadcasts'!$G$2:$G$561, 'Dataset to Analyze - Overall'!A43, '[3]2014 Broadcasts'!$B$2:$B$561))+(SUMIF('[3]2014 Broadcasts'!$H$2:$H$561, 'Dataset to Analyze - Overall'!A43, '[3]2014 Broadcasts'!$B$2:$B$561))+(SUMIF('[3]2014 Broadcasts'!$I$2:$I$561, 'Dataset to Analyze - Overall'!A43, '[3]2014 Broadcasts'!$B$2:$B$561)))+((SUMIF('[3]2015 Broadcasts'!$C$2:$C$417,'Dataset to Analyze - Overall'!A43,'[3]2015 Broadcasts'!$H$2:$H$417))+(SUMIF('[3]2015 Broadcasts'!$D$2:$D$417,'Dataset to Analyze - Overall'!A43,'[3]2015 Broadcasts'!$H$2:$H$417)))+((SUMIF('[3]2016 Broadcasts'!$C$2:$C$400,'Dataset to Analyze - Overall'!A43,'[3]2016 Broadcasts'!$H$2:$H$400))+(SUMIF('[3]2016 Broadcasts'!$D$2:$D$400,'Dataset to Analyze - Overall'!A43,'[3]2016 Broadcasts'!$H$2:$H$400)))+((SUMIF('[3]2017 Broadcasts'!$C$2:$C$394,'Dataset to Analyze - Overall'!A43, '[3]2017 Broadcasts'!$I$2:$I$394))+(SUMIF('[3]2017 Broadcasts'!$D$2:$D$394,'Dataset to Analyze - Overall'!A43, '[3]2017 Broadcasts'!$I$2:$I$394)))+((SUMIF('[3]2018 Broadcasts'!$C$2:$C$351, 'Dataset to Analyze - Overall'!A43, '[3]2018 Broadcasts'!$H$2:$H$351))+(SUMIF('[3]2018 Broadcasts'!$D$2:$D$351, 'Dataset to Analyze - Overall'!A43, '[3]2018 Broadcasts'!$H$2:$H$351))))/AW43)*1000000</f>
        <v>2176885.7142857146</v>
      </c>
      <c r="AY43" t="s">
        <v>233</v>
      </c>
      <c r="AZ43" s="4">
        <f>(VLOOKUP(A43, [3]Averages!$B$2:$K$128, 10, FALSE))*1000000</f>
        <v>5680000</v>
      </c>
      <c r="BA43" s="4">
        <f>AVERAGEIF([3]Attendance!$C$2:$C$1286, 'Dataset to Analyze - Overall'!A43, [3]Attendance!$G$2:$G$1286)</f>
        <v>42764.800000000003</v>
      </c>
      <c r="BB43">
        <f>VLOOKUP(A43, [3]Stadiums!$B$2:$E$132, 3, FALSE)</f>
        <v>52959</v>
      </c>
      <c r="BC43" s="3">
        <f t="shared" si="12"/>
        <v>0.80750769463169625</v>
      </c>
      <c r="BD43">
        <f>VLOOKUP(A43, '[3]College Football Reference 0918'!$A$2:$L$131, 11, FALSE)</f>
        <v>0</v>
      </c>
      <c r="BE43">
        <f>VLOOKUP(A43, '[3]College Football Reference 0918'!$A$2:$L$131, 12, FALSE)</f>
        <v>0</v>
      </c>
      <c r="BF43">
        <f>VLOOKUP(A43, '[3]College Football Reference 0918'!$A$2:$L$131, 2, FALSE)</f>
        <v>2</v>
      </c>
      <c r="BG43">
        <f>VLOOKUP(A43, '[3]Draft Picks'!$AG$2:$AT$131, 14, FALSE)</f>
        <v>15</v>
      </c>
      <c r="BH43">
        <f>(VLOOKUP(A43, [3]Averages!$B$2:$J$128, 9, FALSE))*GV43</f>
        <v>2557662.2692721235</v>
      </c>
      <c r="BJ43">
        <f>VLOOKUP(A43&amp;"2014", '[4]Revenues_All_Sports_and_Men''s_W'!$E$2:$BI$1271, 57, FALSE)</f>
        <v>27508477</v>
      </c>
      <c r="BK43">
        <f>VLOOKUP(A43&amp;"2015", '[4]Revenues_All_Sports_and_Men''s_W'!$E$2:$BI$1271, 57, FALSE)</f>
        <v>35213709</v>
      </c>
      <c r="BL43">
        <f>VLOOKUP(A43&amp;"2016", '[4]Revenues_All_Sports_and_Men''s_W'!$E$2:$BI$1271, 57, FALSE)</f>
        <v>37085787</v>
      </c>
      <c r="BM43">
        <f>VLOOKUP(A43&amp;"2017", '[4]Revenues_All_Sports_and_Men''s_W'!$E$2:$BI$1271, 57, FALSE)</f>
        <v>51856180</v>
      </c>
      <c r="BN43">
        <f>VLOOKUP(A43&amp;"2018", '[4]Revenues_All_Sports_and_Men''s_W'!$E$2:$BI$1271, 57, FALSE)</f>
        <v>52577443</v>
      </c>
      <c r="BO43" s="6">
        <f>VLOOKUP(A43&amp;"2014", '[4]Revenues_All_Sports_and_Men''s_W'!$E$2:$FO$1271, 58, FALSE)</f>
        <v>0.3152265765177989</v>
      </c>
      <c r="BP43" s="6">
        <f>VLOOKUP(A43&amp;"2015", '[4]Revenues_All_Sports_and_Men''s_W'!$E$2:$FO$1271, 58, FALSE)</f>
        <v>0.37485878408725259</v>
      </c>
      <c r="BQ43" s="6">
        <f>VLOOKUP(A43&amp;"2016", '[4]Revenues_All_Sports_and_Men''s_W'!$E$2:$FO$1271, 58, FALSE)</f>
        <v>0.35380672791503415</v>
      </c>
      <c r="BR43" s="6">
        <f>VLOOKUP(A43&amp;"2017", '[4]Revenues_All_Sports_and_Men''s_W'!$E$2:$FO$1271, 58, FALSE)</f>
        <v>0.42779525332884244</v>
      </c>
      <c r="BS43" s="6">
        <f>VLOOKUP(A43&amp;"2018", '[4]Revenues_All_Sports_and_Men''s_W'!$E$2:$FO$1271, 58, FALSE)</f>
        <v>0.41609888921439248</v>
      </c>
      <c r="BT43">
        <f>VLOOKUP(A43&amp;"2014", '[5]Recruiting_Expenses_Men''s_Women'!$F$2:$O$1271, 9, FALSE)</f>
        <v>1365737</v>
      </c>
      <c r="BU43">
        <f>VLOOKUP(A43&amp;"2015", '[5]Recruiting_Expenses_Men''s_Women'!$F$2:$O$1271, 9, FALSE)</f>
        <v>1105336</v>
      </c>
      <c r="BV43">
        <f>VLOOKUP(A43&amp;"2016", '[5]Recruiting_Expenses_Men''s_Women'!$F$2:$O$1271, 9, FALSE)</f>
        <v>1334116</v>
      </c>
      <c r="BW43">
        <f>VLOOKUP(A43&amp;"2017", '[5]Recruiting_Expenses_Men''s_Women'!$F$2:$O$1271, 9, FALSE)</f>
        <v>1661303</v>
      </c>
      <c r="BX43">
        <f>VLOOKUP(A43&amp;"2018", '[5]Recruiting_Expenses_Men''s_Women'!$F$2:$O$1271, 9, FALSE)</f>
        <v>1942362</v>
      </c>
      <c r="BY43" s="4">
        <v>32438000.000000004</v>
      </c>
      <c r="BZ43" s="4">
        <v>34911000</v>
      </c>
      <c r="CA43" s="4">
        <v>36988000</v>
      </c>
      <c r="CB43" s="4">
        <v>53898000</v>
      </c>
      <c r="CC43" s="4">
        <v>55600000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f>VLOOKUP(A43, '[3]2014'!$B$18:$D$145, 3, FALSE)</f>
        <v>4</v>
      </c>
      <c r="CJ43">
        <f>VLOOKUP(A43, '[3]2015'!$B$18:$D$145, 3, FALSE)</f>
        <v>6</v>
      </c>
      <c r="CK43">
        <f>VLOOKUP(A43, '[3]2016'!$B$18:$D$145, 3, FALSE)</f>
        <v>6</v>
      </c>
      <c r="CL43">
        <f>VLOOKUP(A43, '[3]2017'!$B$18:$D$147, 3, FALSE)</f>
        <v>5</v>
      </c>
      <c r="CM43">
        <f>VLOOKUP(A43, '[3]2018'!$B$18:$D$147, 3, FALSE)</f>
        <v>5</v>
      </c>
      <c r="CN43">
        <f>COUNTIF('[3]2014 Broadcasts'!$F$2:$F$561, 'Dataset to Analyze - Overall'!A43)+COUNTIF('[3]2014 Broadcasts'!$G$2:$G$561, 'Dataset to Analyze - Overall'!A43)+COUNTIF('[3]2014 Broadcasts'!$H$2:$H$561, 'Dataset to Analyze - Overall'!A43)+COUNTIF('[3]2014 Broadcasts'!$I$2:$I$561, 'Dataset to Analyze - Overall'!A43)</f>
        <v>4</v>
      </c>
      <c r="CO43">
        <f>COUNTIF('[3]2015 Broadcasts'!$C$2:$C$417, A43)+COUNTIF('[3]2015 Broadcasts'!$D$2:$D$417, A43)</f>
        <v>11</v>
      </c>
      <c r="CP43">
        <f>COUNTIF('[3]2016 Broadcasts'!$C$2:$C$400, 'Dataset to Analyze - Overall'!A43)+COUNTIF('[3]2016 Broadcasts'!$D$2:$D$400, 'Dataset to Analyze - Overall'!A43)</f>
        <v>8</v>
      </c>
      <c r="CQ43">
        <f>COUNTIF('[3]2017 Broadcasts'!$C$2:$C$394, 'Dataset to Analyze - Overall'!A43)+COUNTIF('[3]2017 Broadcasts'!$D$2:$D$394, 'Dataset to Analyze - Overall'!A43)</f>
        <v>6</v>
      </c>
      <c r="CR43">
        <f>COUNTIF('[3]2018 Broadcasts'!$C$2:$C$351, 'Dataset to Analyze - Overall'!A43)+COUNTIF('[3]2018 Broadcasts'!$D$2:$D$351, 'Dataset to Analyze - Overall'!A43)</f>
        <v>6</v>
      </c>
      <c r="CS43" s="4">
        <f>(((SUMIF('[3]2014 Broadcasts'!$F$2:$F$561, 'Dataset to Analyze - Overall'!A43, '[3]2014 Broadcasts'!$B$2:$B$561))+(SUMIF('[3]2014 Broadcasts'!$G$2:$G$561, 'Dataset to Analyze - Overall'!A43, '[3]2014 Broadcasts'!$B$2:$B$561))+(SUMIF('[3]2014 Broadcasts'!$H$2:$H$561, 'Dataset to Analyze - Overall'!A43, '[3]2014 Broadcasts'!$B$2:$B$561))+(SUMIF('[3]2014 Broadcasts'!$I$2:$I$561, 'Dataset to Analyze - Overall'!A43, '[3]2014 Broadcasts'!$B$2:$B$561)))/'Dataset to Analyze - Overall'!CN43)*1000000</f>
        <v>742250.00000000012</v>
      </c>
      <c r="CT43" s="4">
        <f>(((SUMIF('[3]2015 Broadcasts'!$C$2:$C$417,'Dataset to Analyze - Overall'!A43,'[3]2015 Broadcasts'!$H$2:$H$417))+(SUMIF('[3]2015 Broadcasts'!$D$2:$D$417,'Dataset to Analyze - Overall'!A43,'[3]2015 Broadcasts'!$H$2:$H$417)))/CO43)*1000000</f>
        <v>2491000</v>
      </c>
      <c r="CU43" s="4">
        <f>(((SUMIF('[3]2016 Broadcasts'!$C$2:$C$400,'Dataset to Analyze - Overall'!A43,'[3]2016 Broadcasts'!$H$2:$H$400))+(SUMIF('[3]2016 Broadcasts'!$D$2:$D$400,'Dataset to Analyze - Overall'!A43,'[3]2016 Broadcasts'!$H$2:$H$400)))/'Dataset to Analyze - Overall'!CP43)*1000000</f>
        <v>2338375</v>
      </c>
      <c r="CV43" s="4">
        <f>(((SUMIF('[3]2017 Broadcasts'!$C$2:$C$394,'Dataset to Analyze - Overall'!A43, '[3]2017 Broadcasts'!$I$2:$I$394))+(SUMIF('[3]2017 Broadcasts'!$D$2:$D$394,'Dataset to Analyze - Overall'!A43, '[3]2017 Broadcasts'!$I$2:$I$394)))/'Dataset to Analyze - Overall'!CQ43)*1000000</f>
        <v>2712833.3333333335</v>
      </c>
      <c r="CW43" s="4">
        <f>(((SUMIF('[3]2018 Broadcasts'!$C$2:$C$351, 'Dataset to Analyze - Overall'!A43, '[3]2018 Broadcasts'!$H$2:$H$351))+(SUMIF('[3]2018 Broadcasts'!$D$2:$D$351, 'Dataset to Analyze - Overall'!A43, '[3]2018 Broadcasts'!$H$2:$H$351)))/'Dataset to Analyze - Overall'!CR43)*1000000</f>
        <v>1806166.6666666667</v>
      </c>
      <c r="CX43" s="5"/>
      <c r="CY43">
        <f>VLOOKUP(A43&amp;"2014", [3]Attendance!$D$2:$G$1286, 4, FALSE)</f>
        <v>41657</v>
      </c>
      <c r="CZ43">
        <f>VLOOKUP(A43&amp;"2015", [3]Attendance!$D$2:$G$1286, 4, FALSE)</f>
        <v>44314</v>
      </c>
      <c r="DA43">
        <f>VLOOKUP(A43&amp;"2016", [3]Attendance!$D$2:$G$1286, 4, FALSE)</f>
        <v>43027</v>
      </c>
      <c r="DB43">
        <f>VLOOKUP(A43&amp;"2017", [3]Attendance!$D$2:$G$1286, 4, FALSE)</f>
        <v>43953</v>
      </c>
      <c r="DC43">
        <f>VLOOKUP(A43&amp;"2018", [3]Attendance!$D$2:$G$1286, 4, FALSE)</f>
        <v>40965</v>
      </c>
      <c r="DE43">
        <f t="shared" si="45"/>
        <v>17.616428670538902</v>
      </c>
      <c r="DF43">
        <f t="shared" si="45"/>
        <v>22.550859243338902</v>
      </c>
      <c r="DG43">
        <f t="shared" si="45"/>
        <v>23.749737994538901</v>
      </c>
      <c r="DH43">
        <f t="shared" si="45"/>
        <v>33.208697671738896</v>
      </c>
      <c r="DI43">
        <f t="shared" si="45"/>
        <v>33.670594496938897</v>
      </c>
      <c r="DJ43">
        <f t="shared" si="35"/>
        <v>75.507900000000006</v>
      </c>
      <c r="DK43">
        <f t="shared" si="36"/>
        <v>81.319449999999989</v>
      </c>
      <c r="DL43">
        <f t="shared" si="37"/>
        <v>86.200400000000002</v>
      </c>
      <c r="DM43">
        <f t="shared" si="38"/>
        <v>125.93889999999999</v>
      </c>
      <c r="DN43">
        <f t="shared" si="39"/>
        <v>129.93860000000001</v>
      </c>
      <c r="DT43">
        <f t="shared" si="46"/>
        <v>57.9359953126283</v>
      </c>
      <c r="DU43">
        <f t="shared" si="46"/>
        <v>48.161345566011832</v>
      </c>
      <c r="DV43">
        <f t="shared" si="46"/>
        <v>56.981337395364442</v>
      </c>
      <c r="DW43">
        <f t="shared" si="46"/>
        <v>70.208751228178699</v>
      </c>
      <c r="DX43">
        <f t="shared" si="46"/>
        <v>80.732163489093722</v>
      </c>
      <c r="DY43">
        <f t="shared" si="47"/>
        <v>23.77412</v>
      </c>
      <c r="DZ43">
        <f t="shared" si="48"/>
        <v>28.945179999999997</v>
      </c>
      <c r="EA43">
        <f t="shared" si="49"/>
        <v>28.945179999999997</v>
      </c>
      <c r="EB43">
        <f t="shared" si="50"/>
        <v>23.859649999999998</v>
      </c>
      <c r="EC43">
        <f t="shared" si="51"/>
        <v>23.859649999999998</v>
      </c>
      <c r="ED43">
        <f t="shared" si="52"/>
        <v>5.9720000002628648</v>
      </c>
      <c r="EE43">
        <f t="shared" si="53"/>
        <v>16.42300000029892</v>
      </c>
      <c r="EF43">
        <f t="shared" si="54"/>
        <v>11.944000000337434</v>
      </c>
      <c r="EG43">
        <f t="shared" si="55"/>
        <v>8.9580000003796698</v>
      </c>
      <c r="EH43">
        <f t="shared" si="56"/>
        <v>8.9580000004251055</v>
      </c>
      <c r="EI43" s="4">
        <f t="shared" si="57"/>
        <v>180.80644398343009</v>
      </c>
      <c r="EJ43" s="4">
        <f t="shared" si="57"/>
        <v>197.39983480964963</v>
      </c>
      <c r="EK43" s="4">
        <f t="shared" si="57"/>
        <v>207.82065539024077</v>
      </c>
      <c r="EL43" s="4">
        <f t="shared" si="57"/>
        <v>262.17399890029725</v>
      </c>
      <c r="EM43" s="4">
        <f t="shared" si="57"/>
        <v>277.15900798645771</v>
      </c>
      <c r="EN43" s="4">
        <f t="shared" si="58"/>
        <v>39</v>
      </c>
      <c r="EO43" s="4">
        <f t="shared" si="58"/>
        <v>31</v>
      </c>
      <c r="EP43" s="4">
        <f t="shared" si="58"/>
        <v>33</v>
      </c>
      <c r="EQ43" s="4">
        <f t="shared" si="41"/>
        <v>23</v>
      </c>
      <c r="ER43" s="4" t="e">
        <f t="shared" si="40"/>
        <v>#DIV/0!</v>
      </c>
      <c r="ET43" s="4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5</v>
      </c>
      <c r="FA43">
        <v>5</v>
      </c>
      <c r="FB43">
        <v>0</v>
      </c>
      <c r="FC43">
        <v>0</v>
      </c>
      <c r="FD43">
        <f>VLOOKUP(A43, '[3]College Football Reference 0918'!$A$2:$R$131, 9, FALSE)</f>
        <v>0</v>
      </c>
      <c r="FE43">
        <f>VLOOKUP(A43, '[3]College Football Reference 0918'!$A$2:$R$131, 10, FALSE)</f>
        <v>0</v>
      </c>
      <c r="FF43">
        <f>VLOOKUP(A43, '[3]College Football Reference 0918'!$A$2:$R$131, 11, FALSE)</f>
        <v>0</v>
      </c>
      <c r="FG43">
        <f>VLOOKUP(A43, '[3]College Football Reference 0918'!$A$2:$R$131, 12, FALSE)</f>
        <v>0</v>
      </c>
      <c r="FH43">
        <f>VLOOKUP(A43, '[3]College Football Reference 0918'!$A$2:$R$131, 13, FALSE)</f>
        <v>0</v>
      </c>
      <c r="FX43">
        <f>IF((VLOOKUP(A43, '[3]2014'!$B$18:$Q$145, 13, FALSE))&gt;0, 5, 0)</f>
        <v>0</v>
      </c>
      <c r="FY43">
        <f>IF((VLOOKUP(A43, '[3]2015'!$B$18:$P$145, 13, FALSE))&gt;0, 5, 0)</f>
        <v>0</v>
      </c>
      <c r="FZ43">
        <f>IF((VLOOKUP(A43, '[3]2016'!$B$18:$Q$145, 13, FALSE))&gt;0, 5, 0)</f>
        <v>0</v>
      </c>
      <c r="GA43">
        <f>IF((VLOOKUP(A43, '[3]2017'!$B$18:$Q$147, 13, FALSE))&gt;0, 5, 0)</f>
        <v>0</v>
      </c>
      <c r="GB43">
        <f>IF((VLOOKUP(A43, '[3]2018'!$B$18:$Q$147, 13, FALSE))&gt;0, 5, 0)</f>
        <v>0</v>
      </c>
      <c r="GC43">
        <f>IF((VLOOKUP(A43, '[3]2014'!$B$18:$Q$145, 15, FALSE))&gt;0, 5, 0)</f>
        <v>0</v>
      </c>
      <c r="GD43">
        <f>IF((VLOOKUP(A43, '[3]2015'!$B$18:$P$145, 15, FALSE))&gt;0, 5, 0)</f>
        <v>0</v>
      </c>
      <c r="GE43">
        <f>IF((VLOOKUP(A43, '[3]2016'!$B$18:$Q$145, 15, FALSE))&gt;0, 5, 0)</f>
        <v>0</v>
      </c>
      <c r="GF43">
        <f>IF((VLOOKUP(A43, '[3]2017'!$B$18:$Q$147, 15, FALSE))&gt;0, 5, 0)</f>
        <v>0</v>
      </c>
      <c r="GG43">
        <f>IF((VLOOKUP(A43, '[3]2018'!$B$18:$Q$147, 15, FALSE))&gt;0, 5, 0)</f>
        <v>0</v>
      </c>
      <c r="GH43" s="7">
        <f t="shared" si="59"/>
        <v>174720.88513765109</v>
      </c>
      <c r="GI43" s="7">
        <f t="shared" si="59"/>
        <v>190331.46648142993</v>
      </c>
      <c r="GJ43" s="7">
        <f t="shared" si="59"/>
        <v>207336.78806876208</v>
      </c>
      <c r="GK43" s="7">
        <f t="shared" si="59"/>
        <v>225861.46411510481</v>
      </c>
      <c r="GL43" s="7">
        <f t="shared" si="59"/>
        <v>246041.24259559991</v>
      </c>
      <c r="GM43">
        <v>268024</v>
      </c>
      <c r="GO43" s="8">
        <f t="shared" si="29"/>
        <v>-3.8688346572943233E-2</v>
      </c>
      <c r="GP43" s="8">
        <f t="shared" si="30"/>
        <v>4.5255826713528374E-2</v>
      </c>
      <c r="GQ43">
        <f>VLOOKUP(A43, '[3]Sept. 2017 Social'!$D$2:$F$151, 3, FALSE)</f>
        <v>0.12919999999999998</v>
      </c>
      <c r="GR43">
        <f>VLOOKUP(A43, '[3]Sept. 2018 Social'!$D$2:$F$151, 3, FALSE)</f>
        <v>0.14050000000000001</v>
      </c>
      <c r="GS43">
        <f>(GR43-GQ43)+GR43</f>
        <v>0.15180000000000005</v>
      </c>
      <c r="GT43">
        <f>AVERAGE(((GR43-GQ43)/GQ43), ((GS43-GR43)/GR43))</f>
        <v>8.3944173286471607E-2</v>
      </c>
      <c r="GV43">
        <v>0.65740127738577281</v>
      </c>
    </row>
    <row r="44" spans="1:204" x14ac:dyDescent="0.35">
      <c r="A44" t="s">
        <v>284</v>
      </c>
      <c r="B44" t="str">
        <f>VLOOKUP(A44,'[1]CFB Scores for Tableau'!$A$2:$D$131, 2, FALSE)</f>
        <v>Ames</v>
      </c>
      <c r="C44" t="str">
        <f>VLOOKUP(A44,'[1]CFB Scores for Tableau'!$A$2:$D$131, 3, FALSE)</f>
        <v>Iowa</v>
      </c>
      <c r="D44" s="9">
        <f>VLOOKUP(A44,'[1]CFB Scores for Tableau'!$A$2:$D$131, 4, FALSE)</f>
        <v>50011</v>
      </c>
      <c r="F44" s="3">
        <f t="shared" si="0"/>
        <v>97.185086516239821</v>
      </c>
      <c r="G44">
        <f t="shared" si="1"/>
        <v>38</v>
      </c>
      <c r="I44" s="4">
        <f t="shared" si="2"/>
        <v>24.01215411127</v>
      </c>
      <c r="J44">
        <v>0</v>
      </c>
      <c r="K44" s="4">
        <f t="shared" si="32"/>
        <v>74.18625999999999</v>
      </c>
      <c r="L44" s="4">
        <f t="shared" si="3"/>
        <v>53.307704726405674</v>
      </c>
      <c r="M44" s="4">
        <f t="shared" si="33"/>
        <v>29.410404000000003</v>
      </c>
      <c r="N44" s="4">
        <f t="shared" si="4"/>
        <v>62.706000000821753</v>
      </c>
      <c r="O44" s="4">
        <f t="shared" si="5"/>
        <v>243.62252283849742</v>
      </c>
      <c r="P44" s="4">
        <f t="shared" si="6"/>
        <v>49</v>
      </c>
      <c r="Q44" s="4"/>
      <c r="R44" s="4">
        <f t="shared" si="34"/>
        <v>242.68127789573504</v>
      </c>
      <c r="S44" s="4">
        <f t="shared" si="7"/>
        <v>49</v>
      </c>
      <c r="T44" s="4"/>
      <c r="U44" t="s">
        <v>207</v>
      </c>
      <c r="V44" t="s">
        <v>191</v>
      </c>
      <c r="W44" s="4">
        <v>34470017.100000001</v>
      </c>
      <c r="X44" s="4">
        <v>3655433.5</v>
      </c>
      <c r="Y44" s="4">
        <f>VLOOKUP(A44, '[2]Power 5'!$B$2:$F$75, 3, FALSE)</f>
        <v>1141801.6000000001</v>
      </c>
      <c r="Z44" s="4">
        <f>VLOOKUP(A44, '[2]Power 5'!$B$2:$F$75, 4, FALSE)</f>
        <v>690735.9</v>
      </c>
      <c r="AA44" s="3">
        <f>VLOOKUP(A44, '[2]Power 5'!$B$2:$F$75, 5, FALSE)</f>
        <v>0.60495264676455174</v>
      </c>
      <c r="AB44" s="4">
        <v>30814583.600000001</v>
      </c>
      <c r="AC44" s="3">
        <v>0.53582526071344694</v>
      </c>
      <c r="AD44" s="4">
        <f t="shared" si="8"/>
        <v>31875600</v>
      </c>
      <c r="AE44" t="s">
        <v>285</v>
      </c>
      <c r="AF44" s="5">
        <f>(VLOOKUP(A44, '[3]USA Coaches'' Salaries'!$O$3:$W$132, 9, FALSE))</f>
        <v>2.427</v>
      </c>
      <c r="AG44">
        <v>163656</v>
      </c>
      <c r="AH44">
        <v>119154</v>
      </c>
      <c r="AI44">
        <v>64363</v>
      </c>
      <c r="AJ44">
        <f t="shared" si="9"/>
        <v>347173</v>
      </c>
      <c r="AK44">
        <v>0</v>
      </c>
      <c r="AL44">
        <v>0</v>
      </c>
      <c r="AM44">
        <v>0</v>
      </c>
      <c r="AN44">
        <v>0</v>
      </c>
      <c r="AO44">
        <f t="shared" si="44"/>
        <v>0</v>
      </c>
      <c r="AP44">
        <f>(VLOOKUP(A44, '[3]College Football Reference 0918'!$A$2:$I$131, 8, FALSE))*10</f>
        <v>0</v>
      </c>
      <c r="AQ44">
        <f>(VLOOKUP(A44, '[3]College Football Reference 0918'!$A$2:$I$131, 9, FALSE))*10</f>
        <v>0</v>
      </c>
      <c r="AR44">
        <f>VLOOKUP('Dataset to Analyze - Overall'!A44, '[3]College Football Reference 0918'!$A$2:$G$131, 3, FALSE)</f>
        <v>51</v>
      </c>
      <c r="AS44">
        <f>VLOOKUP('Dataset to Analyze - Overall'!A44, '[3]College Football Reference 0918'!$A$2:$G$131, 4, FALSE)</f>
        <v>74</v>
      </c>
      <c r="AT44" s="5">
        <f>VLOOKUP('Dataset to Analyze - Overall'!A44, '[3]College Football Reference 0918'!$A$2:$G$131, 5, FALSE)</f>
        <v>0.40799999999999997</v>
      </c>
      <c r="AU44">
        <f>(VLOOKUP('Dataset to Analyze - Overall'!A44,'[3]College Football Reference 0918'!$A$2:$G$131,7,FALSE)*5)</f>
        <v>10</v>
      </c>
      <c r="AV44">
        <f>(VLOOKUP('Dataset to Analyze - Overall'!A44, '[3]College Football Reference 0918'!$A$2:$G$131, 6, FALSE))*5</f>
        <v>25</v>
      </c>
      <c r="AW44">
        <f t="shared" si="11"/>
        <v>42</v>
      </c>
      <c r="AX44" s="4">
        <f>((((SUMIF('[3]2014 Broadcasts'!$F$2:$F$561, 'Dataset to Analyze - Overall'!A44, '[3]2014 Broadcasts'!$B$2:$B$561))+(SUMIF('[3]2014 Broadcasts'!$G$2:$G$561, 'Dataset to Analyze - Overall'!A44, '[3]2014 Broadcasts'!$B$2:$B$561))+(SUMIF('[3]2014 Broadcasts'!$H$2:$H$561, 'Dataset to Analyze - Overall'!A44, '[3]2014 Broadcasts'!$B$2:$B$561))+(SUMIF('[3]2014 Broadcasts'!$I$2:$I$561, 'Dataset to Analyze - Overall'!A44, '[3]2014 Broadcasts'!$B$2:$B$561)))+((SUMIF('[3]2015 Broadcasts'!$C$2:$C$417,'Dataset to Analyze - Overall'!A44,'[3]2015 Broadcasts'!$H$2:$H$417))+(SUMIF('[3]2015 Broadcasts'!$D$2:$D$417,'Dataset to Analyze - Overall'!A44,'[3]2015 Broadcasts'!$H$2:$H$417)))+((SUMIF('[3]2016 Broadcasts'!$C$2:$C$400,'Dataset to Analyze - Overall'!A44,'[3]2016 Broadcasts'!$H$2:$H$400))+(SUMIF('[3]2016 Broadcasts'!$D$2:$D$400,'Dataset to Analyze - Overall'!A44,'[3]2016 Broadcasts'!$H$2:$H$400)))+((SUMIF('[3]2017 Broadcasts'!$C$2:$C$394,'Dataset to Analyze - Overall'!A44, '[3]2017 Broadcasts'!$I$2:$I$394))+(SUMIF('[3]2017 Broadcasts'!$D$2:$D$394,'Dataset to Analyze - Overall'!A44, '[3]2017 Broadcasts'!$I$2:$I$394)))+((SUMIF('[3]2018 Broadcasts'!$C$2:$C$351, 'Dataset to Analyze - Overall'!A44, '[3]2018 Broadcasts'!$H$2:$H$351))+(SUMIF('[3]2018 Broadcasts'!$D$2:$D$351, 'Dataset to Analyze - Overall'!A44, '[3]2018 Broadcasts'!$H$2:$H$351))))/AW44)*1000000</f>
        <v>1280023.8095238097</v>
      </c>
      <c r="AY44" t="s">
        <v>193</v>
      </c>
      <c r="AZ44" s="4">
        <f>(VLOOKUP(A44, [3]Averages!$B$2:$K$128, 10, FALSE))*1000000</f>
        <v>480000</v>
      </c>
      <c r="BA44" s="4">
        <f>AVERAGEIF([3]Attendance!$C$2:$C$1286, 'Dataset to Analyze - Overall'!A44, [3]Attendance!$G$2:$G$1286)</f>
        <v>54468.5</v>
      </c>
      <c r="BB44">
        <f>VLOOKUP(A44, [3]Stadiums!$B$2:$E$132, 3, FALSE)</f>
        <v>61000</v>
      </c>
      <c r="BC44" s="3">
        <f t="shared" si="12"/>
        <v>0.89292622950819667</v>
      </c>
      <c r="BD44">
        <f>VLOOKUP(A44, '[3]College Football Reference 0918'!$A$2:$L$131, 11, FALSE)</f>
        <v>0</v>
      </c>
      <c r="BE44">
        <f>VLOOKUP(A44, '[3]College Football Reference 0918'!$A$2:$L$131, 12, FALSE)</f>
        <v>0</v>
      </c>
      <c r="BF44">
        <f>VLOOKUP(A44, '[3]College Football Reference 0918'!$A$2:$L$131, 2, FALSE)</f>
        <v>9</v>
      </c>
      <c r="BG44">
        <f>VLOOKUP(A44, '[3]Draft Picks'!$AG$2:$AT$131, 14, FALSE)</f>
        <v>7</v>
      </c>
      <c r="BH44">
        <f>(VLOOKUP(A44, [3]Averages!$B$2:$J$128, 9, FALSE))*GV44</f>
        <v>2864034.6298010349</v>
      </c>
      <c r="BJ44">
        <f>VLOOKUP(A44&amp;"2014", '[4]Revenues_All_Sports_and_Men''s_W'!$E$2:$BI$1271, 57, FALSE)</f>
        <v>33074046</v>
      </c>
      <c r="BK44">
        <f>VLOOKUP(A44&amp;"2015", '[4]Revenues_All_Sports_and_Men''s_W'!$E$2:$BI$1271, 57, FALSE)</f>
        <v>41789111</v>
      </c>
      <c r="BL44">
        <f>VLOOKUP(A44&amp;"2016", '[4]Revenues_All_Sports_and_Men''s_W'!$E$2:$BI$1271, 57, FALSE)</f>
        <v>41584474</v>
      </c>
      <c r="BM44">
        <f>VLOOKUP(A44&amp;"2017", '[4]Revenues_All_Sports_and_Men''s_W'!$E$2:$BI$1271, 57, FALSE)</f>
        <v>44264830</v>
      </c>
      <c r="BN44">
        <f>VLOOKUP(A44&amp;"2018", '[4]Revenues_All_Sports_and_Men''s_W'!$E$2:$BI$1271, 57, FALSE)</f>
        <v>51931511</v>
      </c>
      <c r="BO44" s="6">
        <f>VLOOKUP(A44&amp;"2014", '[4]Revenues_All_Sports_and_Men''s_W'!$E$2:$FO$1271, 58, FALSE)</f>
        <v>0.50315656751977811</v>
      </c>
      <c r="BP44" s="6">
        <f>VLOOKUP(A44&amp;"2015", '[4]Revenues_All_Sports_and_Men''s_W'!$E$2:$FO$1271, 58, FALSE)</f>
        <v>0.53332709254615185</v>
      </c>
      <c r="BQ44" s="6">
        <f>VLOOKUP(A44&amp;"2016", '[4]Revenues_All_Sports_and_Men''s_W'!$E$2:$FO$1271, 58, FALSE)</f>
        <v>0.62688186028629289</v>
      </c>
      <c r="BR44" s="6">
        <f>VLOOKUP(A44&amp;"2017", '[4]Revenues_All_Sports_and_Men''s_W'!$E$2:$FO$1271, 58, FALSE)</f>
        <v>0.61601389840684539</v>
      </c>
      <c r="BS44" s="6">
        <f>VLOOKUP(A44&amp;"2018", '[4]Revenues_All_Sports_and_Men''s_W'!$E$2:$FO$1271, 58, FALSE)</f>
        <v>0.65028151436679005</v>
      </c>
      <c r="BT44">
        <f>VLOOKUP(A44&amp;"2014", '[5]Recruiting_Expenses_Men''s_Women'!$F$2:$O$1271, 9, FALSE)</f>
        <v>1216992</v>
      </c>
      <c r="BU44">
        <f>VLOOKUP(A44&amp;"2015", '[5]Recruiting_Expenses_Men''s_Women'!$F$2:$O$1271, 9, FALSE)</f>
        <v>1444454</v>
      </c>
      <c r="BV44">
        <f>VLOOKUP(A44&amp;"2016", '[5]Recruiting_Expenses_Men''s_Women'!$F$2:$O$1271, 9, FALSE)</f>
        <v>1396005</v>
      </c>
      <c r="BW44">
        <f>VLOOKUP(A44&amp;"2017", '[5]Recruiting_Expenses_Men''s_Women'!$F$2:$O$1271, 9, FALSE)</f>
        <v>1565800</v>
      </c>
      <c r="BX44">
        <f>VLOOKUP(A44&amp;"2018", '[5]Recruiting_Expenses_Men''s_Women'!$F$2:$O$1271, 9, FALSE)</f>
        <v>1364224</v>
      </c>
      <c r="BY44" s="4">
        <v>23185000</v>
      </c>
      <c r="BZ44" s="4">
        <v>28462000</v>
      </c>
      <c r="CA44" s="4">
        <v>34044000</v>
      </c>
      <c r="CB44" s="4">
        <v>34887000</v>
      </c>
      <c r="CC44" s="4">
        <v>38800000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f>VLOOKUP(A44, '[3]2014'!$B$18:$D$145, 3, FALSE)</f>
        <v>2</v>
      </c>
      <c r="CJ44">
        <f>VLOOKUP(A44, '[3]2015'!$B$18:$D$145, 3, FALSE)</f>
        <v>3</v>
      </c>
      <c r="CK44">
        <f>VLOOKUP(A44, '[3]2016'!$B$18:$D$145, 3, FALSE)</f>
        <v>3</v>
      </c>
      <c r="CL44">
        <f>VLOOKUP(A44, '[3]2017'!$B$18:$D$147, 3, FALSE)</f>
        <v>8</v>
      </c>
      <c r="CM44">
        <f>VLOOKUP(A44, '[3]2018'!$B$18:$D$147, 3, FALSE)</f>
        <v>8</v>
      </c>
      <c r="CN44">
        <f>COUNTIF('[3]2014 Broadcasts'!$F$2:$F$561, 'Dataset to Analyze - Overall'!A44)+COUNTIF('[3]2014 Broadcasts'!$G$2:$G$561, 'Dataset to Analyze - Overall'!A44)+COUNTIF('[3]2014 Broadcasts'!$H$2:$H$561, 'Dataset to Analyze - Overall'!A44)+COUNTIF('[3]2014 Broadcasts'!$I$2:$I$561, 'Dataset to Analyze - Overall'!A44)</f>
        <v>8</v>
      </c>
      <c r="CO44">
        <f>COUNTIF('[3]2015 Broadcasts'!$C$2:$C$417, A44)+COUNTIF('[3]2015 Broadcasts'!$D$2:$D$417, A44)</f>
        <v>10</v>
      </c>
      <c r="CP44">
        <f>COUNTIF('[3]2016 Broadcasts'!$C$2:$C$400, 'Dataset to Analyze - Overall'!A44)+COUNTIF('[3]2016 Broadcasts'!$D$2:$D$400, 'Dataset to Analyze - Overall'!A44)</f>
        <v>6</v>
      </c>
      <c r="CQ44">
        <f>COUNTIF('[3]2017 Broadcasts'!$C$2:$C$394, 'Dataset to Analyze - Overall'!A44)+COUNTIF('[3]2017 Broadcasts'!$D$2:$D$394, 'Dataset to Analyze - Overall'!A44)</f>
        <v>9</v>
      </c>
      <c r="CR44">
        <f>COUNTIF('[3]2018 Broadcasts'!$C$2:$C$351, 'Dataset to Analyze - Overall'!A44)+COUNTIF('[3]2018 Broadcasts'!$D$2:$D$351, 'Dataset to Analyze - Overall'!A44)</f>
        <v>9</v>
      </c>
      <c r="CS44" s="4">
        <f>(((SUMIF('[3]2014 Broadcasts'!$F$2:$F$561, 'Dataset to Analyze - Overall'!A44, '[3]2014 Broadcasts'!$B$2:$B$561))+(SUMIF('[3]2014 Broadcasts'!$G$2:$G$561, 'Dataset to Analyze - Overall'!A44, '[3]2014 Broadcasts'!$B$2:$B$561))+(SUMIF('[3]2014 Broadcasts'!$H$2:$H$561, 'Dataset to Analyze - Overall'!A44, '[3]2014 Broadcasts'!$B$2:$B$561))+(SUMIF('[3]2014 Broadcasts'!$I$2:$I$561, 'Dataset to Analyze - Overall'!A44, '[3]2014 Broadcasts'!$B$2:$B$561)))/'Dataset to Analyze - Overall'!CN44)*1000000</f>
        <v>1227000</v>
      </c>
      <c r="CT44" s="4">
        <f>(((SUMIF('[3]2015 Broadcasts'!$C$2:$C$417,'Dataset to Analyze - Overall'!A44,'[3]2015 Broadcasts'!$H$2:$H$417))+(SUMIF('[3]2015 Broadcasts'!$D$2:$D$417,'Dataset to Analyze - Overall'!A44,'[3]2015 Broadcasts'!$H$2:$H$417)))/CO44)*1000000</f>
        <v>835900</v>
      </c>
      <c r="CU44" s="4">
        <f>(((SUMIF('[3]2016 Broadcasts'!$C$2:$C$400,'Dataset to Analyze - Overall'!A44,'[3]2016 Broadcasts'!$H$2:$H$400))+(SUMIF('[3]2016 Broadcasts'!$D$2:$D$400,'Dataset to Analyze - Overall'!A44,'[3]2016 Broadcasts'!$H$2:$H$400)))/'Dataset to Analyze - Overall'!CP44)*1000000</f>
        <v>623166.66666666663</v>
      </c>
      <c r="CV44" s="4">
        <f>(((SUMIF('[3]2017 Broadcasts'!$C$2:$C$394,'Dataset to Analyze - Overall'!A44, '[3]2017 Broadcasts'!$I$2:$I$394))+(SUMIF('[3]2017 Broadcasts'!$D$2:$D$394,'Dataset to Analyze - Overall'!A44, '[3]2017 Broadcasts'!$I$2:$I$394)))/'Dataset to Analyze - Overall'!CQ44)*1000000</f>
        <v>1828111.1111111115</v>
      </c>
      <c r="CW44" s="4">
        <f>(((SUMIF('[3]2018 Broadcasts'!$C$2:$C$351, 'Dataset to Analyze - Overall'!A44, '[3]2018 Broadcasts'!$H$2:$H$351))+(SUMIF('[3]2018 Broadcasts'!$D$2:$D$351, 'Dataset to Analyze - Overall'!A44, '[3]2018 Broadcasts'!$H$2:$H$351)))/'Dataset to Analyze - Overall'!CR44)*1000000</f>
        <v>1710444.4444444445</v>
      </c>
      <c r="CX44" s="5"/>
      <c r="CY44">
        <f>VLOOKUP(A44&amp;"2014", [3]Attendance!$D$2:$G$1286, 4, FALSE)</f>
        <v>52197</v>
      </c>
      <c r="CZ44">
        <f>VLOOKUP(A44&amp;"2015", [3]Attendance!$D$2:$G$1286, 4, FALSE)</f>
        <v>56519</v>
      </c>
      <c r="DA44">
        <f>VLOOKUP(A44&amp;"2016", [3]Attendance!$D$2:$G$1286, 4, FALSE)</f>
        <v>52557</v>
      </c>
      <c r="DB44">
        <f>VLOOKUP(A44&amp;"2017", [3]Attendance!$D$2:$G$1286, 4, FALSE)</f>
        <v>57931</v>
      </c>
      <c r="DC44">
        <f>VLOOKUP(A44&amp;"2018", [3]Attendance!$D$2:$G$1286, 4, FALSE)</f>
        <v>56010</v>
      </c>
      <c r="DE44">
        <f t="shared" si="45"/>
        <v>21.180619058138902</v>
      </c>
      <c r="DF44">
        <f t="shared" si="45"/>
        <v>26.761746684138902</v>
      </c>
      <c r="DG44">
        <f t="shared" si="45"/>
        <v>26.630697149338904</v>
      </c>
      <c r="DH44">
        <f t="shared" si="45"/>
        <v>28.347197131738902</v>
      </c>
      <c r="DI44">
        <f t="shared" si="45"/>
        <v>33.256939644138896</v>
      </c>
      <c r="DJ44">
        <f t="shared" si="35"/>
        <v>53.763349999999996</v>
      </c>
      <c r="DK44">
        <f t="shared" si="36"/>
        <v>66.164299999999997</v>
      </c>
      <c r="DL44">
        <f t="shared" si="37"/>
        <v>79.281999999999996</v>
      </c>
      <c r="DM44">
        <f t="shared" si="38"/>
        <v>81.263049999999993</v>
      </c>
      <c r="DN44">
        <f t="shared" si="39"/>
        <v>90.45859999999999</v>
      </c>
      <c r="DT44">
        <f t="shared" si="46"/>
        <v>54.364289627358197</v>
      </c>
      <c r="DU44">
        <f t="shared" si="46"/>
        <v>64.375890479479722</v>
      </c>
      <c r="DV44">
        <f t="shared" si="46"/>
        <v>61.568828995556593</v>
      </c>
      <c r="DW44">
        <f t="shared" si="46"/>
        <v>69.518625482175764</v>
      </c>
      <c r="DX44">
        <f t="shared" si="46"/>
        <v>61.069815672269371</v>
      </c>
      <c r="DY44">
        <f t="shared" si="47"/>
        <v>23.603059999999999</v>
      </c>
      <c r="DZ44">
        <f t="shared" si="48"/>
        <v>23.688589999999998</v>
      </c>
      <c r="EA44">
        <f t="shared" si="49"/>
        <v>23.688589999999998</v>
      </c>
      <c r="EB44">
        <f t="shared" si="50"/>
        <v>34.116239999999998</v>
      </c>
      <c r="EC44">
        <f t="shared" si="51"/>
        <v>29.116239999999998</v>
      </c>
      <c r="ED44">
        <f t="shared" si="52"/>
        <v>11.944000000368654</v>
      </c>
      <c r="EE44">
        <f t="shared" si="53"/>
        <v>14.930000000414756</v>
      </c>
      <c r="EF44">
        <f t="shared" si="54"/>
        <v>8.9580000004645193</v>
      </c>
      <c r="EG44">
        <f t="shared" si="55"/>
        <v>13.43700000051963</v>
      </c>
      <c r="EH44">
        <f t="shared" si="56"/>
        <v>13.43700000057888</v>
      </c>
      <c r="EI44" s="4">
        <f t="shared" si="57"/>
        <v>164.85531868586574</v>
      </c>
      <c r="EJ44" s="4">
        <f t="shared" si="57"/>
        <v>195.92052716403339</v>
      </c>
      <c r="EK44" s="4">
        <f t="shared" si="57"/>
        <v>200.12811614536002</v>
      </c>
      <c r="EL44" s="4">
        <f t="shared" si="57"/>
        <v>226.68211261443429</v>
      </c>
      <c r="EM44" s="4">
        <f t="shared" si="57"/>
        <v>227.33859531698712</v>
      </c>
      <c r="EN44" s="4">
        <f t="shared" si="58"/>
        <v>49</v>
      </c>
      <c r="EO44" s="4">
        <f t="shared" si="58"/>
        <v>32</v>
      </c>
      <c r="EP44" s="4">
        <f t="shared" si="58"/>
        <v>38</v>
      </c>
      <c r="EQ44" s="4">
        <f t="shared" si="41"/>
        <v>33</v>
      </c>
      <c r="ER44" s="4" t="e">
        <f t="shared" si="40"/>
        <v>#DIV/0!</v>
      </c>
      <c r="ET44" s="4">
        <v>0</v>
      </c>
      <c r="EU44">
        <v>0</v>
      </c>
      <c r="EV44">
        <v>0</v>
      </c>
      <c r="EW44">
        <v>5</v>
      </c>
      <c r="EX44">
        <v>0</v>
      </c>
      <c r="EY44">
        <v>0</v>
      </c>
      <c r="EZ44">
        <v>0</v>
      </c>
      <c r="FA44">
        <v>0</v>
      </c>
      <c r="FB44">
        <v>5</v>
      </c>
      <c r="FC44">
        <v>5</v>
      </c>
      <c r="FD44">
        <f>VLOOKUP(A44, '[3]College Football Reference 0918'!$A$2:$R$131, 9, FALSE)</f>
        <v>0</v>
      </c>
      <c r="FE44">
        <f>VLOOKUP(A44, '[3]College Football Reference 0918'!$A$2:$R$131, 10, FALSE)</f>
        <v>0</v>
      </c>
      <c r="FF44">
        <f>VLOOKUP(A44, '[3]College Football Reference 0918'!$A$2:$R$131, 11, FALSE)</f>
        <v>0</v>
      </c>
      <c r="FG44">
        <f>VLOOKUP(A44, '[3]College Football Reference 0918'!$A$2:$R$131, 12, FALSE)</f>
        <v>0</v>
      </c>
      <c r="FH44">
        <f>VLOOKUP(A44, '[3]College Football Reference 0918'!$A$2:$R$131, 13, FALSE)</f>
        <v>0</v>
      </c>
      <c r="FX44">
        <f>IF((VLOOKUP(A44, '[3]2014'!$B$18:$Q$145, 13, FALSE))&gt;0, 5, 0)</f>
        <v>0</v>
      </c>
      <c r="FY44">
        <f>IF((VLOOKUP(A44, '[3]2015'!$B$18:$P$145, 13, FALSE))&gt;0, 5, 0)</f>
        <v>0</v>
      </c>
      <c r="FZ44">
        <f>IF((VLOOKUP(A44, '[3]2016'!$B$18:$Q$145, 13, FALSE))&gt;0, 5, 0)</f>
        <v>0</v>
      </c>
      <c r="GA44">
        <f>IF((VLOOKUP(A44, '[3]2017'!$B$18:$Q$147, 13, FALSE))&gt;0, 5, 0)</f>
        <v>0</v>
      </c>
      <c r="GB44">
        <f>IF((VLOOKUP(A44, '[3]2018'!$B$18:$Q$147, 13, FALSE))&gt;0, 5, 0)</f>
        <v>0</v>
      </c>
      <c r="GC44">
        <f>IF((VLOOKUP(A44, '[3]2014'!$B$18:$Q$145, 15, FALSE))&gt;0, 5, 0)</f>
        <v>0</v>
      </c>
      <c r="GD44">
        <f>IF((VLOOKUP(A44, '[3]2015'!$B$18:$P$145, 15, FALSE))&gt;0, 5, 0)</f>
        <v>0</v>
      </c>
      <c r="GE44">
        <f>IF((VLOOKUP(A44, '[3]2016'!$B$18:$Q$145, 15, FALSE))&gt;0, 5, 0)</f>
        <v>0</v>
      </c>
      <c r="GF44">
        <f>IF((VLOOKUP(A44, '[3]2017'!$B$18:$Q$147, 15, FALSE))&gt;0, 5, 0)</f>
        <v>0</v>
      </c>
      <c r="GG44">
        <f>IF((VLOOKUP(A44, '[3]2018'!$B$18:$Q$147, 15, FALSE))&gt;0, 5, 0)</f>
        <v>0</v>
      </c>
      <c r="GH44" s="7">
        <f t="shared" si="59"/>
        <v>226316.94869076557</v>
      </c>
      <c r="GI44" s="7">
        <f t="shared" si="59"/>
        <v>246537.42281570859</v>
      </c>
      <c r="GJ44" s="7">
        <f t="shared" si="59"/>
        <v>268564.51185041765</v>
      </c>
      <c r="GK44" s="7">
        <f t="shared" si="59"/>
        <v>292559.62929153093</v>
      </c>
      <c r="GL44" s="7">
        <f t="shared" si="59"/>
        <v>318698.61025744787</v>
      </c>
      <c r="GM44">
        <v>347173</v>
      </c>
      <c r="GO44" s="8">
        <f t="shared" si="29"/>
        <v>0.13447696713396179</v>
      </c>
      <c r="GP44" s="8">
        <f t="shared" si="30"/>
        <v>0.16163848356698091</v>
      </c>
      <c r="GQ44">
        <f>VLOOKUP(A44, '[3]Sept. 2017 Social'!$D$2:$F$151, 3, FALSE)</f>
        <v>0.18880000000000002</v>
      </c>
      <c r="GR44">
        <f>VLOOKUP(A44, '[3]Sept. 2018 Social'!$D$2:$F$151, 3, FALSE)</f>
        <v>0.2036</v>
      </c>
      <c r="GS44">
        <f>VLOOKUP(A44, '[3]Sept. 2019 Social'!$D$2:$F$301, 3, FALSE)</f>
        <v>0.19869999999999999</v>
      </c>
      <c r="GT44">
        <f>AVERAGE(((GR44-GQ44)/GQ44), ((GS44-GR44)/GR44))</f>
        <v>2.7161516433019121E-2</v>
      </c>
      <c r="GV44">
        <v>0.77758108521070735</v>
      </c>
    </row>
    <row r="45" spans="1:204" x14ac:dyDescent="0.35">
      <c r="A45" t="s">
        <v>286</v>
      </c>
      <c r="B45" t="str">
        <f>VLOOKUP(A45,'[1]CFB Scores for Tableau'!$A$2:$D$131, 2, FALSE)</f>
        <v>Berkeley</v>
      </c>
      <c r="C45" t="str">
        <f>VLOOKUP(A45,'[1]CFB Scores for Tableau'!$A$2:$D$131, 3, FALSE)</f>
        <v>California</v>
      </c>
      <c r="D45" s="9">
        <f>VLOOKUP(A45,'[1]CFB Scores for Tableau'!$A$2:$D$131, 4, FALSE)</f>
        <v>94720</v>
      </c>
      <c r="F45" s="3">
        <f t="shared" si="0"/>
        <v>90.504228414666784</v>
      </c>
      <c r="G45">
        <f t="shared" si="1"/>
        <v>44</v>
      </c>
      <c r="I45" s="4">
        <f t="shared" si="2"/>
        <v>23.719506428609996</v>
      </c>
      <c r="J45">
        <v>29</v>
      </c>
      <c r="K45" s="4">
        <f t="shared" si="32"/>
        <v>68.14676</v>
      </c>
      <c r="L45" s="4">
        <f t="shared" si="3"/>
        <v>53.370592941677003</v>
      </c>
      <c r="M45" s="4">
        <f t="shared" si="33"/>
        <v>36.789837000000006</v>
      </c>
      <c r="N45" s="4">
        <f t="shared" si="4"/>
        <v>53.74800000051804</v>
      </c>
      <c r="O45" s="4">
        <f t="shared" si="5"/>
        <v>264.77469637080503</v>
      </c>
      <c r="P45" s="4">
        <f t="shared" si="6"/>
        <v>41</v>
      </c>
      <c r="Q45" s="4"/>
      <c r="R45" s="4">
        <f t="shared" si="34"/>
        <v>263.94726823202228</v>
      </c>
      <c r="S45" s="4">
        <f t="shared" si="7"/>
        <v>41</v>
      </c>
      <c r="T45" s="4"/>
      <c r="U45" t="s">
        <v>227</v>
      </c>
      <c r="V45" t="s">
        <v>191</v>
      </c>
      <c r="W45" s="4">
        <v>34138855.299999997</v>
      </c>
      <c r="X45" s="4">
        <v>5158809.8</v>
      </c>
      <c r="Y45" s="4">
        <f>VLOOKUP(A45, '[2]Power 5'!$B$2:$F$75, 3, FALSE)</f>
        <v>780957.3</v>
      </c>
      <c r="Z45" s="4">
        <f>VLOOKUP(A45, '[2]Power 5'!$B$2:$F$75, 4, FALSE)</f>
        <v>422549.8</v>
      </c>
      <c r="AA45" s="3">
        <f>VLOOKUP(A45, '[2]Power 5'!$B$2:$F$75, 5, FALSE)</f>
        <v>0.54106645779481155</v>
      </c>
      <c r="AB45" s="4">
        <v>28980045.499999996</v>
      </c>
      <c r="AC45" s="3">
        <v>0.41192360677760514</v>
      </c>
      <c r="AD45" s="4">
        <f t="shared" si="8"/>
        <v>29305600</v>
      </c>
      <c r="AE45" t="s">
        <v>287</v>
      </c>
      <c r="AF45" s="5">
        <f>(VLOOKUP(A45, '[3]USA Coaches'' Salaries'!$O$3:$W$132, 9, FALSE))</f>
        <v>2.1723999999999997</v>
      </c>
      <c r="AG45">
        <v>109999</v>
      </c>
      <c r="AH45">
        <v>59517</v>
      </c>
      <c r="AI45">
        <v>43067</v>
      </c>
      <c r="AJ45">
        <f t="shared" si="9"/>
        <v>212583</v>
      </c>
      <c r="AK45">
        <v>5</v>
      </c>
      <c r="AL45">
        <v>0</v>
      </c>
      <c r="AM45">
        <v>0</v>
      </c>
      <c r="AN45">
        <v>0</v>
      </c>
      <c r="AO45">
        <f t="shared" si="44"/>
        <v>0</v>
      </c>
      <c r="AP45">
        <f>(VLOOKUP(A45, '[3]College Football Reference 0918'!$A$2:$I$131, 8, FALSE))*10</f>
        <v>0</v>
      </c>
      <c r="AQ45">
        <f>(VLOOKUP(A45, '[3]College Football Reference 0918'!$A$2:$I$131, 9, FALSE))*10</f>
        <v>0</v>
      </c>
      <c r="AR45">
        <f>VLOOKUP('Dataset to Analyze - Overall'!A45, '[3]College Football Reference 0918'!$A$2:$G$131, 3, FALSE)</f>
        <v>54</v>
      </c>
      <c r="AS45">
        <f>VLOOKUP('Dataset to Analyze - Overall'!A45, '[3]College Football Reference 0918'!$A$2:$G$131, 4, FALSE)</f>
        <v>70</v>
      </c>
      <c r="AT45" s="5">
        <f>VLOOKUP('Dataset to Analyze - Overall'!A45, '[3]College Football Reference 0918'!$A$2:$G$131, 5, FALSE)</f>
        <v>0.43548387096774194</v>
      </c>
      <c r="AU45">
        <f>(VLOOKUP('Dataset to Analyze - Overall'!A45,'[3]College Football Reference 0918'!$A$2:$G$131,7,FALSE)*5)</f>
        <v>5</v>
      </c>
      <c r="AV45">
        <f>(VLOOKUP('Dataset to Analyze - Overall'!A45, '[3]College Football Reference 0918'!$A$2:$G$131, 6, FALSE))*5</f>
        <v>20</v>
      </c>
      <c r="AW45">
        <f t="shared" si="11"/>
        <v>36</v>
      </c>
      <c r="AX45" s="4">
        <f>((((SUMIF('[3]2014 Broadcasts'!$F$2:$F$561, 'Dataset to Analyze - Overall'!A45, '[3]2014 Broadcasts'!$B$2:$B$561))+(SUMIF('[3]2014 Broadcasts'!$G$2:$G$561, 'Dataset to Analyze - Overall'!A45, '[3]2014 Broadcasts'!$B$2:$B$561))+(SUMIF('[3]2014 Broadcasts'!$H$2:$H$561, 'Dataset to Analyze - Overall'!A45, '[3]2014 Broadcasts'!$B$2:$B$561))+(SUMIF('[3]2014 Broadcasts'!$I$2:$I$561, 'Dataset to Analyze - Overall'!A45, '[3]2014 Broadcasts'!$B$2:$B$561)))+((SUMIF('[3]2015 Broadcasts'!$C$2:$C$417,'Dataset to Analyze - Overall'!A45,'[3]2015 Broadcasts'!$H$2:$H$417))+(SUMIF('[3]2015 Broadcasts'!$D$2:$D$417,'Dataset to Analyze - Overall'!A45,'[3]2015 Broadcasts'!$H$2:$H$417)))+((SUMIF('[3]2016 Broadcasts'!$C$2:$C$400,'Dataset to Analyze - Overall'!A45,'[3]2016 Broadcasts'!$H$2:$H$400))+(SUMIF('[3]2016 Broadcasts'!$D$2:$D$400,'Dataset to Analyze - Overall'!A45,'[3]2016 Broadcasts'!$H$2:$H$400)))+((SUMIF('[3]2017 Broadcasts'!$C$2:$C$394,'Dataset to Analyze - Overall'!A45, '[3]2017 Broadcasts'!$I$2:$I$394))+(SUMIF('[3]2017 Broadcasts'!$D$2:$D$394,'Dataset to Analyze - Overall'!A45, '[3]2017 Broadcasts'!$I$2:$I$394)))+((SUMIF('[3]2018 Broadcasts'!$C$2:$C$351, 'Dataset to Analyze - Overall'!A45, '[3]2018 Broadcasts'!$H$2:$H$351))+(SUMIF('[3]2018 Broadcasts'!$D$2:$D$351, 'Dataset to Analyze - Overall'!A45, '[3]2018 Broadcasts'!$H$2:$H$351))))/AW45)*1000000</f>
        <v>1434944.4444444445</v>
      </c>
      <c r="AY45" t="s">
        <v>205</v>
      </c>
      <c r="AZ45" s="4">
        <f>(VLOOKUP(A45, [3]Averages!$B$2:$K$128, 10, FALSE))*1000000</f>
        <v>8300000.0000000009</v>
      </c>
      <c r="BA45" s="4">
        <f>AVERAGEIF([3]Attendance!$C$2:$C$1286, 'Dataset to Analyze - Overall'!A45, [3]Attendance!$G$2:$G$1286)</f>
        <v>46568.5</v>
      </c>
      <c r="BB45">
        <f>VLOOKUP(A45, [3]Stadiums!$B$2:$E$132, 3, FALSE)</f>
        <v>62717</v>
      </c>
      <c r="BC45" s="3">
        <f t="shared" si="12"/>
        <v>0.74251797758183591</v>
      </c>
      <c r="BD45">
        <f>VLOOKUP(A45, '[3]College Football Reference 0918'!$A$2:$L$131, 11, FALSE)</f>
        <v>1</v>
      </c>
      <c r="BE45">
        <f>VLOOKUP(A45, '[3]College Football Reference 0918'!$A$2:$L$131, 12, FALSE)</f>
        <v>0</v>
      </c>
      <c r="BF45">
        <f>VLOOKUP(A45, '[3]College Football Reference 0918'!$A$2:$L$131, 2, FALSE)</f>
        <v>7</v>
      </c>
      <c r="BG45">
        <f>VLOOKUP(A45, '[3]Draft Picks'!$AG$2:$AT$131, 14, FALSE)</f>
        <v>28</v>
      </c>
      <c r="BH45">
        <f>(VLOOKUP(A45, [3]Averages!$B$2:$J$128, 9, FALSE))*GV45</f>
        <v>2989595.4969727984</v>
      </c>
      <c r="BJ45">
        <f>VLOOKUP(A45&amp;"2014", '[4]Revenues_All_Sports_and_Men''s_W'!$E$2:$BI$1271, 57, FALSE)</f>
        <v>43651316</v>
      </c>
      <c r="BK45">
        <f>VLOOKUP(A45&amp;"2015", '[4]Revenues_All_Sports_and_Men''s_W'!$E$2:$BI$1271, 57, FALSE)</f>
        <v>41527030</v>
      </c>
      <c r="BL45">
        <f>VLOOKUP(A45&amp;"2016", '[4]Revenues_All_Sports_and_Men''s_W'!$E$2:$BI$1271, 57, FALSE)</f>
        <v>44279264</v>
      </c>
      <c r="BM45">
        <f>VLOOKUP(A45&amp;"2017", '[4]Revenues_All_Sports_and_Men''s_W'!$E$2:$BI$1271, 57, FALSE)</f>
        <v>32650505</v>
      </c>
      <c r="BN45">
        <f>VLOOKUP(A45&amp;"2018", '[4]Revenues_All_Sports_and_Men''s_W'!$E$2:$BI$1271, 57, FALSE)</f>
        <v>33532252</v>
      </c>
      <c r="BO45" s="6">
        <f>VLOOKUP(A45&amp;"2014", '[4]Revenues_All_Sports_and_Men''s_W'!$E$2:$FO$1271, 58, FALSE)</f>
        <v>0.51030354207552064</v>
      </c>
      <c r="BP45" s="6">
        <f>VLOOKUP(A45&amp;"2015", '[4]Revenues_All_Sports_and_Men''s_W'!$E$2:$FO$1271, 58, FALSE)</f>
        <v>0.49319165135580872</v>
      </c>
      <c r="BQ45" s="6">
        <f>VLOOKUP(A45&amp;"2016", '[4]Revenues_All_Sports_and_Men''s_W'!$E$2:$FO$1271, 58, FALSE)</f>
        <v>0.49539132408811992</v>
      </c>
      <c r="BR45" s="6">
        <f>VLOOKUP(A45&amp;"2017", '[4]Revenues_All_Sports_and_Men''s_W'!$E$2:$FO$1271, 58, FALSE)</f>
        <v>0.359999790508722</v>
      </c>
      <c r="BS45" s="6">
        <f>VLOOKUP(A45&amp;"2018", '[4]Revenues_All_Sports_and_Men''s_W'!$E$2:$FO$1271, 58, FALSE)</f>
        <v>0.35429081442670396</v>
      </c>
      <c r="BT45">
        <f>VLOOKUP(A45&amp;"2014", '[5]Recruiting_Expenses_Men''s_Women'!$F$2:$O$1271, 9, FALSE)</f>
        <v>856002</v>
      </c>
      <c r="BU45">
        <f>VLOOKUP(A45&amp;"2015", '[5]Recruiting_Expenses_Men''s_Women'!$F$2:$O$1271, 9, FALSE)</f>
        <v>861966</v>
      </c>
      <c r="BV45">
        <f>VLOOKUP(A45&amp;"2016", '[5]Recruiting_Expenses_Men''s_Women'!$F$2:$O$1271, 9, FALSE)</f>
        <v>819618</v>
      </c>
      <c r="BW45">
        <f>VLOOKUP(A45&amp;"2017", '[5]Recruiting_Expenses_Men''s_Women'!$F$2:$O$1271, 9, FALSE)</f>
        <v>1013545</v>
      </c>
      <c r="BX45">
        <f>VLOOKUP(A45&amp;"2018", '[5]Recruiting_Expenses_Men''s_Women'!$F$2:$O$1271, 9, FALSE)</f>
        <v>1139241</v>
      </c>
      <c r="BY45" s="4">
        <v>25142000</v>
      </c>
      <c r="BZ45" s="4">
        <v>28694000</v>
      </c>
      <c r="CA45" s="4">
        <v>30974000</v>
      </c>
      <c r="CB45" s="4">
        <v>29518000</v>
      </c>
      <c r="CC45" s="4">
        <v>32200000.000000004</v>
      </c>
      <c r="CD45">
        <v>5</v>
      </c>
      <c r="CE45">
        <v>5</v>
      </c>
      <c r="CF45">
        <v>5</v>
      </c>
      <c r="CG45">
        <v>5</v>
      </c>
      <c r="CH45">
        <v>5</v>
      </c>
      <c r="CI45">
        <f>VLOOKUP(A45, '[3]2014'!$B$18:$D$145, 3, FALSE)</f>
        <v>5</v>
      </c>
      <c r="CJ45">
        <f>VLOOKUP(A45, '[3]2015'!$B$18:$D$145, 3, FALSE)</f>
        <v>8</v>
      </c>
      <c r="CK45">
        <f>VLOOKUP(A45, '[3]2016'!$B$18:$D$145, 3, FALSE)</f>
        <v>5</v>
      </c>
      <c r="CL45">
        <f>VLOOKUP(A45, '[3]2017'!$B$18:$D$147, 3, FALSE)</f>
        <v>5</v>
      </c>
      <c r="CM45">
        <f>VLOOKUP(A45, '[3]2018'!$B$18:$D$147, 3, FALSE)</f>
        <v>7</v>
      </c>
      <c r="CN45">
        <f>COUNTIF('[3]2014 Broadcasts'!$F$2:$F$561, 'Dataset to Analyze - Overall'!A45)+COUNTIF('[3]2014 Broadcasts'!$G$2:$G$561, 'Dataset to Analyze - Overall'!A45)+COUNTIF('[3]2014 Broadcasts'!$H$2:$H$561, 'Dataset to Analyze - Overall'!A45)+COUNTIF('[3]2014 Broadcasts'!$I$2:$I$561, 'Dataset to Analyze - Overall'!A45)</f>
        <v>5</v>
      </c>
      <c r="CO45">
        <f>COUNTIF('[3]2015 Broadcasts'!$C$2:$C$417, A45)+COUNTIF('[3]2015 Broadcasts'!$D$2:$D$417, A45)</f>
        <v>8</v>
      </c>
      <c r="CP45">
        <f>COUNTIF('[3]2016 Broadcasts'!$C$2:$C$400, 'Dataset to Analyze - Overall'!A45)+COUNTIF('[3]2016 Broadcasts'!$D$2:$D$400, 'Dataset to Analyze - Overall'!A45)</f>
        <v>8</v>
      </c>
      <c r="CQ45">
        <f>COUNTIF('[3]2017 Broadcasts'!$C$2:$C$394, 'Dataset to Analyze - Overall'!A45)+COUNTIF('[3]2017 Broadcasts'!$D$2:$D$394, 'Dataset to Analyze - Overall'!A45)</f>
        <v>7</v>
      </c>
      <c r="CR45">
        <f>COUNTIF('[3]2018 Broadcasts'!$C$2:$C$351, 'Dataset to Analyze - Overall'!A45)+COUNTIF('[3]2018 Broadcasts'!$D$2:$D$351, 'Dataset to Analyze - Overall'!A45)</f>
        <v>8</v>
      </c>
      <c r="CS45" s="4">
        <f>(((SUMIF('[3]2014 Broadcasts'!$F$2:$F$561, 'Dataset to Analyze - Overall'!A45, '[3]2014 Broadcasts'!$B$2:$B$561))+(SUMIF('[3]2014 Broadcasts'!$G$2:$G$561, 'Dataset to Analyze - Overall'!A45, '[3]2014 Broadcasts'!$B$2:$B$561))+(SUMIF('[3]2014 Broadcasts'!$H$2:$H$561, 'Dataset to Analyze - Overall'!A45, '[3]2014 Broadcasts'!$B$2:$B$561))+(SUMIF('[3]2014 Broadcasts'!$I$2:$I$561, 'Dataset to Analyze - Overall'!A45, '[3]2014 Broadcasts'!$B$2:$B$561)))/'Dataset to Analyze - Overall'!CN45)*1000000</f>
        <v>1718800.0000000002</v>
      </c>
      <c r="CT45" s="4">
        <f>(((SUMIF('[3]2015 Broadcasts'!$C$2:$C$417,'Dataset to Analyze - Overall'!A45,'[3]2015 Broadcasts'!$H$2:$H$417))+(SUMIF('[3]2015 Broadcasts'!$D$2:$D$417,'Dataset to Analyze - Overall'!A45,'[3]2015 Broadcasts'!$H$2:$H$417)))/CO45)*1000000</f>
        <v>1626000</v>
      </c>
      <c r="CU45" s="4">
        <f>(((SUMIF('[3]2016 Broadcasts'!$C$2:$C$400,'Dataset to Analyze - Overall'!A45,'[3]2016 Broadcasts'!$H$2:$H$400))+(SUMIF('[3]2016 Broadcasts'!$D$2:$D$400,'Dataset to Analyze - Overall'!A45,'[3]2016 Broadcasts'!$H$2:$H$400)))/'Dataset to Analyze - Overall'!CP45)*1000000</f>
        <v>1260750</v>
      </c>
      <c r="CV45" s="4">
        <f>(((SUMIF('[3]2017 Broadcasts'!$C$2:$C$394,'Dataset to Analyze - Overall'!A45, '[3]2017 Broadcasts'!$I$2:$I$394))+(SUMIF('[3]2017 Broadcasts'!$D$2:$D$394,'Dataset to Analyze - Overall'!A45, '[3]2017 Broadcasts'!$I$2:$I$394)))/'Dataset to Analyze - Overall'!CQ45)*1000000</f>
        <v>1564714.2857142857</v>
      </c>
      <c r="CW45" s="4">
        <f>(((SUMIF('[3]2018 Broadcasts'!$C$2:$C$351, 'Dataset to Analyze - Overall'!A45, '[3]2018 Broadcasts'!$H$2:$H$351))+(SUMIF('[3]2018 Broadcasts'!$D$2:$D$351, 'Dataset to Analyze - Overall'!A45, '[3]2018 Broadcasts'!$H$2:$H$351)))/'Dataset to Analyze - Overall'!CR45)*1000000</f>
        <v>1127125</v>
      </c>
      <c r="CX45" s="5"/>
      <c r="CY45">
        <f>VLOOKUP(A45&amp;"2014", [3]Attendance!$D$2:$G$1286, 4, FALSE)</f>
        <v>47675</v>
      </c>
      <c r="CZ45">
        <f>VLOOKUP(A45&amp;"2015", [3]Attendance!$D$2:$G$1286, 4, FALSE)</f>
        <v>48800</v>
      </c>
      <c r="DA45">
        <f>VLOOKUP(A45&amp;"2016", [3]Attendance!$D$2:$G$1286, 4, FALSE)</f>
        <v>46628</v>
      </c>
      <c r="DB45">
        <f>VLOOKUP(A45&amp;"2017", [3]Attendance!$D$2:$G$1286, 4, FALSE)</f>
        <v>36548</v>
      </c>
      <c r="DC45">
        <f>VLOOKUP(A45&amp;"2018", [3]Attendance!$D$2:$G$1286, 4, FALSE)</f>
        <v>42866</v>
      </c>
      <c r="DE45">
        <f t="shared" si="45"/>
        <v>27.954302766138902</v>
      </c>
      <c r="DF45">
        <f t="shared" si="45"/>
        <v>26.593910011738902</v>
      </c>
      <c r="DG45">
        <f t="shared" si="45"/>
        <v>28.356440665338901</v>
      </c>
      <c r="DH45">
        <f t="shared" si="45"/>
        <v>20.909383401738904</v>
      </c>
      <c r="DI45">
        <f t="shared" si="45"/>
        <v>21.474054180538904</v>
      </c>
      <c r="DJ45">
        <f t="shared" si="35"/>
        <v>58.362299999999998</v>
      </c>
      <c r="DK45">
        <f t="shared" si="36"/>
        <v>66.709499999999991</v>
      </c>
      <c r="DL45">
        <f t="shared" si="37"/>
        <v>72.067499999999995</v>
      </c>
      <c r="DM45">
        <f t="shared" si="38"/>
        <v>68.645899999999997</v>
      </c>
      <c r="DN45">
        <f t="shared" si="39"/>
        <v>74.948599999999999</v>
      </c>
      <c r="DT45">
        <f t="shared" si="46"/>
        <v>38.996051683934745</v>
      </c>
      <c r="DU45">
        <f t="shared" si="46"/>
        <v>39.482947484276558</v>
      </c>
      <c r="DV45">
        <f t="shared" si="46"/>
        <v>37.315747021465405</v>
      </c>
      <c r="DW45">
        <f t="shared" si="46"/>
        <v>42.798326107844076</v>
      </c>
      <c r="DX45">
        <f t="shared" si="46"/>
        <v>49.202360509012649</v>
      </c>
      <c r="DY45">
        <f t="shared" si="47"/>
        <v>23.859649999999998</v>
      </c>
      <c r="DZ45">
        <f t="shared" si="48"/>
        <v>34.116239999999998</v>
      </c>
      <c r="EA45">
        <f t="shared" si="49"/>
        <v>25.098049999999997</v>
      </c>
      <c r="EB45">
        <f t="shared" si="50"/>
        <v>23.859649999999998</v>
      </c>
      <c r="EC45">
        <f t="shared" si="51"/>
        <v>29.030709999999999</v>
      </c>
      <c r="ED45">
        <f t="shared" si="52"/>
        <v>7.4650000001666408</v>
      </c>
      <c r="EE45">
        <f t="shared" si="53"/>
        <v>11.944000000194814</v>
      </c>
      <c r="EF45">
        <f t="shared" si="54"/>
        <v>11.94400000022525</v>
      </c>
      <c r="EG45">
        <f t="shared" si="55"/>
        <v>10.451000000258134</v>
      </c>
      <c r="EH45">
        <f t="shared" si="56"/>
        <v>11.944000000294752</v>
      </c>
      <c r="EI45" s="4">
        <f t="shared" si="57"/>
        <v>156.63730445024026</v>
      </c>
      <c r="EJ45" s="4">
        <f t="shared" si="57"/>
        <v>178.84659749621028</v>
      </c>
      <c r="EK45" s="4">
        <f t="shared" si="57"/>
        <v>174.78173768702956</v>
      </c>
      <c r="EL45" s="4">
        <f t="shared" si="57"/>
        <v>166.66425950984109</v>
      </c>
      <c r="EM45" s="4">
        <f t="shared" si="57"/>
        <v>186.59972468984631</v>
      </c>
      <c r="EN45" s="4">
        <f t="shared" si="58"/>
        <v>54</v>
      </c>
      <c r="EO45" s="4">
        <f t="shared" si="58"/>
        <v>45</v>
      </c>
      <c r="EP45" s="4">
        <f t="shared" si="58"/>
        <v>55</v>
      </c>
      <c r="EQ45" s="4">
        <f t="shared" si="41"/>
        <v>60</v>
      </c>
      <c r="ER45" s="4" t="e">
        <f t="shared" si="40"/>
        <v>#DIV/0!</v>
      </c>
      <c r="ET45" s="4">
        <v>0</v>
      </c>
      <c r="EU45">
        <v>5</v>
      </c>
      <c r="EV45">
        <v>0</v>
      </c>
      <c r="EW45">
        <v>0</v>
      </c>
      <c r="EX45">
        <v>0</v>
      </c>
      <c r="EY45">
        <v>0</v>
      </c>
      <c r="EZ45">
        <v>5</v>
      </c>
      <c r="FA45">
        <v>0</v>
      </c>
      <c r="FB45">
        <v>0</v>
      </c>
      <c r="FC45">
        <v>5</v>
      </c>
      <c r="FD45">
        <f>VLOOKUP(A45, '[3]College Football Reference 0918'!$A$2:$R$131, 9, FALSE)</f>
        <v>0</v>
      </c>
      <c r="FE45">
        <f>VLOOKUP(A45, '[3]College Football Reference 0918'!$A$2:$R$131, 10, FALSE)</f>
        <v>0</v>
      </c>
      <c r="FF45">
        <f>VLOOKUP(A45, '[3]College Football Reference 0918'!$A$2:$R$131, 11, FALSE)</f>
        <v>1</v>
      </c>
      <c r="FG45">
        <f>VLOOKUP(A45, '[3]College Football Reference 0918'!$A$2:$R$131, 12, FALSE)</f>
        <v>0</v>
      </c>
      <c r="FH45">
        <f>VLOOKUP(A45, '[3]College Football Reference 0918'!$A$2:$R$131, 13, FALSE)</f>
        <v>0</v>
      </c>
      <c r="FX45">
        <f>IF((VLOOKUP(A45, '[3]2014'!$B$18:$Q$145, 13, FALSE))&gt;0, 5, 0)</f>
        <v>0</v>
      </c>
      <c r="FY45">
        <f>IF((VLOOKUP(A45, '[3]2015'!$B$18:$P$145, 13, FALSE))&gt;0, 5, 0)</f>
        <v>0</v>
      </c>
      <c r="FZ45">
        <f>IF((VLOOKUP(A45, '[3]2016'!$B$18:$Q$145, 13, FALSE))&gt;0, 5, 0)</f>
        <v>0</v>
      </c>
      <c r="GA45">
        <f>IF((VLOOKUP(A45, '[3]2017'!$B$18:$Q$147, 13, FALSE))&gt;0, 5, 0)</f>
        <v>0</v>
      </c>
      <c r="GB45">
        <f>IF((VLOOKUP(A45, '[3]2018'!$B$18:$Q$147, 13, FALSE))&gt;0, 5, 0)</f>
        <v>0</v>
      </c>
      <c r="GC45">
        <f>IF((VLOOKUP(A45, '[3]2014'!$B$18:$Q$145, 15, FALSE))&gt;0, 5, 0)</f>
        <v>0</v>
      </c>
      <c r="GD45">
        <f>IF((VLOOKUP(A45, '[3]2015'!$B$18:$P$145, 15, FALSE))&gt;0, 5, 0)</f>
        <v>0</v>
      </c>
      <c r="GE45">
        <f>IF((VLOOKUP(A45, '[3]2016'!$B$18:$Q$145, 15, FALSE))&gt;0, 5, 0)</f>
        <v>0</v>
      </c>
      <c r="GF45">
        <f>IF((VLOOKUP(A45, '[3]2017'!$B$18:$Q$147, 15, FALSE))&gt;0, 5, 0)</f>
        <v>0</v>
      </c>
      <c r="GG45">
        <f>IF((VLOOKUP(A45, '[3]2018'!$B$18:$Q$147, 15, FALSE))&gt;0, 5, 0)</f>
        <v>0</v>
      </c>
      <c r="GH45" s="7">
        <f t="shared" si="59"/>
        <v>138579.71646276934</v>
      </c>
      <c r="GI45" s="7">
        <f t="shared" si="59"/>
        <v>150961.23533348442</v>
      </c>
      <c r="GJ45" s="7">
        <f t="shared" si="59"/>
        <v>164448.99120236118</v>
      </c>
      <c r="GK45" s="7">
        <f t="shared" si="59"/>
        <v>179141.82172485051</v>
      </c>
      <c r="GL45" s="7">
        <f t="shared" si="59"/>
        <v>195147.3952881101</v>
      </c>
      <c r="GM45">
        <v>212583</v>
      </c>
      <c r="GO45" s="8" t="e">
        <f t="shared" si="29"/>
        <v>#N/A</v>
      </c>
      <c r="GP45" s="8" t="e">
        <f t="shared" si="30"/>
        <v>#N/A</v>
      </c>
      <c r="GQ45" t="e">
        <f>VLOOKUP(A45, '[3]Sept. 2017 Social'!$D$2:$F$151, 3, FALSE)</f>
        <v>#N/A</v>
      </c>
      <c r="GR45" t="e">
        <f>VLOOKUP(A45, '[3]Sept. 2018 Social'!$D$2:$F$151, 3, FALSE)</f>
        <v>#N/A</v>
      </c>
      <c r="GS45" t="e">
        <f>VLOOKUP(A45, '[3]Sept. 2019 Social'!$D$2:$F$301, 3, FALSE)</f>
        <v>#N/A</v>
      </c>
      <c r="GV45">
        <v>0.73937561005140962</v>
      </c>
    </row>
    <row r="46" spans="1:204" x14ac:dyDescent="0.35">
      <c r="A46" t="s">
        <v>288</v>
      </c>
      <c r="B46" t="str">
        <f>VLOOKUP(A46,'[1]CFB Scores for Tableau'!$A$2:$D$131, 2, FALSE)</f>
        <v>Lexington</v>
      </c>
      <c r="C46" t="str">
        <f>VLOOKUP(A46,'[1]CFB Scores for Tableau'!$A$2:$D$131, 3, FALSE)</f>
        <v>Kentucky</v>
      </c>
      <c r="D46" s="9">
        <f>VLOOKUP(A46,'[1]CFB Scores for Tableau'!$A$2:$D$131, 4, FALSE)</f>
        <v>40506</v>
      </c>
      <c r="F46" s="3">
        <f t="shared" si="0"/>
        <v>116.28038995223621</v>
      </c>
      <c r="G46">
        <f t="shared" si="1"/>
        <v>24</v>
      </c>
      <c r="I46" s="4">
        <f t="shared" si="2"/>
        <v>25.057243712050003</v>
      </c>
      <c r="J46">
        <v>6</v>
      </c>
      <c r="K46" s="4">
        <f t="shared" si="32"/>
        <v>93.793719999999993</v>
      </c>
      <c r="L46" s="4">
        <f t="shared" si="3"/>
        <v>62.896658764061023</v>
      </c>
      <c r="M46" s="4">
        <f t="shared" si="33"/>
        <v>33.960719000000005</v>
      </c>
      <c r="N46" s="4">
        <f t="shared" si="4"/>
        <v>28.367000003543595</v>
      </c>
      <c r="O46" s="4">
        <f t="shared" si="5"/>
        <v>250.07534147965464</v>
      </c>
      <c r="P46" s="4">
        <f t="shared" si="6"/>
        <v>48</v>
      </c>
      <c r="Q46" s="4"/>
      <c r="R46" s="4">
        <f t="shared" si="34"/>
        <v>248.71814413491063</v>
      </c>
      <c r="S46" s="4">
        <f t="shared" si="7"/>
        <v>48</v>
      </c>
      <c r="T46" s="4"/>
      <c r="U46" t="s">
        <v>190</v>
      </c>
      <c r="V46" t="s">
        <v>191</v>
      </c>
      <c r="W46" s="4">
        <v>35652646.5</v>
      </c>
      <c r="X46" s="4">
        <v>2656436.7000000002</v>
      </c>
      <c r="Y46" s="4">
        <f>VLOOKUP(A46, '[2]Power 5'!$B$2:$F$75, 3, FALSE)</f>
        <v>1410653</v>
      </c>
      <c r="Z46" s="4">
        <f>VLOOKUP(A46, '[2]Power 5'!$B$2:$F$75, 4, FALSE)</f>
        <v>528548.1</v>
      </c>
      <c r="AA46" s="3">
        <f>VLOOKUP(A46, '[2]Power 5'!$B$2:$F$75, 5, FALSE)</f>
        <v>0.37468328497511433</v>
      </c>
      <c r="AB46" s="4">
        <v>32996209.800000001</v>
      </c>
      <c r="AC46" s="3">
        <v>0.33783303738197479</v>
      </c>
      <c r="AD46" s="4">
        <f t="shared" si="8"/>
        <v>40219200</v>
      </c>
      <c r="AE46" t="s">
        <v>289</v>
      </c>
      <c r="AF46" s="5">
        <f>(VLOOKUP(A46, '[3]USA Coaches'' Salaries'!$O$3:$W$132, 9, FALSE))</f>
        <v>3.7554400000000001</v>
      </c>
      <c r="AG46">
        <v>1034668</v>
      </c>
      <c r="AH46">
        <v>334703</v>
      </c>
      <c r="AI46">
        <v>175592</v>
      </c>
      <c r="AJ46">
        <f t="shared" si="9"/>
        <v>1544963</v>
      </c>
      <c r="AK46">
        <v>1</v>
      </c>
      <c r="AL46">
        <v>0</v>
      </c>
      <c r="AM46">
        <v>0</v>
      </c>
      <c r="AN46">
        <v>0</v>
      </c>
      <c r="AO46">
        <f t="shared" si="44"/>
        <v>0</v>
      </c>
      <c r="AP46">
        <f>(VLOOKUP(A46, '[3]College Football Reference 0918'!$A$2:$I$131, 8, FALSE))*10</f>
        <v>0</v>
      </c>
      <c r="AQ46">
        <f>(VLOOKUP(A46, '[3]College Football Reference 0918'!$A$2:$I$131, 9, FALSE))*10</f>
        <v>0</v>
      </c>
      <c r="AR46">
        <f>VLOOKUP('Dataset to Analyze - Overall'!A46, '[3]College Football Reference 0918'!$A$2:$G$131, 3, FALSE)</f>
        <v>56</v>
      </c>
      <c r="AS46">
        <f>VLOOKUP('Dataset to Analyze - Overall'!A46, '[3]College Football Reference 0918'!$A$2:$G$131, 4, FALSE)</f>
        <v>69</v>
      </c>
      <c r="AT46" s="5">
        <f>VLOOKUP('Dataset to Analyze - Overall'!A46, '[3]College Football Reference 0918'!$A$2:$G$131, 5, FALSE)</f>
        <v>0.44800000000000001</v>
      </c>
      <c r="AU46">
        <f>(VLOOKUP('Dataset to Analyze - Overall'!A46,'[3]College Football Reference 0918'!$A$2:$G$131,7,FALSE)*5)</f>
        <v>5</v>
      </c>
      <c r="AV46">
        <f>(VLOOKUP('Dataset to Analyze - Overall'!A46, '[3]College Football Reference 0918'!$A$2:$G$131, 6, FALSE))*5</f>
        <v>25</v>
      </c>
      <c r="AW46">
        <f t="shared" si="11"/>
        <v>19</v>
      </c>
      <c r="AX46" s="4">
        <f>((((SUMIF('[3]2014 Broadcasts'!$F$2:$F$561, 'Dataset to Analyze - Overall'!A46, '[3]2014 Broadcasts'!$B$2:$B$561))+(SUMIF('[3]2014 Broadcasts'!$G$2:$G$561, 'Dataset to Analyze - Overall'!A46, '[3]2014 Broadcasts'!$B$2:$B$561))+(SUMIF('[3]2014 Broadcasts'!$H$2:$H$561, 'Dataset to Analyze - Overall'!A46, '[3]2014 Broadcasts'!$B$2:$B$561))+(SUMIF('[3]2014 Broadcasts'!$I$2:$I$561, 'Dataset to Analyze - Overall'!A46, '[3]2014 Broadcasts'!$B$2:$B$561)))+((SUMIF('[3]2015 Broadcasts'!$C$2:$C$417,'Dataset to Analyze - Overall'!A46,'[3]2015 Broadcasts'!$H$2:$H$417))+(SUMIF('[3]2015 Broadcasts'!$D$2:$D$417,'Dataset to Analyze - Overall'!A46,'[3]2015 Broadcasts'!$H$2:$H$417)))+((SUMIF('[3]2016 Broadcasts'!$C$2:$C$400,'Dataset to Analyze - Overall'!A46,'[3]2016 Broadcasts'!$H$2:$H$400))+(SUMIF('[3]2016 Broadcasts'!$D$2:$D$400,'Dataset to Analyze - Overall'!A46,'[3]2016 Broadcasts'!$H$2:$H$400)))+((SUMIF('[3]2017 Broadcasts'!$C$2:$C$394,'Dataset to Analyze - Overall'!A46, '[3]2017 Broadcasts'!$I$2:$I$394))+(SUMIF('[3]2017 Broadcasts'!$D$2:$D$394,'Dataset to Analyze - Overall'!A46, '[3]2017 Broadcasts'!$I$2:$I$394)))+((SUMIF('[3]2018 Broadcasts'!$C$2:$C$351, 'Dataset to Analyze - Overall'!A46, '[3]2018 Broadcasts'!$H$2:$H$351))+(SUMIF('[3]2018 Broadcasts'!$D$2:$D$351, 'Dataset to Analyze - Overall'!A46, '[3]2018 Broadcasts'!$H$2:$H$351))))/AW46)*1000000</f>
        <v>2474210.5263157892</v>
      </c>
      <c r="AY46" t="s">
        <v>193</v>
      </c>
      <c r="AZ46" s="4">
        <f>(VLOOKUP(A46, [3]Averages!$B$2:$K$128, 10, FALSE))*1000000</f>
        <v>3730000</v>
      </c>
      <c r="BA46" s="4">
        <f>AVERAGEIF([3]Attendance!$C$2:$C$1286, 'Dataset to Analyze - Overall'!A46, [3]Attendance!$G$2:$G$1286)</f>
        <v>57246.3</v>
      </c>
      <c r="BB46">
        <f>VLOOKUP(A46, [3]Stadiums!$B$2:$E$132, 3, FALSE)</f>
        <v>61000</v>
      </c>
      <c r="BC46" s="3">
        <f t="shared" si="12"/>
        <v>0.93846393442622955</v>
      </c>
      <c r="BD46">
        <f>VLOOKUP(A46, '[3]College Football Reference 0918'!$A$2:$L$131, 11, FALSE)</f>
        <v>0</v>
      </c>
      <c r="BE46">
        <f>VLOOKUP(A46, '[3]College Football Reference 0918'!$A$2:$L$131, 12, FALSE)</f>
        <v>1</v>
      </c>
      <c r="BF46">
        <f>VLOOKUP(A46, '[3]College Football Reference 0918'!$A$2:$L$131, 2, FALSE)</f>
        <v>6</v>
      </c>
      <c r="BG46">
        <f>VLOOKUP(A46, '[3]Draft Picks'!$AG$2:$AT$131, 14, FALSE)</f>
        <v>16</v>
      </c>
      <c r="BH46">
        <f>(VLOOKUP(A46, [3]Averages!$B$2:$J$128, 9, FALSE))*GV46</f>
        <v>3355972.2351567838</v>
      </c>
      <c r="BJ46">
        <f>VLOOKUP(A46&amp;"2014", '[4]Revenues_All_Sports_and_Men''s_W'!$E$2:$BI$1271, 57, FALSE)</f>
        <v>35495890</v>
      </c>
      <c r="BK46">
        <f>VLOOKUP(A46&amp;"2015", '[4]Revenues_All_Sports_and_Men''s_W'!$E$2:$BI$1271, 57, FALSE)</f>
        <v>39714834</v>
      </c>
      <c r="BL46">
        <f>VLOOKUP(A46&amp;"2016", '[4]Revenues_All_Sports_and_Men''s_W'!$E$2:$BI$1271, 57, FALSE)</f>
        <v>36393185</v>
      </c>
      <c r="BM46">
        <f>VLOOKUP(A46&amp;"2017", '[4]Revenues_All_Sports_and_Men''s_W'!$E$2:$BI$1271, 57, FALSE)</f>
        <v>40035938</v>
      </c>
      <c r="BN46">
        <f>VLOOKUP(A46&amp;"2018", '[4]Revenues_All_Sports_and_Men''s_W'!$E$2:$BI$1271, 57, FALSE)</f>
        <v>41366437</v>
      </c>
      <c r="BO46" s="6">
        <f>VLOOKUP(A46&amp;"2014", '[4]Revenues_All_Sports_and_Men''s_W'!$E$2:$FO$1271, 58, FALSE)</f>
        <v>0.321372477677486</v>
      </c>
      <c r="BP46" s="6">
        <f>VLOOKUP(A46&amp;"2015", '[4]Revenues_All_Sports_and_Men''s_W'!$E$2:$FO$1271, 58, FALSE)</f>
        <v>0.32026307760209616</v>
      </c>
      <c r="BQ46" s="6">
        <f>VLOOKUP(A46&amp;"2016", '[4]Revenues_All_Sports_and_Men''s_W'!$E$2:$FO$1271, 58, FALSE)</f>
        <v>0.29755599298663282</v>
      </c>
      <c r="BR46" s="6">
        <f>VLOOKUP(A46&amp;"2017", '[4]Revenues_All_Sports_and_Men''s_W'!$E$2:$FO$1271, 58, FALSE)</f>
        <v>0.31910684695907304</v>
      </c>
      <c r="BS46" s="6">
        <f>VLOOKUP(A46&amp;"2018", '[4]Revenues_All_Sports_and_Men''s_W'!$E$2:$FO$1271, 58, FALSE)</f>
        <v>0.28830506208884937</v>
      </c>
      <c r="BT46">
        <f>VLOOKUP(A46&amp;"2014", '[5]Recruiting_Expenses_Men''s_Women'!$F$2:$O$1271, 9, FALSE)</f>
        <v>1494407</v>
      </c>
      <c r="BU46">
        <f>VLOOKUP(A46&amp;"2015", '[5]Recruiting_Expenses_Men''s_Women'!$F$2:$O$1271, 9, FALSE)</f>
        <v>1394629</v>
      </c>
      <c r="BV46">
        <f>VLOOKUP(A46&amp;"2016", '[5]Recruiting_Expenses_Men''s_Women'!$F$2:$O$1271, 9, FALSE)</f>
        <v>1626771</v>
      </c>
      <c r="BW46">
        <f>VLOOKUP(A46&amp;"2017", '[5]Recruiting_Expenses_Men''s_Women'!$F$2:$O$1271, 9, FALSE)</f>
        <v>1760691</v>
      </c>
      <c r="BX46">
        <f>VLOOKUP(A46&amp;"2018", '[5]Recruiting_Expenses_Men''s_Women'!$F$2:$O$1271, 9, FALSE)</f>
        <v>2479225</v>
      </c>
      <c r="BY46" s="4">
        <v>33043000</v>
      </c>
      <c r="BZ46" s="4">
        <v>39522000</v>
      </c>
      <c r="CA46" s="4">
        <v>40124000</v>
      </c>
      <c r="CB46" s="4">
        <v>43107000</v>
      </c>
      <c r="CC46" s="4">
        <v>45300000</v>
      </c>
      <c r="CD46">
        <v>1</v>
      </c>
      <c r="CE46">
        <v>1</v>
      </c>
      <c r="CF46">
        <v>1</v>
      </c>
      <c r="CG46">
        <v>1</v>
      </c>
      <c r="CH46">
        <v>1</v>
      </c>
      <c r="CI46">
        <f>VLOOKUP(A46, '[3]2014'!$B$18:$D$145, 3, FALSE)</f>
        <v>5</v>
      </c>
      <c r="CJ46">
        <f>VLOOKUP(A46, '[3]2015'!$B$18:$D$145, 3, FALSE)</f>
        <v>5</v>
      </c>
      <c r="CK46">
        <f>VLOOKUP(A46, '[3]2016'!$B$18:$D$145, 3, FALSE)</f>
        <v>7</v>
      </c>
      <c r="CL46">
        <f>VLOOKUP(A46, '[3]2017'!$B$18:$D$147, 3, FALSE)</f>
        <v>7</v>
      </c>
      <c r="CM46">
        <f>VLOOKUP(A46, '[3]2018'!$B$18:$D$147, 3, FALSE)</f>
        <v>10</v>
      </c>
      <c r="CN46">
        <f>COUNTIF('[3]2014 Broadcasts'!$F$2:$F$561, 'Dataset to Analyze - Overall'!A46)+COUNTIF('[3]2014 Broadcasts'!$G$2:$G$561, 'Dataset to Analyze - Overall'!A46)+COUNTIF('[3]2014 Broadcasts'!$H$2:$H$561, 'Dataset to Analyze - Overall'!A46)+COUNTIF('[3]2014 Broadcasts'!$I$2:$I$561, 'Dataset to Analyze - Overall'!A46)</f>
        <v>4</v>
      </c>
      <c r="CO46">
        <f>COUNTIF('[3]2015 Broadcasts'!$C$2:$C$417, A46)+COUNTIF('[3]2015 Broadcasts'!$D$2:$D$417, A46)</f>
        <v>2</v>
      </c>
      <c r="CP46">
        <f>COUNTIF('[3]2016 Broadcasts'!$C$2:$C$400, 'Dataset to Analyze - Overall'!A46)+COUNTIF('[3]2016 Broadcasts'!$D$2:$D$400, 'Dataset to Analyze - Overall'!A46)</f>
        <v>5</v>
      </c>
      <c r="CQ46">
        <f>COUNTIF('[3]2017 Broadcasts'!$C$2:$C$394, 'Dataset to Analyze - Overall'!A46)+COUNTIF('[3]2017 Broadcasts'!$D$2:$D$394, 'Dataset to Analyze - Overall'!A46)</f>
        <v>2</v>
      </c>
      <c r="CR46">
        <f>COUNTIF('[3]2018 Broadcasts'!$C$2:$C$351, 'Dataset to Analyze - Overall'!A46)+COUNTIF('[3]2018 Broadcasts'!$D$2:$D$351, 'Dataset to Analyze - Overall'!A46)</f>
        <v>6</v>
      </c>
      <c r="CS46" s="4">
        <f>(((SUMIF('[3]2014 Broadcasts'!$F$2:$F$561, 'Dataset to Analyze - Overall'!A46, '[3]2014 Broadcasts'!$B$2:$B$561))+(SUMIF('[3]2014 Broadcasts'!$G$2:$G$561, 'Dataset to Analyze - Overall'!A46, '[3]2014 Broadcasts'!$B$2:$B$561))+(SUMIF('[3]2014 Broadcasts'!$H$2:$H$561, 'Dataset to Analyze - Overall'!A46, '[3]2014 Broadcasts'!$B$2:$B$561))+(SUMIF('[3]2014 Broadcasts'!$I$2:$I$561, 'Dataset to Analyze - Overall'!A46, '[3]2014 Broadcasts'!$B$2:$B$561)))/'Dataset to Analyze - Overall'!CN46)*1000000</f>
        <v>2271500</v>
      </c>
      <c r="CT46" s="4">
        <f>(((SUMIF('[3]2015 Broadcasts'!$C$2:$C$417,'Dataset to Analyze - Overall'!A46,'[3]2015 Broadcasts'!$H$2:$H$417))+(SUMIF('[3]2015 Broadcasts'!$D$2:$D$417,'Dataset to Analyze - Overall'!A46,'[3]2015 Broadcasts'!$H$2:$H$417)))/CO46)*1000000</f>
        <v>1268000</v>
      </c>
      <c r="CU46" s="4">
        <f>(((SUMIF('[3]2016 Broadcasts'!$C$2:$C$400,'Dataset to Analyze - Overall'!A46,'[3]2016 Broadcasts'!$H$2:$H$400))+(SUMIF('[3]2016 Broadcasts'!$D$2:$D$400,'Dataset to Analyze - Overall'!A46,'[3]2016 Broadcasts'!$H$2:$H$400)))/'Dataset to Analyze - Overall'!CP46)*1000000</f>
        <v>2065399.9999999995</v>
      </c>
      <c r="CV46" s="4">
        <f>(((SUMIF('[3]2017 Broadcasts'!$C$2:$C$394,'Dataset to Analyze - Overall'!A46, '[3]2017 Broadcasts'!$I$2:$I$394))+(SUMIF('[3]2017 Broadcasts'!$D$2:$D$394,'Dataset to Analyze - Overall'!A46, '[3]2017 Broadcasts'!$I$2:$I$394)))/'Dataset to Analyze - Overall'!CQ46)*1000000</f>
        <v>4011500</v>
      </c>
      <c r="CW46" s="4">
        <f>(((SUMIF('[3]2018 Broadcasts'!$C$2:$C$351, 'Dataset to Analyze - Overall'!A46, '[3]2018 Broadcasts'!$H$2:$H$351))+(SUMIF('[3]2018 Broadcasts'!$D$2:$D$351, 'Dataset to Analyze - Overall'!A46, '[3]2018 Broadcasts'!$H$2:$H$351)))/'Dataset to Analyze - Overall'!CR46)*1000000</f>
        <v>2839666.6666666665</v>
      </c>
      <c r="CX46" s="5"/>
      <c r="CY46">
        <f>VLOOKUP(A46&amp;"2014", [3]Attendance!$D$2:$G$1286, 4, FALSE)</f>
        <v>57572</v>
      </c>
      <c r="CZ46">
        <f>VLOOKUP(A46&amp;"2015", [3]Attendance!$D$2:$G$1286, 4, FALSE)</f>
        <v>61295</v>
      </c>
      <c r="DA46">
        <f>VLOOKUP(A46&amp;"2016", [3]Attendance!$D$2:$G$1286, 4, FALSE)</f>
        <v>53643</v>
      </c>
      <c r="DB46">
        <f>VLOOKUP(A46&amp;"2017", [3]Attendance!$D$2:$G$1286, 4, FALSE)</f>
        <v>56468</v>
      </c>
      <c r="DC46">
        <f>VLOOKUP(A46&amp;"2018", [3]Attendance!$D$2:$G$1286, 4, FALSE)</f>
        <v>55117</v>
      </c>
      <c r="DE46">
        <f t="shared" si="45"/>
        <v>22.731567955738903</v>
      </c>
      <c r="DF46">
        <f t="shared" si="45"/>
        <v>25.433379693338903</v>
      </c>
      <c r="DG46">
        <f t="shared" si="45"/>
        <v>23.306195673738902</v>
      </c>
      <c r="DH46">
        <f t="shared" si="45"/>
        <v>25.639014694938901</v>
      </c>
      <c r="DI46">
        <f t="shared" si="45"/>
        <v>26.491066254538904</v>
      </c>
      <c r="DJ46">
        <f t="shared" si="35"/>
        <v>76.929649999999995</v>
      </c>
      <c r="DK46">
        <f t="shared" si="36"/>
        <v>92.155299999999997</v>
      </c>
      <c r="DL46">
        <f t="shared" si="37"/>
        <v>93.57</v>
      </c>
      <c r="DM46">
        <f t="shared" si="38"/>
        <v>100.58005</v>
      </c>
      <c r="DN46">
        <f t="shared" si="39"/>
        <v>105.7336</v>
      </c>
      <c r="DT46">
        <f t="shared" si="46"/>
        <v>66.598037669110695</v>
      </c>
      <c r="DU46">
        <f t="shared" si="46"/>
        <v>63.452634902528466</v>
      </c>
      <c r="DV46">
        <f t="shared" si="46"/>
        <v>70.994677680099059</v>
      </c>
      <c r="DW46">
        <f t="shared" si="46"/>
        <v>76.951274145799388</v>
      </c>
      <c r="DX46">
        <f t="shared" si="46"/>
        <v>105.24928202649492</v>
      </c>
      <c r="DY46">
        <f t="shared" si="47"/>
        <v>23.859649999999998</v>
      </c>
      <c r="DZ46">
        <f t="shared" si="48"/>
        <v>23.859649999999998</v>
      </c>
      <c r="EA46">
        <f t="shared" si="49"/>
        <v>29.030709999999999</v>
      </c>
      <c r="EB46">
        <f t="shared" si="50"/>
        <v>30.269109999999998</v>
      </c>
      <c r="EC46">
        <f t="shared" si="51"/>
        <v>39.287300000000002</v>
      </c>
      <c r="ED46">
        <f t="shared" si="52"/>
        <v>5.9720000021432602</v>
      </c>
      <c r="EE46">
        <f t="shared" si="53"/>
        <v>2.9860000023476858</v>
      </c>
      <c r="EF46">
        <f t="shared" si="54"/>
        <v>7.465000002570136</v>
      </c>
      <c r="EG46">
        <f t="shared" si="55"/>
        <v>2.9860000028133591</v>
      </c>
      <c r="EH46">
        <f t="shared" si="56"/>
        <v>8.9580000030772915</v>
      </c>
      <c r="EI46" s="4">
        <f t="shared" si="57"/>
        <v>196.09090562699282</v>
      </c>
      <c r="EJ46" s="4">
        <f t="shared" si="57"/>
        <v>207.88696459821503</v>
      </c>
      <c r="EK46" s="4">
        <f t="shared" si="57"/>
        <v>224.36658335640811</v>
      </c>
      <c r="EL46" s="4">
        <f t="shared" si="57"/>
        <v>236.42544884355166</v>
      </c>
      <c r="EM46" s="4">
        <f t="shared" si="57"/>
        <v>285.71924828411113</v>
      </c>
      <c r="EN46" s="4">
        <f t="shared" si="58"/>
        <v>28</v>
      </c>
      <c r="EO46" s="4">
        <f t="shared" si="58"/>
        <v>24</v>
      </c>
      <c r="EP46" s="4">
        <f t="shared" si="58"/>
        <v>24</v>
      </c>
      <c r="EQ46" s="4">
        <f t="shared" si="41"/>
        <v>31</v>
      </c>
      <c r="ER46" s="4" t="e">
        <f t="shared" si="40"/>
        <v>#DIV/0!</v>
      </c>
      <c r="ET46" s="4">
        <v>0</v>
      </c>
      <c r="EU46">
        <v>0</v>
      </c>
      <c r="EV46">
        <v>0</v>
      </c>
      <c r="EW46">
        <v>0</v>
      </c>
      <c r="EX46">
        <v>5</v>
      </c>
      <c r="EY46">
        <v>0</v>
      </c>
      <c r="EZ46">
        <v>0</v>
      </c>
      <c r="FA46">
        <v>5</v>
      </c>
      <c r="FB46">
        <v>5</v>
      </c>
      <c r="FC46">
        <v>5</v>
      </c>
      <c r="FD46">
        <f>VLOOKUP(A46, '[3]College Football Reference 0918'!$A$2:$R$131, 9, FALSE)</f>
        <v>0</v>
      </c>
      <c r="FE46">
        <f>VLOOKUP(A46, '[3]College Football Reference 0918'!$A$2:$R$131, 10, FALSE)</f>
        <v>0</v>
      </c>
      <c r="FF46">
        <f>VLOOKUP(A46, '[3]College Football Reference 0918'!$A$2:$R$131, 11, FALSE)</f>
        <v>0</v>
      </c>
      <c r="FG46">
        <f>VLOOKUP(A46, '[3]College Football Reference 0918'!$A$2:$R$131, 12, FALSE)</f>
        <v>1</v>
      </c>
      <c r="FH46">
        <f>VLOOKUP(A46, '[3]College Football Reference 0918'!$A$2:$R$131, 13, FALSE)</f>
        <v>0</v>
      </c>
      <c r="FX46">
        <f>IF((VLOOKUP(A46, '[3]2014'!$B$18:$Q$145, 13, FALSE))&gt;0, 5, 0)</f>
        <v>0</v>
      </c>
      <c r="FY46">
        <f>IF((VLOOKUP(A46, '[3]2015'!$B$18:$P$145, 13, FALSE))&gt;0, 5, 0)</f>
        <v>0</v>
      </c>
      <c r="FZ46">
        <f>IF((VLOOKUP(A46, '[3]2016'!$B$18:$Q$145, 13, FALSE))&gt;0, 5, 0)</f>
        <v>0</v>
      </c>
      <c r="GA46">
        <f>IF((VLOOKUP(A46, '[3]2017'!$B$18:$Q$147, 13, FALSE))&gt;0, 5, 0)</f>
        <v>0</v>
      </c>
      <c r="GB46">
        <f>IF((VLOOKUP(A46, '[3]2018'!$B$18:$Q$147, 13, FALSE))&gt;0, 5, 0)</f>
        <v>0</v>
      </c>
      <c r="GC46">
        <f>IF((VLOOKUP(A46, '[3]2014'!$B$18:$Q$145, 15, FALSE))&gt;0, 5, 0)</f>
        <v>0</v>
      </c>
      <c r="GD46">
        <f>IF((VLOOKUP(A46, '[3]2015'!$B$18:$P$145, 15, FALSE))&gt;0, 5, 0)</f>
        <v>0</v>
      </c>
      <c r="GE46">
        <f>IF((VLOOKUP(A46, '[3]2016'!$B$18:$Q$145, 15, FALSE))&gt;0, 5, 0)</f>
        <v>0</v>
      </c>
      <c r="GF46">
        <f>IF((VLOOKUP(A46, '[3]2017'!$B$18:$Q$147, 15, FALSE))&gt;0, 5, 0)</f>
        <v>0</v>
      </c>
      <c r="GG46">
        <f>IF((VLOOKUP(A46, '[3]2018'!$B$18:$Q$147, 15, FALSE))&gt;0, 5, 0)</f>
        <v>5</v>
      </c>
      <c r="GH46" s="7">
        <f t="shared" si="59"/>
        <v>1007138.5505212998</v>
      </c>
      <c r="GI46" s="7">
        <f t="shared" si="59"/>
        <v>1097122.1735723272</v>
      </c>
      <c r="GJ46" s="7">
        <f t="shared" si="59"/>
        <v>1195145.4575152928</v>
      </c>
      <c r="GK46" s="7">
        <f t="shared" si="59"/>
        <v>1301926.7124722586</v>
      </c>
      <c r="GL46" s="7">
        <f t="shared" si="59"/>
        <v>1418248.4265745822</v>
      </c>
      <c r="GM46">
        <v>1544963</v>
      </c>
      <c r="GO46" s="8">
        <f t="shared" si="29"/>
        <v>0.16877693993653417</v>
      </c>
      <c r="GP46" s="8">
        <f t="shared" si="30"/>
        <v>0.26368846996826711</v>
      </c>
      <c r="GQ46">
        <f>VLOOKUP(A46, '[3]Sept. 2017 Social'!$D$2:$F$151, 3, FALSE)</f>
        <v>0.35860000000000003</v>
      </c>
      <c r="GR46">
        <f>VLOOKUP(A46, '[3]Sept. 2018 Social'!$D$2:$F$151, 3, FALSE)</f>
        <v>0.39319999999999999</v>
      </c>
      <c r="GS46">
        <f>VLOOKUP(A46, '[3]Sept. 2019 Social'!$D$2:$F$301, 3, FALSE)</f>
        <v>0.4299</v>
      </c>
      <c r="GT46">
        <f>AVERAGE(((GR46-GQ46)/GQ46), ((GS46-GR46)/GR46))</f>
        <v>9.4911530031732944E-2</v>
      </c>
      <c r="GV46">
        <v>0.65940740125831021</v>
      </c>
    </row>
    <row r="47" spans="1:204" x14ac:dyDescent="0.35">
      <c r="A47" t="s">
        <v>290</v>
      </c>
      <c r="B47" t="str">
        <f>VLOOKUP(A47,'[1]CFB Scores for Tableau'!$A$2:$D$131, 2, FALSE)</f>
        <v>Louisville</v>
      </c>
      <c r="C47" t="str">
        <f>VLOOKUP(A47,'[1]CFB Scores for Tableau'!$A$2:$D$131, 3, FALSE)</f>
        <v>Kentucky</v>
      </c>
      <c r="D47" s="9">
        <f>VLOOKUP(A47,'[1]CFB Scores for Tableau'!$A$2:$D$131, 4, FALSE)</f>
        <v>40292</v>
      </c>
      <c r="F47" s="3">
        <f t="shared" si="0"/>
        <v>82.998316908172569</v>
      </c>
      <c r="G47">
        <f t="shared" si="1"/>
        <v>58</v>
      </c>
      <c r="I47" s="4">
        <f t="shared" si="2"/>
        <v>22.671969509050001</v>
      </c>
      <c r="J47">
        <v>0</v>
      </c>
      <c r="K47" s="4">
        <f t="shared" si="32"/>
        <v>61.680969999999995</v>
      </c>
      <c r="L47" s="4">
        <f t="shared" si="3"/>
        <v>57.810742154130253</v>
      </c>
      <c r="M47" s="4">
        <f t="shared" si="33"/>
        <v>47.108780000000003</v>
      </c>
      <c r="N47" s="4">
        <f t="shared" si="4"/>
        <v>62.706000002122508</v>
      </c>
      <c r="O47" s="4">
        <f t="shared" si="5"/>
        <v>251.97846166530275</v>
      </c>
      <c r="P47" s="4">
        <f t="shared" si="6"/>
        <v>46</v>
      </c>
      <c r="Q47" s="4"/>
      <c r="R47" s="4">
        <f t="shared" si="34"/>
        <v>250.81977098121641</v>
      </c>
      <c r="S47" s="4">
        <f t="shared" si="7"/>
        <v>46</v>
      </c>
      <c r="T47" s="4"/>
      <c r="U47" t="s">
        <v>218</v>
      </c>
      <c r="V47" t="s">
        <v>191</v>
      </c>
      <c r="W47" s="4">
        <v>32953456.5</v>
      </c>
      <c r="X47" s="4">
        <v>4138251.7</v>
      </c>
      <c r="Y47" s="4">
        <f>VLOOKUP(A47, '[2]Power 5'!$B$2:$F$75, 3, FALSE)</f>
        <v>1057797.5</v>
      </c>
      <c r="Z47" s="4">
        <f>VLOOKUP(A47, '[2]Power 5'!$B$2:$F$75, 4, FALSE)</f>
        <v>374986.1</v>
      </c>
      <c r="AA47" s="3">
        <f>VLOOKUP(A47, '[2]Power 5'!$B$2:$F$75, 5, FALSE)</f>
        <v>0.35449705638366508</v>
      </c>
      <c r="AB47" s="4">
        <v>28815204.800000001</v>
      </c>
      <c r="AC47" s="3">
        <v>0.31311876426022633</v>
      </c>
      <c r="AD47" s="4">
        <f t="shared" si="8"/>
        <v>26554200</v>
      </c>
      <c r="AE47" t="s">
        <v>291</v>
      </c>
      <c r="AF47" s="5">
        <f>(VLOOKUP(A47, '[3]USA Coaches'' Salaries'!$O$3:$W$132, 9, FALSE))</f>
        <v>3.5970867999999996</v>
      </c>
      <c r="AG47">
        <v>304733</v>
      </c>
      <c r="AH47">
        <v>538083</v>
      </c>
      <c r="AI47">
        <v>80553</v>
      </c>
      <c r="AJ47">
        <f t="shared" si="9"/>
        <v>923369</v>
      </c>
      <c r="AK47">
        <v>0</v>
      </c>
      <c r="AL47">
        <v>0</v>
      </c>
      <c r="AM47">
        <v>1</v>
      </c>
      <c r="AN47">
        <v>1</v>
      </c>
      <c r="AO47">
        <f t="shared" si="44"/>
        <v>0</v>
      </c>
      <c r="AP47">
        <f>(VLOOKUP(A47, '[3]College Football Reference 0918'!$A$2:$I$131, 8, FALSE))*10</f>
        <v>10</v>
      </c>
      <c r="AQ47">
        <f>(VLOOKUP(A47, '[3]College Football Reference 0918'!$A$2:$I$131, 9, FALSE))*10</f>
        <v>20</v>
      </c>
      <c r="AR47">
        <f>VLOOKUP('Dataset to Analyze - Overall'!A47, '[3]College Football Reference 0918'!$A$2:$G$131, 3, FALSE)</f>
        <v>77</v>
      </c>
      <c r="AS47">
        <f>VLOOKUP('Dataset to Analyze - Overall'!A47, '[3]College Football Reference 0918'!$A$2:$G$131, 4, FALSE)</f>
        <v>51</v>
      </c>
      <c r="AT47" s="5">
        <f>VLOOKUP('Dataset to Analyze - Overall'!A47, '[3]College Football Reference 0918'!$A$2:$G$131, 5, FALSE)</f>
        <v>0.6015625</v>
      </c>
      <c r="AU47">
        <f>(VLOOKUP('Dataset to Analyze - Overall'!A47,'[3]College Football Reference 0918'!$A$2:$G$131,7,FALSE)*5)</f>
        <v>20</v>
      </c>
      <c r="AV47">
        <f>(VLOOKUP('Dataset to Analyze - Overall'!A47, '[3]College Football Reference 0918'!$A$2:$G$131, 6, FALSE))*5</f>
        <v>40</v>
      </c>
      <c r="AW47">
        <f t="shared" si="11"/>
        <v>42</v>
      </c>
      <c r="AX47" s="4">
        <f>((((SUMIF('[3]2014 Broadcasts'!$F$2:$F$561, 'Dataset to Analyze - Overall'!A47, '[3]2014 Broadcasts'!$B$2:$B$561))+(SUMIF('[3]2014 Broadcasts'!$G$2:$G$561, 'Dataset to Analyze - Overall'!A47, '[3]2014 Broadcasts'!$B$2:$B$561))+(SUMIF('[3]2014 Broadcasts'!$H$2:$H$561, 'Dataset to Analyze - Overall'!A47, '[3]2014 Broadcasts'!$B$2:$B$561))+(SUMIF('[3]2014 Broadcasts'!$I$2:$I$561, 'Dataset to Analyze - Overall'!A47, '[3]2014 Broadcasts'!$B$2:$B$561)))+((SUMIF('[3]2015 Broadcasts'!$C$2:$C$417,'Dataset to Analyze - Overall'!A47,'[3]2015 Broadcasts'!$H$2:$H$417))+(SUMIF('[3]2015 Broadcasts'!$D$2:$D$417,'Dataset to Analyze - Overall'!A47,'[3]2015 Broadcasts'!$H$2:$H$417)))+((SUMIF('[3]2016 Broadcasts'!$C$2:$C$400,'Dataset to Analyze - Overall'!A47,'[3]2016 Broadcasts'!$H$2:$H$400))+(SUMIF('[3]2016 Broadcasts'!$D$2:$D$400,'Dataset to Analyze - Overall'!A47,'[3]2016 Broadcasts'!$H$2:$H$400)))+((SUMIF('[3]2017 Broadcasts'!$C$2:$C$394,'Dataset to Analyze - Overall'!A47, '[3]2017 Broadcasts'!$I$2:$I$394))+(SUMIF('[3]2017 Broadcasts'!$D$2:$D$394,'Dataset to Analyze - Overall'!A47, '[3]2017 Broadcasts'!$I$2:$I$394)))+((SUMIF('[3]2018 Broadcasts'!$C$2:$C$351, 'Dataset to Analyze - Overall'!A47, '[3]2018 Broadcasts'!$H$2:$H$351))+(SUMIF('[3]2018 Broadcasts'!$D$2:$D$351, 'Dataset to Analyze - Overall'!A47, '[3]2018 Broadcasts'!$H$2:$H$351))))/AW47)*1000000</f>
        <v>2441523.8095238097</v>
      </c>
      <c r="AY47" t="s">
        <v>233</v>
      </c>
      <c r="AZ47" s="4">
        <f>(VLOOKUP(A47, [3]Averages!$B$2:$K$128, 10, FALSE))*1000000</f>
        <v>7285000</v>
      </c>
      <c r="BA47" s="4">
        <f>AVERAGEIF([3]Attendance!$C$2:$C$1286, 'Dataset to Analyze - Overall'!A47, [3]Attendance!$G$2:$G$1286)</f>
        <v>50452.1</v>
      </c>
      <c r="BB47">
        <f>VLOOKUP(A47, [3]Stadiums!$B$2:$E$132, 3, FALSE)</f>
        <v>55000</v>
      </c>
      <c r="BC47" s="3">
        <f t="shared" si="12"/>
        <v>0.91731090909090907</v>
      </c>
      <c r="BD47">
        <f>VLOOKUP(A47, '[3]College Football Reference 0918'!$A$2:$L$131, 11, FALSE)</f>
        <v>4</v>
      </c>
      <c r="BE47">
        <f>VLOOKUP(A47, '[3]College Football Reference 0918'!$A$2:$L$131, 12, FALSE)</f>
        <v>4</v>
      </c>
      <c r="BF47">
        <f>VLOOKUP(A47, '[3]College Football Reference 0918'!$A$2:$L$131, 2, FALSE)</f>
        <v>3</v>
      </c>
      <c r="BG47">
        <f>VLOOKUP(A47, '[3]Draft Picks'!$AG$2:$AT$131, 14, FALSE)</f>
        <v>25</v>
      </c>
      <c r="BH47">
        <f>(VLOOKUP(A47, [3]Averages!$B$2:$J$128, 9, FALSE))*GV47</f>
        <v>3165846.4730246901</v>
      </c>
      <c r="BJ47">
        <f>VLOOKUP(A47&amp;"2014", '[4]Revenues_All_Sports_and_Men''s_W'!$E$2:$BI$1271, 57, FALSE)</f>
        <v>36383759</v>
      </c>
      <c r="BK47">
        <f>VLOOKUP(A47&amp;"2015", '[4]Revenues_All_Sports_and_Men''s_W'!$E$2:$BI$1271, 57, FALSE)</f>
        <v>40568726</v>
      </c>
      <c r="BL47">
        <f>VLOOKUP(A47&amp;"2016", '[4]Revenues_All_Sports_and_Men''s_W'!$E$2:$BI$1271, 57, FALSE)</f>
        <v>42066595</v>
      </c>
      <c r="BM47">
        <f>VLOOKUP(A47&amp;"2017", '[4]Revenues_All_Sports_and_Men''s_W'!$E$2:$BI$1271, 57, FALSE)</f>
        <v>43649769</v>
      </c>
      <c r="BN47">
        <f>VLOOKUP(A47&amp;"2018", '[4]Revenues_All_Sports_and_Men''s_W'!$E$2:$BI$1271, 57, FALSE)</f>
        <v>47327709</v>
      </c>
      <c r="BO47" s="6">
        <f>VLOOKUP(A47&amp;"2014", '[4]Revenues_All_Sports_and_Men''s_W'!$E$2:$FO$1271, 58, FALSE)</f>
        <v>0.34875328501621583</v>
      </c>
      <c r="BP47" s="6">
        <f>VLOOKUP(A47&amp;"2015", '[4]Revenues_All_Sports_and_Men''s_W'!$E$2:$FO$1271, 58, FALSE)</f>
        <v>0.36174758586538514</v>
      </c>
      <c r="BQ47" s="6">
        <f>VLOOKUP(A47&amp;"2016", '[4]Revenues_All_Sports_and_Men''s_W'!$E$2:$FO$1271, 58, FALSE)</f>
        <v>0.34355417174675806</v>
      </c>
      <c r="BR47" s="6">
        <f>VLOOKUP(A47&amp;"2017", '[4]Revenues_All_Sports_and_Men''s_W'!$E$2:$FO$1271, 58, FALSE)</f>
        <v>0.31143724110036974</v>
      </c>
      <c r="BS47" s="6">
        <f>VLOOKUP(A47&amp;"2018", '[4]Revenues_All_Sports_and_Men''s_W'!$E$2:$FO$1271, 58, FALSE)</f>
        <v>0.31834509175280157</v>
      </c>
      <c r="BT47">
        <f>VLOOKUP(A47&amp;"2014", '[5]Recruiting_Expenses_Men''s_Women'!$F$2:$O$1271, 9, FALSE)</f>
        <v>1132626</v>
      </c>
      <c r="BU47">
        <f>VLOOKUP(A47&amp;"2015", '[5]Recruiting_Expenses_Men''s_Women'!$F$2:$O$1271, 9, FALSE)</f>
        <v>1189729</v>
      </c>
      <c r="BV47">
        <f>VLOOKUP(A47&amp;"2016", '[5]Recruiting_Expenses_Men''s_Women'!$F$2:$O$1271, 9, FALSE)</f>
        <v>1244180</v>
      </c>
      <c r="BW47">
        <f>VLOOKUP(A47&amp;"2017", '[5]Recruiting_Expenses_Men''s_Women'!$F$2:$O$1271, 9, FALSE)</f>
        <v>1244058</v>
      </c>
      <c r="BX47">
        <f>VLOOKUP(A47&amp;"2018", '[5]Recruiting_Expenses_Men''s_Women'!$F$2:$O$1271, 9, FALSE)</f>
        <v>1634121</v>
      </c>
      <c r="BY47" s="4">
        <v>24037000</v>
      </c>
      <c r="BZ47" s="4">
        <v>23656000</v>
      </c>
      <c r="CA47" s="4">
        <v>26535000</v>
      </c>
      <c r="CB47" s="4">
        <v>29743000</v>
      </c>
      <c r="CC47" s="4">
        <v>28800000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f>VLOOKUP(A47, '[3]2014'!$B$18:$D$145, 3, FALSE)</f>
        <v>9</v>
      </c>
      <c r="CJ47">
        <f>VLOOKUP(A47, '[3]2015'!$B$18:$D$145, 3, FALSE)</f>
        <v>8</v>
      </c>
      <c r="CK47">
        <f>VLOOKUP(A47, '[3]2016'!$B$18:$D$145, 3, FALSE)</f>
        <v>9</v>
      </c>
      <c r="CL47">
        <f>VLOOKUP(A47, '[3]2017'!$B$18:$D$147, 3, FALSE)</f>
        <v>8</v>
      </c>
      <c r="CM47">
        <f>VLOOKUP(A47, '[3]2018'!$B$18:$D$147, 3, FALSE)</f>
        <v>2</v>
      </c>
      <c r="CN47">
        <f>COUNTIF('[3]2014 Broadcasts'!$F$2:$F$561, 'Dataset to Analyze - Overall'!A47)+COUNTIF('[3]2014 Broadcasts'!$G$2:$G$561, 'Dataset to Analyze - Overall'!A47)+COUNTIF('[3]2014 Broadcasts'!$H$2:$H$561, 'Dataset to Analyze - Overall'!A47)+COUNTIF('[3]2014 Broadcasts'!$I$2:$I$561, 'Dataset to Analyze - Overall'!A47)</f>
        <v>10</v>
      </c>
      <c r="CO47">
        <f>COUNTIF('[3]2015 Broadcasts'!$C$2:$C$417, A47)+COUNTIF('[3]2015 Broadcasts'!$D$2:$D$417, A47)</f>
        <v>6</v>
      </c>
      <c r="CP47">
        <f>COUNTIF('[3]2016 Broadcasts'!$C$2:$C$400, 'Dataset to Analyze - Overall'!A47)+COUNTIF('[3]2016 Broadcasts'!$D$2:$D$400, 'Dataset to Analyze - Overall'!A47)</f>
        <v>11</v>
      </c>
      <c r="CQ47">
        <f>COUNTIF('[3]2017 Broadcasts'!$C$2:$C$394, 'Dataset to Analyze - Overall'!A47)+COUNTIF('[3]2017 Broadcasts'!$D$2:$D$394, 'Dataset to Analyze - Overall'!A47)</f>
        <v>8</v>
      </c>
      <c r="CR47">
        <f>COUNTIF('[3]2018 Broadcasts'!$C$2:$C$351, 'Dataset to Analyze - Overall'!A47)+COUNTIF('[3]2018 Broadcasts'!$D$2:$D$351, 'Dataset to Analyze - Overall'!A47)</f>
        <v>7</v>
      </c>
      <c r="CS47" s="4">
        <f>(((SUMIF('[3]2014 Broadcasts'!$F$2:$F$561, 'Dataset to Analyze - Overall'!A47, '[3]2014 Broadcasts'!$B$2:$B$561))+(SUMIF('[3]2014 Broadcasts'!$G$2:$G$561, 'Dataset to Analyze - Overall'!A47, '[3]2014 Broadcasts'!$B$2:$B$561))+(SUMIF('[3]2014 Broadcasts'!$H$2:$H$561, 'Dataset to Analyze - Overall'!A47, '[3]2014 Broadcasts'!$B$2:$B$561))+(SUMIF('[3]2014 Broadcasts'!$I$2:$I$561, 'Dataset to Analyze - Overall'!A47, '[3]2014 Broadcasts'!$B$2:$B$561)))/'Dataset to Analyze - Overall'!CN47)*1000000</f>
        <v>2195799.9999999995</v>
      </c>
      <c r="CT47" s="4">
        <f>(((SUMIF('[3]2015 Broadcasts'!$C$2:$C$417,'Dataset to Analyze - Overall'!A47,'[3]2015 Broadcasts'!$H$2:$H$417))+(SUMIF('[3]2015 Broadcasts'!$D$2:$D$417,'Dataset to Analyze - Overall'!A47,'[3]2015 Broadcasts'!$H$2:$H$417)))/CO47)*1000000</f>
        <v>2514833.333333333</v>
      </c>
      <c r="CU47" s="4">
        <f>(((SUMIF('[3]2016 Broadcasts'!$C$2:$C$400,'Dataset to Analyze - Overall'!A47,'[3]2016 Broadcasts'!$H$2:$H$400))+(SUMIF('[3]2016 Broadcasts'!$D$2:$D$400,'Dataset to Analyze - Overall'!A47,'[3]2016 Broadcasts'!$H$2:$H$400)))/'Dataset to Analyze - Overall'!CP47)*1000000</f>
        <v>3312545.4545454546</v>
      </c>
      <c r="CV47" s="4">
        <f>(((SUMIF('[3]2017 Broadcasts'!$C$2:$C$394,'Dataset to Analyze - Overall'!A47, '[3]2017 Broadcasts'!$I$2:$I$394))+(SUMIF('[3]2017 Broadcasts'!$D$2:$D$394,'Dataset to Analyze - Overall'!A47, '[3]2017 Broadcasts'!$I$2:$I$394)))/'Dataset to Analyze - Overall'!CQ47)*1000000</f>
        <v>2264000.0000000005</v>
      </c>
      <c r="CW47" s="4">
        <f>(((SUMIF('[3]2018 Broadcasts'!$C$2:$C$351, 'Dataset to Analyze - Overall'!A47, '[3]2018 Broadcasts'!$H$2:$H$351))+(SUMIF('[3]2018 Broadcasts'!$D$2:$D$351, 'Dataset to Analyze - Overall'!A47, '[3]2018 Broadcasts'!$H$2:$H$351)))/'Dataset to Analyze - Overall'!CR47)*1000000</f>
        <v>1563857.142857143</v>
      </c>
      <c r="CX47" s="5"/>
      <c r="CY47">
        <f>VLOOKUP(A47&amp;"2014", [3]Attendance!$D$2:$G$1286, 4, FALSE)</f>
        <v>52972</v>
      </c>
      <c r="CZ47">
        <f>VLOOKUP(A47&amp;"2015", [3]Attendance!$D$2:$G$1286, 4, FALSE)</f>
        <v>49069</v>
      </c>
      <c r="DA47">
        <f>VLOOKUP(A47&amp;"2016", [3]Attendance!$D$2:$G$1286, 4, FALSE)</f>
        <v>54065</v>
      </c>
      <c r="DB47">
        <f>VLOOKUP(A47&amp;"2017", [3]Attendance!$D$2:$G$1286, 4, FALSE)</f>
        <v>46160</v>
      </c>
      <c r="DC47">
        <f>VLOOKUP(A47&amp;"2018", [3]Attendance!$D$2:$G$1286, 4, FALSE)</f>
        <v>50251</v>
      </c>
      <c r="DE47">
        <f t="shared" si="45"/>
        <v>23.300159263338902</v>
      </c>
      <c r="DF47">
        <f t="shared" si="45"/>
        <v>25.980212130138902</v>
      </c>
      <c r="DG47">
        <f t="shared" si="45"/>
        <v>26.939447437738902</v>
      </c>
      <c r="DH47">
        <f t="shared" si="45"/>
        <v>27.953312067338903</v>
      </c>
      <c r="DI47">
        <f t="shared" si="45"/>
        <v>30.308664843338903</v>
      </c>
      <c r="DJ47">
        <f t="shared" si="35"/>
        <v>55.765549999999998</v>
      </c>
      <c r="DK47">
        <f t="shared" si="36"/>
        <v>54.870199999999997</v>
      </c>
      <c r="DL47">
        <f t="shared" si="37"/>
        <v>61.635849999999998</v>
      </c>
      <c r="DM47">
        <f t="shared" si="38"/>
        <v>69.17465</v>
      </c>
      <c r="DN47">
        <f t="shared" si="39"/>
        <v>66.95859999999999</v>
      </c>
      <c r="DT47">
        <f t="shared" si="46"/>
        <v>51.171042306107438</v>
      </c>
      <c r="DU47">
        <f t="shared" si="46"/>
        <v>52.578053572106533</v>
      </c>
      <c r="DV47">
        <f t="shared" si="46"/>
        <v>55.853320000000863</v>
      </c>
      <c r="DW47">
        <f t="shared" si="46"/>
        <v>54.095142157403075</v>
      </c>
      <c r="DX47">
        <f t="shared" si="46"/>
        <v>70.527031903991286</v>
      </c>
      <c r="DY47">
        <f t="shared" si="47"/>
        <v>36.678570000000001</v>
      </c>
      <c r="DZ47">
        <f t="shared" si="48"/>
        <v>34.116239999999998</v>
      </c>
      <c r="EA47">
        <f t="shared" si="49"/>
        <v>39.155369999999998</v>
      </c>
      <c r="EB47">
        <f t="shared" si="50"/>
        <v>34.069839999999999</v>
      </c>
      <c r="EC47">
        <f t="shared" si="51"/>
        <v>23.603059999999999</v>
      </c>
      <c r="ED47">
        <f t="shared" si="52"/>
        <v>14.93000000123148</v>
      </c>
      <c r="EE47">
        <f t="shared" si="53"/>
        <v>8.9580000013534899</v>
      </c>
      <c r="EF47">
        <f t="shared" si="54"/>
        <v>16.423000001487111</v>
      </c>
      <c r="EG47">
        <f t="shared" si="55"/>
        <v>11.944000001631347</v>
      </c>
      <c r="EH47">
        <f t="shared" si="56"/>
        <v>10.451000001789401</v>
      </c>
      <c r="EI47" s="4">
        <f t="shared" si="57"/>
        <v>181.84532157067784</v>
      </c>
      <c r="EJ47" s="4">
        <f t="shared" si="57"/>
        <v>176.50270570359893</v>
      </c>
      <c r="EK47" s="4">
        <f t="shared" si="57"/>
        <v>200.00698743922689</v>
      </c>
      <c r="EL47" s="4">
        <f t="shared" si="57"/>
        <v>197.23694422637331</v>
      </c>
      <c r="EM47" s="4">
        <f t="shared" si="57"/>
        <v>201.84835674911957</v>
      </c>
      <c r="EN47" s="4">
        <f t="shared" si="58"/>
        <v>37</v>
      </c>
      <c r="EO47" s="4">
        <f t="shared" si="58"/>
        <v>48</v>
      </c>
      <c r="EP47" s="4">
        <f t="shared" si="58"/>
        <v>39</v>
      </c>
      <c r="EQ47" s="4">
        <f t="shared" si="41"/>
        <v>47</v>
      </c>
      <c r="ER47" s="4" t="e">
        <f t="shared" si="40"/>
        <v>#DIV/0!</v>
      </c>
      <c r="ET47" s="4">
        <v>0</v>
      </c>
      <c r="EU47">
        <v>5</v>
      </c>
      <c r="EV47">
        <v>0</v>
      </c>
      <c r="EW47">
        <v>0</v>
      </c>
      <c r="EX47">
        <v>0</v>
      </c>
      <c r="EY47">
        <v>5</v>
      </c>
      <c r="EZ47">
        <v>5</v>
      </c>
      <c r="FA47">
        <v>5</v>
      </c>
      <c r="FB47">
        <v>5</v>
      </c>
      <c r="FC47">
        <v>0</v>
      </c>
      <c r="FD47">
        <f>VLOOKUP(A47, '[3]College Football Reference 0918'!$A$2:$R$131, 9, FALSE)</f>
        <v>2</v>
      </c>
      <c r="FE47">
        <f>VLOOKUP(A47, '[3]College Football Reference 0918'!$A$2:$R$131, 10, FALSE)</f>
        <v>0</v>
      </c>
      <c r="FF47">
        <f>VLOOKUP(A47, '[3]College Football Reference 0918'!$A$2:$R$131, 11, FALSE)</f>
        <v>4</v>
      </c>
      <c r="FG47">
        <f>VLOOKUP(A47, '[3]College Football Reference 0918'!$A$2:$R$131, 12, FALSE)</f>
        <v>4</v>
      </c>
      <c r="FH47">
        <f>VLOOKUP(A47, '[3]College Football Reference 0918'!$A$2:$R$131, 13, FALSE)</f>
        <v>0</v>
      </c>
      <c r="FX47">
        <f>IF((VLOOKUP(A47, '[3]2014'!$B$18:$Q$145, 13, FALSE))&gt;0, 5, 0)</f>
        <v>0</v>
      </c>
      <c r="FY47">
        <f>IF((VLOOKUP(A47, '[3]2015'!$B$18:$P$145, 13, FALSE))&gt;0, 5, 0)</f>
        <v>0</v>
      </c>
      <c r="FZ47">
        <f>IF((VLOOKUP(A47, '[3]2016'!$B$18:$Q$145, 13, FALSE))&gt;0, 5, 0)</f>
        <v>5</v>
      </c>
      <c r="GA47">
        <f>IF((VLOOKUP(A47, '[3]2017'!$B$18:$Q$147, 13, FALSE))&gt;0, 5, 0)</f>
        <v>5</v>
      </c>
      <c r="GB47">
        <f>IF((VLOOKUP(A47, '[3]2018'!$B$18:$Q$147, 13, FALSE))&gt;0, 5, 0)</f>
        <v>0</v>
      </c>
      <c r="GC47">
        <f>IF((VLOOKUP(A47, '[3]2014'!$B$18:$Q$145, 15, FALSE))&gt;0, 5, 0)</f>
        <v>5</v>
      </c>
      <c r="GD47">
        <f>IF((VLOOKUP(A47, '[3]2015'!$B$18:$P$145, 15, FALSE))&gt;0, 5, 0)</f>
        <v>0</v>
      </c>
      <c r="GE47">
        <f>IF((VLOOKUP(A47, '[3]2016'!$B$18:$Q$145, 15, FALSE))&gt;0, 5, 0)</f>
        <v>5</v>
      </c>
      <c r="GF47">
        <f>IF((VLOOKUP(A47, '[3]2017'!$B$18:$Q$147, 15, FALSE))&gt;0, 5, 0)</f>
        <v>0</v>
      </c>
      <c r="GG47">
        <f>IF((VLOOKUP(A47, '[3]2018'!$B$18:$Q$147, 15, FALSE))&gt;0, 5, 0)</f>
        <v>0</v>
      </c>
      <c r="GH47" s="7">
        <f t="shared" si="59"/>
        <v>601930.60691829002</v>
      </c>
      <c r="GI47" s="7">
        <f t="shared" si="59"/>
        <v>655710.59260921215</v>
      </c>
      <c r="GJ47" s="7">
        <f t="shared" si="59"/>
        <v>714295.59540289221</v>
      </c>
      <c r="GK47" s="7">
        <f t="shared" si="59"/>
        <v>778114.9235087164</v>
      </c>
      <c r="GL47" s="7">
        <f t="shared" si="59"/>
        <v>847636.2420315214</v>
      </c>
      <c r="GM47">
        <v>923369</v>
      </c>
      <c r="GO47" s="8">
        <f t="shared" si="29"/>
        <v>1.1093101026389394</v>
      </c>
      <c r="GP47" s="8">
        <f t="shared" si="30"/>
        <v>0.89935505131946969</v>
      </c>
      <c r="GQ47">
        <f>VLOOKUP(A47, '[3]Sept. 2017 Social'!$D$2:$F$151, 3, FALSE)</f>
        <v>0.68940000000000001</v>
      </c>
      <c r="GR47">
        <f>VLOOKUP(A47, '[3]Sept. 2018 Social'!$D$2:$F$151, 3, FALSE)</f>
        <v>0.36349999999999999</v>
      </c>
      <c r="GS47">
        <f>VLOOKUP(A47, '[3]Sept. 2019 Social'!$D$2:$F$301, 3, FALSE)</f>
        <v>0.38269999999999998</v>
      </c>
      <c r="GT47">
        <f>AVERAGE(((GR47-GQ47)/GQ47), ((GS47-GR47)/GR47))</f>
        <v>-0.20995505131946965</v>
      </c>
      <c r="GV47">
        <v>0.61696337571349513</v>
      </c>
    </row>
    <row r="48" spans="1:204" x14ac:dyDescent="0.35">
      <c r="A48" t="s">
        <v>292</v>
      </c>
      <c r="B48" t="str">
        <f>VLOOKUP(A48,'[1]CFB Scores for Tableau'!$A$2:$D$131, 2, FALSE)</f>
        <v>Columbia</v>
      </c>
      <c r="C48" t="str">
        <f>VLOOKUP(A48,'[1]CFB Scores for Tableau'!$A$2:$D$131, 3, FALSE)</f>
        <v>Missouri</v>
      </c>
      <c r="D48" s="9">
        <f>VLOOKUP(A48,'[1]CFB Scores for Tableau'!$A$2:$D$131, 4, FALSE)</f>
        <v>65211</v>
      </c>
      <c r="F48" s="3">
        <f t="shared" si="0"/>
        <v>112.43334871133645</v>
      </c>
      <c r="G48">
        <f t="shared" si="1"/>
        <v>28</v>
      </c>
      <c r="I48" s="4">
        <f t="shared" si="2"/>
        <v>19.671194721250004</v>
      </c>
      <c r="J48">
        <v>0</v>
      </c>
      <c r="K48" s="4">
        <f t="shared" si="32"/>
        <v>95.241789999999995</v>
      </c>
      <c r="L48" s="4">
        <f t="shared" si="3"/>
        <v>65.958533420539027</v>
      </c>
      <c r="M48" s="4">
        <f t="shared" si="33"/>
        <v>47.891129000000006</v>
      </c>
      <c r="N48" s="4">
        <f t="shared" si="4"/>
        <v>41.804000001540111</v>
      </c>
      <c r="O48" s="4">
        <f t="shared" si="5"/>
        <v>270.56664714332913</v>
      </c>
      <c r="P48" s="4">
        <f t="shared" si="6"/>
        <v>39</v>
      </c>
      <c r="Q48" s="4"/>
      <c r="R48" s="4">
        <f t="shared" si="34"/>
        <v>269.31987044212548</v>
      </c>
      <c r="S48" s="4">
        <f t="shared" si="7"/>
        <v>39</v>
      </c>
      <c r="T48" s="4"/>
      <c r="U48" t="s">
        <v>190</v>
      </c>
      <c r="V48" t="s">
        <v>191</v>
      </c>
      <c r="W48" s="4">
        <v>29557762.5</v>
      </c>
      <c r="X48" s="4">
        <v>3995549.9</v>
      </c>
      <c r="Y48" s="4">
        <f>VLOOKUP(A48, '[2]Power 5'!$B$2:$F$75, 3, FALSE)</f>
        <v>928924.1</v>
      </c>
      <c r="Z48" s="4">
        <f>VLOOKUP(A48, '[2]Power 5'!$B$2:$F$75, 4, FALSE)</f>
        <v>544548.4</v>
      </c>
      <c r="AA48" s="3">
        <f>VLOOKUP(A48, '[2]Power 5'!$B$2:$F$75, 5, FALSE)</f>
        <v>0.58621409434850491</v>
      </c>
      <c r="AB48" s="4">
        <v>25562212.600000001</v>
      </c>
      <c r="AC48" s="3">
        <v>0.37991512539471439</v>
      </c>
      <c r="AD48" s="4">
        <f t="shared" si="8"/>
        <v>40835400</v>
      </c>
      <c r="AE48" t="s">
        <v>293</v>
      </c>
      <c r="AF48" s="5">
        <f>(VLOOKUP(A48, '[3]USA Coaches'' Salaries'!$O$3:$W$132, 9, FALSE))</f>
        <v>2.8239999999999994</v>
      </c>
      <c r="AG48">
        <v>443400</v>
      </c>
      <c r="AH48">
        <v>114805</v>
      </c>
      <c r="AI48">
        <v>98657</v>
      </c>
      <c r="AJ48">
        <f t="shared" si="9"/>
        <v>656862</v>
      </c>
      <c r="AK48">
        <v>0</v>
      </c>
      <c r="AL48">
        <v>0</v>
      </c>
      <c r="AM48">
        <v>0</v>
      </c>
      <c r="AN48">
        <v>0</v>
      </c>
      <c r="AO48">
        <f t="shared" si="44"/>
        <v>0</v>
      </c>
      <c r="AP48">
        <f>(VLOOKUP(A48, '[3]College Football Reference 0918'!$A$2:$I$131, 8, FALSE))*10</f>
        <v>0</v>
      </c>
      <c r="AQ48">
        <f>(VLOOKUP(A48, '[3]College Football Reference 0918'!$A$2:$I$131, 9, FALSE))*10</f>
        <v>0</v>
      </c>
      <c r="AR48">
        <f>VLOOKUP('Dataset to Analyze - Overall'!A48, '[3]College Football Reference 0918'!$A$2:$G$131, 3, FALSE)</f>
        <v>78</v>
      </c>
      <c r="AS48">
        <f>VLOOKUP('Dataset to Analyze - Overall'!A48, '[3]College Football Reference 0918'!$A$2:$G$131, 4, FALSE)</f>
        <v>51</v>
      </c>
      <c r="AT48" s="5">
        <f>VLOOKUP('Dataset to Analyze - Overall'!A48, '[3]College Football Reference 0918'!$A$2:$G$131, 5, FALSE)</f>
        <v>0.60465116279069764</v>
      </c>
      <c r="AU48">
        <f>(VLOOKUP('Dataset to Analyze - Overall'!A48,'[3]College Football Reference 0918'!$A$2:$G$131,7,FALSE)*5)</f>
        <v>15</v>
      </c>
      <c r="AV48">
        <f>(VLOOKUP('Dataset to Analyze - Overall'!A48, '[3]College Football Reference 0918'!$A$2:$G$131, 6, FALSE))*5</f>
        <v>35</v>
      </c>
      <c r="AW48">
        <f t="shared" si="11"/>
        <v>28</v>
      </c>
      <c r="AX48" s="4">
        <f>((((SUMIF('[3]2014 Broadcasts'!$F$2:$F$561, 'Dataset to Analyze - Overall'!A48, '[3]2014 Broadcasts'!$B$2:$B$561))+(SUMIF('[3]2014 Broadcasts'!$G$2:$G$561, 'Dataset to Analyze - Overall'!A48, '[3]2014 Broadcasts'!$B$2:$B$561))+(SUMIF('[3]2014 Broadcasts'!$H$2:$H$561, 'Dataset to Analyze - Overall'!A48, '[3]2014 Broadcasts'!$B$2:$B$561))+(SUMIF('[3]2014 Broadcasts'!$I$2:$I$561, 'Dataset to Analyze - Overall'!A48, '[3]2014 Broadcasts'!$B$2:$B$561)))+((SUMIF('[3]2015 Broadcasts'!$C$2:$C$417,'Dataset to Analyze - Overall'!A48,'[3]2015 Broadcasts'!$H$2:$H$417))+(SUMIF('[3]2015 Broadcasts'!$D$2:$D$417,'Dataset to Analyze - Overall'!A48,'[3]2015 Broadcasts'!$H$2:$H$417)))+((SUMIF('[3]2016 Broadcasts'!$C$2:$C$400,'Dataset to Analyze - Overall'!A48,'[3]2016 Broadcasts'!$H$2:$H$400))+(SUMIF('[3]2016 Broadcasts'!$D$2:$D$400,'Dataset to Analyze - Overall'!A48,'[3]2016 Broadcasts'!$H$2:$H$400)))+((SUMIF('[3]2017 Broadcasts'!$C$2:$C$394,'Dataset to Analyze - Overall'!A48, '[3]2017 Broadcasts'!$I$2:$I$394))+(SUMIF('[3]2017 Broadcasts'!$D$2:$D$394,'Dataset to Analyze - Overall'!A48, '[3]2017 Broadcasts'!$I$2:$I$394)))+((SUMIF('[3]2018 Broadcasts'!$C$2:$C$351, 'Dataset to Analyze - Overall'!A48, '[3]2018 Broadcasts'!$H$2:$H$351))+(SUMIF('[3]2018 Broadcasts'!$D$2:$D$351, 'Dataset to Analyze - Overall'!A48, '[3]2018 Broadcasts'!$H$2:$H$351))))/AW48)*1000000</f>
        <v>2567071.4285714286</v>
      </c>
      <c r="AY48" t="s">
        <v>193</v>
      </c>
      <c r="AZ48" s="4">
        <f>(VLOOKUP(A48, [3]Averages!$B$2:$K$128, 10, FALSE))*1000000</f>
        <v>3150000</v>
      </c>
      <c r="BA48" s="4">
        <f>AVERAGEIF([3]Attendance!$C$2:$C$1286, 'Dataset to Analyze - Overall'!A48, [3]Attendance!$G$2:$G$1286)</f>
        <v>59437.3</v>
      </c>
      <c r="BB48">
        <f>VLOOKUP(A48, [3]Stadiums!$B$2:$E$132, 3, FALSE)</f>
        <v>71004</v>
      </c>
      <c r="BC48" s="3">
        <f t="shared" si="12"/>
        <v>0.8370979099769027</v>
      </c>
      <c r="BD48">
        <f>VLOOKUP(A48, '[3]College Football Reference 0918'!$A$2:$L$131, 11, FALSE)</f>
        <v>3</v>
      </c>
      <c r="BE48">
        <f>VLOOKUP(A48, '[3]College Football Reference 0918'!$A$2:$L$131, 12, FALSE)</f>
        <v>3</v>
      </c>
      <c r="BF48">
        <f>VLOOKUP(A48, '[3]College Football Reference 0918'!$A$2:$L$131, 2, FALSE)</f>
        <v>10</v>
      </c>
      <c r="BG48">
        <f>VLOOKUP(A48, '[3]Draft Picks'!$AG$2:$AT$131, 14, FALSE)</f>
        <v>23</v>
      </c>
      <c r="BH48">
        <f>(VLOOKUP(A48, [3]Averages!$B$2:$J$128, 9, FALSE))*GV48</f>
        <v>3707567.8478988763</v>
      </c>
      <c r="BJ48">
        <f>VLOOKUP(A48&amp;"2014", '[4]Revenues_All_Sports_and_Men''s_W'!$E$2:$BI$1271, 57, FALSE)</f>
        <v>37892973</v>
      </c>
      <c r="BK48">
        <f>VLOOKUP(A48&amp;"2015", '[4]Revenues_All_Sports_and_Men''s_W'!$E$2:$BI$1271, 57, FALSE)</f>
        <v>30358216</v>
      </c>
      <c r="BL48">
        <f>VLOOKUP(A48&amp;"2016", '[4]Revenues_All_Sports_and_Men''s_W'!$E$2:$BI$1271, 57, FALSE)</f>
        <v>29205904</v>
      </c>
      <c r="BM48">
        <f>VLOOKUP(A48&amp;"2017", '[4]Revenues_All_Sports_and_Men''s_W'!$E$2:$BI$1271, 57, FALSE)</f>
        <v>31426691</v>
      </c>
      <c r="BN48">
        <f>VLOOKUP(A48&amp;"2018", '[4]Revenues_All_Sports_and_Men''s_W'!$E$2:$BI$1271, 57, FALSE)</f>
        <v>38471523</v>
      </c>
      <c r="BO48" s="6">
        <f>VLOOKUP(A48&amp;"2014", '[4]Revenues_All_Sports_and_Men''s_W'!$E$2:$FO$1271, 58, FALSE)</f>
        <v>0.45141066917435463</v>
      </c>
      <c r="BP48" s="6">
        <f>VLOOKUP(A48&amp;"2015", '[4]Revenues_All_Sports_and_Men''s_W'!$E$2:$FO$1271, 58, FALSE)</f>
        <v>0.33151866069423347</v>
      </c>
      <c r="BQ48" s="6">
        <f>VLOOKUP(A48&amp;"2016", '[4]Revenues_All_Sports_and_Men''s_W'!$E$2:$FO$1271, 58, FALSE)</f>
        <v>0.32438656849929282</v>
      </c>
      <c r="BR48" s="6">
        <f>VLOOKUP(A48&amp;"2017", '[4]Revenues_All_Sports_and_Men''s_W'!$E$2:$FO$1271, 58, FALSE)</f>
        <v>0.33523834115521151</v>
      </c>
      <c r="BS48" s="6">
        <f>VLOOKUP(A48&amp;"2018", '[4]Revenues_All_Sports_and_Men''s_W'!$E$2:$FO$1271, 58, FALSE)</f>
        <v>0.40662199829033158</v>
      </c>
      <c r="BT48">
        <f>VLOOKUP(A48&amp;"2014", '[5]Recruiting_Expenses_Men''s_Women'!$F$2:$O$1271, 9, FALSE)</f>
        <v>879356</v>
      </c>
      <c r="BU48">
        <f>VLOOKUP(A48&amp;"2015", '[5]Recruiting_Expenses_Men''s_Women'!$F$2:$O$1271, 9, FALSE)</f>
        <v>1009922</v>
      </c>
      <c r="BV48">
        <f>VLOOKUP(A48&amp;"2016", '[5]Recruiting_Expenses_Men''s_Women'!$F$2:$O$1271, 9, FALSE)</f>
        <v>1066805</v>
      </c>
      <c r="BW48">
        <f>VLOOKUP(A48&amp;"2017", '[5]Recruiting_Expenses_Men''s_Women'!$F$2:$O$1271, 9, FALSE)</f>
        <v>1183162</v>
      </c>
      <c r="BX48">
        <f>VLOOKUP(A48&amp;"2018", '[5]Recruiting_Expenses_Men''s_Women'!$F$2:$O$1271, 9, FALSE)</f>
        <v>1311996</v>
      </c>
      <c r="BY48" s="4">
        <v>32960000</v>
      </c>
      <c r="BZ48" s="4">
        <v>39382000</v>
      </c>
      <c r="CA48" s="4">
        <v>41847000</v>
      </c>
      <c r="CB48" s="4">
        <v>44688000</v>
      </c>
      <c r="CC48" s="4">
        <v>45300000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f>VLOOKUP(A48, '[3]2014'!$B$18:$D$145, 3, FALSE)</f>
        <v>11</v>
      </c>
      <c r="CJ48">
        <f>VLOOKUP(A48, '[3]2015'!$B$18:$D$145, 3, FALSE)</f>
        <v>5</v>
      </c>
      <c r="CK48">
        <f>VLOOKUP(A48, '[3]2016'!$B$18:$D$145, 3, FALSE)</f>
        <v>4</v>
      </c>
      <c r="CL48">
        <f>VLOOKUP(A48, '[3]2017'!$B$18:$D$147, 3, FALSE)</f>
        <v>7</v>
      </c>
      <c r="CM48">
        <f>VLOOKUP(A48, '[3]2018'!$B$18:$D$147, 3, FALSE)</f>
        <v>8</v>
      </c>
      <c r="CN48">
        <f>COUNTIF('[3]2014 Broadcasts'!$F$2:$F$561, 'Dataset to Analyze - Overall'!A48)+COUNTIF('[3]2014 Broadcasts'!$G$2:$G$561, 'Dataset to Analyze - Overall'!A48)+COUNTIF('[3]2014 Broadcasts'!$H$2:$H$561, 'Dataset to Analyze - Overall'!A48)+COUNTIF('[3]2014 Broadcasts'!$I$2:$I$561, 'Dataset to Analyze - Overall'!A48)</f>
        <v>9</v>
      </c>
      <c r="CO48">
        <f>COUNTIF('[3]2015 Broadcasts'!$C$2:$C$417, A48)+COUNTIF('[3]2015 Broadcasts'!$D$2:$D$417, A48)</f>
        <v>4</v>
      </c>
      <c r="CP48">
        <f>COUNTIF('[3]2016 Broadcasts'!$C$2:$C$400, 'Dataset to Analyze - Overall'!A48)+COUNTIF('[3]2016 Broadcasts'!$D$2:$D$400, 'Dataset to Analyze - Overall'!A48)</f>
        <v>4</v>
      </c>
      <c r="CQ48">
        <f>COUNTIF('[3]2017 Broadcasts'!$C$2:$C$394, 'Dataset to Analyze - Overall'!A48)+COUNTIF('[3]2017 Broadcasts'!$D$2:$D$394, 'Dataset to Analyze - Overall'!A48)</f>
        <v>5</v>
      </c>
      <c r="CR48">
        <f>COUNTIF('[3]2018 Broadcasts'!$C$2:$C$351, 'Dataset to Analyze - Overall'!A48)+COUNTIF('[3]2018 Broadcasts'!$D$2:$D$351, 'Dataset to Analyze - Overall'!A48)</f>
        <v>6</v>
      </c>
      <c r="CS48" s="4">
        <f>(((SUMIF('[3]2014 Broadcasts'!$F$2:$F$561, 'Dataset to Analyze - Overall'!A48, '[3]2014 Broadcasts'!$B$2:$B$561))+(SUMIF('[3]2014 Broadcasts'!$G$2:$G$561, 'Dataset to Analyze - Overall'!A48, '[3]2014 Broadcasts'!$B$2:$B$561))+(SUMIF('[3]2014 Broadcasts'!$H$2:$H$561, 'Dataset to Analyze - Overall'!A48, '[3]2014 Broadcasts'!$B$2:$B$561))+(SUMIF('[3]2014 Broadcasts'!$I$2:$I$561, 'Dataset to Analyze - Overall'!A48, '[3]2014 Broadcasts'!$B$2:$B$561)))/'Dataset to Analyze - Overall'!CN48)*1000000</f>
        <v>3974777.7777777789</v>
      </c>
      <c r="CT48" s="4">
        <f>(((SUMIF('[3]2015 Broadcasts'!$C$2:$C$417,'Dataset to Analyze - Overall'!A48,'[3]2015 Broadcasts'!$H$2:$H$417))+(SUMIF('[3]2015 Broadcasts'!$D$2:$D$417,'Dataset to Analyze - Overall'!A48,'[3]2015 Broadcasts'!$H$2:$H$417)))/CO48)*1000000</f>
        <v>1707500</v>
      </c>
      <c r="CU48" s="4">
        <f>(((SUMIF('[3]2016 Broadcasts'!$C$2:$C$400,'Dataset to Analyze - Overall'!A48,'[3]2016 Broadcasts'!$H$2:$H$400))+(SUMIF('[3]2016 Broadcasts'!$D$2:$D$400,'Dataset to Analyze - Overall'!A48,'[3]2016 Broadcasts'!$H$2:$H$400)))/'Dataset to Analyze - Overall'!CP48)*1000000</f>
        <v>1529250</v>
      </c>
      <c r="CV48" s="4">
        <f>(((SUMIF('[3]2017 Broadcasts'!$C$2:$C$394,'Dataset to Analyze - Overall'!A48, '[3]2017 Broadcasts'!$I$2:$I$394))+(SUMIF('[3]2017 Broadcasts'!$D$2:$D$394,'Dataset to Analyze - Overall'!A48, '[3]2017 Broadcasts'!$I$2:$I$394)))/'Dataset to Analyze - Overall'!CQ48)*1000000</f>
        <v>1611000</v>
      </c>
      <c r="CW48" s="4">
        <f>(((SUMIF('[3]2018 Broadcasts'!$C$2:$C$351, 'Dataset to Analyze - Overall'!A48, '[3]2018 Broadcasts'!$H$2:$H$351))+(SUMIF('[3]2018 Broadcasts'!$D$2:$D$351, 'Dataset to Analyze - Overall'!A48, '[3]2018 Broadcasts'!$H$2:$H$351)))/'Dataset to Analyze - Overall'!CR48)*1000000</f>
        <v>2517166.666666667</v>
      </c>
      <c r="CX48" s="5"/>
      <c r="CY48">
        <f>VLOOKUP(A48&amp;"2014", [3]Attendance!$D$2:$G$1286, 4, FALSE)</f>
        <v>65285</v>
      </c>
      <c r="CZ48">
        <f>VLOOKUP(A48&amp;"2015", [3]Attendance!$D$2:$G$1286, 4, FALSE)</f>
        <v>65120</v>
      </c>
      <c r="DA48">
        <f>VLOOKUP(A48&amp;"2016", [3]Attendance!$D$2:$G$1286, 4, FALSE)</f>
        <v>52236</v>
      </c>
      <c r="DB48">
        <f>VLOOKUP(A48&amp;"2017", [3]Attendance!$D$2:$G$1286, 4, FALSE)</f>
        <v>51490</v>
      </c>
      <c r="DC48">
        <f>VLOOKUP(A48&amp;"2018", [3]Attendance!$D$2:$G$1286, 4, FALSE)</f>
        <v>51466</v>
      </c>
      <c r="DE48">
        <f t="shared" si="45"/>
        <v>24.266659908938902</v>
      </c>
      <c r="DF48">
        <f t="shared" si="45"/>
        <v>19.4414015261389</v>
      </c>
      <c r="DG48">
        <f t="shared" si="45"/>
        <v>18.703460921338902</v>
      </c>
      <c r="DH48">
        <f t="shared" si="45"/>
        <v>20.1256529161389</v>
      </c>
      <c r="DI48">
        <f t="shared" si="45"/>
        <v>24.637163328938904</v>
      </c>
      <c r="DJ48">
        <f t="shared" si="35"/>
        <v>76.7346</v>
      </c>
      <c r="DK48">
        <f t="shared" si="36"/>
        <v>91.826299999999989</v>
      </c>
      <c r="DL48">
        <f t="shared" si="37"/>
        <v>97.619050000000001</v>
      </c>
      <c r="DM48">
        <f t="shared" si="38"/>
        <v>104.2954</v>
      </c>
      <c r="DN48">
        <f t="shared" si="39"/>
        <v>105.7336</v>
      </c>
      <c r="DT48">
        <f t="shared" si="46"/>
        <v>43.842396155195203</v>
      </c>
      <c r="DU48">
        <f t="shared" si="46"/>
        <v>49.002351180473781</v>
      </c>
      <c r="DV48">
        <f t="shared" si="46"/>
        <v>48.408624881065982</v>
      </c>
      <c r="DW48">
        <f t="shared" si="46"/>
        <v>52.874168397853019</v>
      </c>
      <c r="DX48">
        <f t="shared" si="46"/>
        <v>57.996423378731556</v>
      </c>
      <c r="DY48">
        <f t="shared" si="47"/>
        <v>39.372829999999993</v>
      </c>
      <c r="DZ48">
        <f t="shared" si="48"/>
        <v>23.859649999999998</v>
      </c>
      <c r="EA48">
        <f t="shared" si="49"/>
        <v>27.489319999999999</v>
      </c>
      <c r="EB48">
        <f t="shared" si="50"/>
        <v>32.745909999999995</v>
      </c>
      <c r="EC48">
        <f t="shared" si="51"/>
        <v>29.116239999999998</v>
      </c>
      <c r="ED48">
        <f t="shared" si="52"/>
        <v>13.43700000081359</v>
      </c>
      <c r="EE48">
        <f t="shared" si="53"/>
        <v>5.9720000008999783</v>
      </c>
      <c r="EF48">
        <f t="shared" si="54"/>
        <v>5.9720000009939769</v>
      </c>
      <c r="EG48">
        <f t="shared" si="55"/>
        <v>7.4650000010971063</v>
      </c>
      <c r="EH48">
        <f t="shared" si="56"/>
        <v>8.9580000012096797</v>
      </c>
      <c r="EI48" s="4">
        <f t="shared" si="57"/>
        <v>197.65348606494769</v>
      </c>
      <c r="EJ48" s="4">
        <f t="shared" si="57"/>
        <v>190.10170270751263</v>
      </c>
      <c r="EK48" s="4">
        <f t="shared" si="57"/>
        <v>198.19245580339884</v>
      </c>
      <c r="EL48" s="4">
        <f t="shared" si="57"/>
        <v>217.50613131508902</v>
      </c>
      <c r="EM48" s="4">
        <f t="shared" si="57"/>
        <v>226.44142670888013</v>
      </c>
      <c r="EN48" s="4">
        <f t="shared" si="58"/>
        <v>26</v>
      </c>
      <c r="EO48" s="4">
        <f t="shared" si="58"/>
        <v>36</v>
      </c>
      <c r="EP48" s="4">
        <f t="shared" si="58"/>
        <v>42</v>
      </c>
      <c r="EQ48" s="4">
        <f t="shared" si="41"/>
        <v>37</v>
      </c>
      <c r="ER48" s="4" t="e">
        <f t="shared" si="40"/>
        <v>#DIV/0!</v>
      </c>
      <c r="ET48">
        <v>5</v>
      </c>
      <c r="EU48">
        <v>0</v>
      </c>
      <c r="EV48">
        <v>0</v>
      </c>
      <c r="EW48">
        <v>0</v>
      </c>
      <c r="EX48">
        <v>0</v>
      </c>
      <c r="EY48">
        <v>5</v>
      </c>
      <c r="EZ48">
        <v>0</v>
      </c>
      <c r="FA48">
        <v>0</v>
      </c>
      <c r="FB48">
        <v>5</v>
      </c>
      <c r="FC48">
        <v>5</v>
      </c>
      <c r="FD48">
        <f>VLOOKUP(A48, '[3]College Football Reference 0918'!$A$2:$R$131, 9, FALSE)</f>
        <v>0</v>
      </c>
      <c r="FE48">
        <f>VLOOKUP(A48, '[3]College Football Reference 0918'!$A$2:$R$131, 10, FALSE)</f>
        <v>0</v>
      </c>
      <c r="FF48">
        <f>VLOOKUP(A48, '[3]College Football Reference 0918'!$A$2:$R$131, 11, FALSE)</f>
        <v>3</v>
      </c>
      <c r="FG48">
        <f>VLOOKUP(A48, '[3]College Football Reference 0918'!$A$2:$R$131, 12, FALSE)</f>
        <v>3</v>
      </c>
      <c r="FH48">
        <f>VLOOKUP(A48, '[3]College Football Reference 0918'!$A$2:$R$131, 13, FALSE)</f>
        <v>0</v>
      </c>
      <c r="FX48">
        <f>IF((VLOOKUP(A48, '[3]2014'!$B$18:$Q$145, 13, FALSE))&gt;0, 5, 0)</f>
        <v>5</v>
      </c>
      <c r="FY48">
        <f>IF((VLOOKUP(A48, '[3]2015'!$B$18:$P$145, 13, FALSE))&gt;0, 5, 0)</f>
        <v>5</v>
      </c>
      <c r="FZ48">
        <f>IF((VLOOKUP(A48, '[3]2016'!$B$18:$Q$145, 13, FALSE))&gt;0, 5, 0)</f>
        <v>0</v>
      </c>
      <c r="GA48">
        <f>IF((VLOOKUP(A48, '[3]2017'!$B$18:$Q$147, 13, FALSE))&gt;0, 5, 0)</f>
        <v>0</v>
      </c>
      <c r="GB48">
        <f>IF((VLOOKUP(A48, '[3]2018'!$B$18:$Q$147, 13, FALSE))&gt;0, 5, 0)</f>
        <v>0</v>
      </c>
      <c r="GC48">
        <f>IF((VLOOKUP(A48, '[3]2014'!$B$18:$Q$145, 15, FALSE))&gt;0, 5, 0)</f>
        <v>5</v>
      </c>
      <c r="GD48">
        <f>IF((VLOOKUP(A48, '[3]2015'!$B$18:$P$145, 15, FALSE))&gt;0, 5, 0)</f>
        <v>0</v>
      </c>
      <c r="GE48">
        <f>IF((VLOOKUP(A48, '[3]2016'!$B$18:$Q$145, 15, FALSE))&gt;0, 5, 0)</f>
        <v>0</v>
      </c>
      <c r="GF48">
        <f>IF((VLOOKUP(A48, '[3]2017'!$B$18:$Q$147, 15, FALSE))&gt;0, 5, 0)</f>
        <v>0</v>
      </c>
      <c r="GG48">
        <f>IF((VLOOKUP(A48, '[3]2018'!$B$18:$Q$147, 15, FALSE))&gt;0, 5, 0)</f>
        <v>0</v>
      </c>
      <c r="GH48" s="7">
        <f t="shared" si="59"/>
        <v>428198.63166465604</v>
      </c>
      <c r="GI48" s="7">
        <f t="shared" si="59"/>
        <v>466456.3909796325</v>
      </c>
      <c r="GJ48" s="7">
        <f t="shared" si="59"/>
        <v>508132.32130116405</v>
      </c>
      <c r="GK48" s="7">
        <f t="shared" si="59"/>
        <v>553531.82193227462</v>
      </c>
      <c r="GL48" s="7">
        <f t="shared" si="59"/>
        <v>602987.5783281757</v>
      </c>
      <c r="GM48">
        <v>656862</v>
      </c>
      <c r="GO48" s="8">
        <f t="shared" si="29"/>
        <v>5.3539832733921877E-2</v>
      </c>
      <c r="GP48" s="8">
        <f t="shared" si="30"/>
        <v>0.15941991636696096</v>
      </c>
      <c r="GQ48">
        <f>VLOOKUP(A48, '[3]Sept. 2017 Social'!$D$2:$F$151, 3, FALSE)</f>
        <v>0.26530000000000004</v>
      </c>
      <c r="GR48">
        <f>VLOOKUP(A48, '[3]Sept. 2018 Social'!$D$2:$F$151, 3, FALSE)</f>
        <v>0.28960000000000002</v>
      </c>
      <c r="GS48">
        <f>VLOOKUP(A48, '[3]Sept. 2019 Social'!$D$2:$F$301, 3, FALSE)</f>
        <v>0.32439999999999997</v>
      </c>
      <c r="GT48">
        <f>AVERAGE(((GR48-GQ48)/GQ48), ((GS48-GR48)/GR48))</f>
        <v>0.10588008363303908</v>
      </c>
      <c r="GV48">
        <v>0.75355086647594871</v>
      </c>
    </row>
    <row r="49" spans="1:204" x14ac:dyDescent="0.35">
      <c r="A49" t="s">
        <v>294</v>
      </c>
      <c r="B49" t="str">
        <f>VLOOKUP(A49,'[1]CFB Scores for Tableau'!$A$2:$D$131, 2, FALSE)</f>
        <v>Atlanta</v>
      </c>
      <c r="C49" t="str">
        <f>VLOOKUP(A49,'[1]CFB Scores for Tableau'!$A$2:$D$131, 3, FALSE)</f>
        <v>Georgia</v>
      </c>
      <c r="D49" s="9">
        <f>VLOOKUP(A49,'[1]CFB Scores for Tableau'!$A$2:$D$131, 4, FALSE)</f>
        <v>30332</v>
      </c>
      <c r="F49" s="3">
        <f t="shared" si="0"/>
        <v>87.147664283433301</v>
      </c>
      <c r="G49">
        <f t="shared" si="1"/>
        <v>51</v>
      </c>
      <c r="I49" s="4">
        <f t="shared" si="2"/>
        <v>26.26952891098</v>
      </c>
      <c r="J49">
        <v>24</v>
      </c>
      <c r="K49" s="4">
        <f t="shared" si="32"/>
        <v>61.915029999999994</v>
      </c>
      <c r="L49" s="4">
        <f t="shared" si="3"/>
        <v>50.15177916643961</v>
      </c>
      <c r="M49" s="4">
        <f t="shared" si="33"/>
        <v>43.844059000000016</v>
      </c>
      <c r="N49" s="4">
        <f t="shared" si="4"/>
        <v>50.762000000544496</v>
      </c>
      <c r="O49" s="4">
        <f t="shared" si="5"/>
        <v>256.94239707796413</v>
      </c>
      <c r="P49" s="4">
        <f t="shared" si="6"/>
        <v>44</v>
      </c>
      <c r="Q49" s="4"/>
      <c r="R49" s="4">
        <f t="shared" si="34"/>
        <v>255.1240680840196</v>
      </c>
      <c r="S49" s="4">
        <f t="shared" si="7"/>
        <v>44</v>
      </c>
      <c r="T49" s="4"/>
      <c r="U49" t="s">
        <v>218</v>
      </c>
      <c r="V49" t="s">
        <v>191</v>
      </c>
      <c r="W49" s="4">
        <v>37024475.399999999</v>
      </c>
      <c r="X49" s="4">
        <v>4115507.8</v>
      </c>
      <c r="Y49" s="4">
        <f>VLOOKUP(A49, '[2]Power 5'!$B$2:$F$75, 3, FALSE)</f>
        <v>1036267.6</v>
      </c>
      <c r="Z49" s="4">
        <f>VLOOKUP(A49, '[2]Power 5'!$B$2:$F$75, 4, FALSE)</f>
        <v>699128.7</v>
      </c>
      <c r="AA49" s="3">
        <f>VLOOKUP(A49, '[2]Power 5'!$B$2:$F$75, 5, FALSE)</f>
        <v>0.67466038695024333</v>
      </c>
      <c r="AB49" s="4">
        <v>32908967.599999998</v>
      </c>
      <c r="AC49" s="3">
        <v>0.58758478585728868</v>
      </c>
      <c r="AD49" s="4">
        <f t="shared" si="8"/>
        <v>26653800</v>
      </c>
      <c r="AE49" t="s">
        <v>295</v>
      </c>
      <c r="AF49" s="5">
        <f>(VLOOKUP(A49, '[3]USA Coaches'' Salaries'!$O$3:$W$132, 9, FALSE))</f>
        <v>3.0314503999999998</v>
      </c>
      <c r="AG49">
        <v>92007</v>
      </c>
      <c r="AH49">
        <v>83953</v>
      </c>
      <c r="AI49">
        <v>53011</v>
      </c>
      <c r="AJ49">
        <f t="shared" si="9"/>
        <v>228971</v>
      </c>
      <c r="AK49">
        <v>4</v>
      </c>
      <c r="AL49">
        <v>0</v>
      </c>
      <c r="AM49">
        <v>0</v>
      </c>
      <c r="AN49">
        <v>0</v>
      </c>
      <c r="AO49">
        <f t="shared" si="44"/>
        <v>0</v>
      </c>
      <c r="AP49">
        <f>(VLOOKUP(A49, '[3]College Football Reference 0918'!$A$2:$I$131, 8, FALSE))*10</f>
        <v>20</v>
      </c>
      <c r="AQ49">
        <f>(VLOOKUP(A49, '[3]College Football Reference 0918'!$A$2:$I$131, 9, FALSE))*10</f>
        <v>10</v>
      </c>
      <c r="AR49">
        <f>VLOOKUP('Dataset to Analyze - Overall'!A49, '[3]College Football Reference 0918'!$A$2:$G$131, 3, FALSE)</f>
        <v>74</v>
      </c>
      <c r="AS49">
        <f>VLOOKUP('Dataset to Analyze - Overall'!A49, '[3]College Football Reference 0918'!$A$2:$G$131, 4, FALSE)</f>
        <v>56</v>
      </c>
      <c r="AT49" s="5">
        <f>VLOOKUP('Dataset to Analyze - Overall'!A49, '[3]College Football Reference 0918'!$A$2:$G$131, 5, FALSE)</f>
        <v>0.56923076923076921</v>
      </c>
      <c r="AU49">
        <f>(VLOOKUP('Dataset to Analyze - Overall'!A49,'[3]College Football Reference 0918'!$A$2:$G$131,7,FALSE)*5)</f>
        <v>15</v>
      </c>
      <c r="AV49">
        <f>(VLOOKUP('Dataset to Analyze - Overall'!A49, '[3]College Football Reference 0918'!$A$2:$G$131, 6, FALSE))*5</f>
        <v>40</v>
      </c>
      <c r="AW49">
        <f t="shared" si="11"/>
        <v>34</v>
      </c>
      <c r="AX49" s="4">
        <f>((((SUMIF('[3]2014 Broadcasts'!$F$2:$F$561, 'Dataset to Analyze - Overall'!A49, '[3]2014 Broadcasts'!$B$2:$B$561))+(SUMIF('[3]2014 Broadcasts'!$G$2:$G$561, 'Dataset to Analyze - Overall'!A49, '[3]2014 Broadcasts'!$B$2:$B$561))+(SUMIF('[3]2014 Broadcasts'!$H$2:$H$561, 'Dataset to Analyze - Overall'!A49, '[3]2014 Broadcasts'!$B$2:$B$561))+(SUMIF('[3]2014 Broadcasts'!$I$2:$I$561, 'Dataset to Analyze - Overall'!A49, '[3]2014 Broadcasts'!$B$2:$B$561)))+((SUMIF('[3]2015 Broadcasts'!$C$2:$C$417,'Dataset to Analyze - Overall'!A49,'[3]2015 Broadcasts'!$H$2:$H$417))+(SUMIF('[3]2015 Broadcasts'!$D$2:$D$417,'Dataset to Analyze - Overall'!A49,'[3]2015 Broadcasts'!$H$2:$H$417)))+((SUMIF('[3]2016 Broadcasts'!$C$2:$C$400,'Dataset to Analyze - Overall'!A49,'[3]2016 Broadcasts'!$H$2:$H$400))+(SUMIF('[3]2016 Broadcasts'!$D$2:$D$400,'Dataset to Analyze - Overall'!A49,'[3]2016 Broadcasts'!$H$2:$H$400)))+((SUMIF('[3]2017 Broadcasts'!$C$2:$C$394,'Dataset to Analyze - Overall'!A49, '[3]2017 Broadcasts'!$I$2:$I$394))+(SUMIF('[3]2017 Broadcasts'!$D$2:$D$394,'Dataset to Analyze - Overall'!A49, '[3]2017 Broadcasts'!$I$2:$I$394)))+((SUMIF('[3]2018 Broadcasts'!$C$2:$C$351, 'Dataset to Analyze - Overall'!A49, '[3]2018 Broadcasts'!$H$2:$H$351))+(SUMIF('[3]2018 Broadcasts'!$D$2:$D$351, 'Dataset to Analyze - Overall'!A49, '[3]2018 Broadcasts'!$H$2:$H$351))))/AW49)*1000000</f>
        <v>2112705.8823529412</v>
      </c>
      <c r="AY49" t="s">
        <v>233</v>
      </c>
      <c r="AZ49" s="4">
        <f>(VLOOKUP(A49, [3]Averages!$B$2:$K$128, 10, FALSE))*1000000</f>
        <v>3110000</v>
      </c>
      <c r="BA49" s="4">
        <f>AVERAGEIF([3]Attendance!$C$2:$C$1286, 'Dataset to Analyze - Overall'!A49, [3]Attendance!$G$2:$G$1286)</f>
        <v>46901.3</v>
      </c>
      <c r="BB49">
        <f>VLOOKUP(A49, [3]Stadiums!$B$2:$E$132, 3, FALSE)</f>
        <v>55000</v>
      </c>
      <c r="BC49" s="3">
        <f t="shared" si="12"/>
        <v>0.85275090909090911</v>
      </c>
      <c r="BD49">
        <f>VLOOKUP(A49, '[3]College Football Reference 0918'!$A$2:$L$131, 11, FALSE)</f>
        <v>3</v>
      </c>
      <c r="BE49">
        <f>VLOOKUP(A49, '[3]College Football Reference 0918'!$A$2:$L$131, 12, FALSE)</f>
        <v>2</v>
      </c>
      <c r="BF49">
        <f>VLOOKUP(A49, '[3]College Football Reference 0918'!$A$2:$L$131, 2, FALSE)</f>
        <v>10</v>
      </c>
      <c r="BG49">
        <f>VLOOKUP(A49, '[3]Draft Picks'!$AG$2:$AT$131, 14, FALSE)</f>
        <v>15</v>
      </c>
      <c r="BH49">
        <f>(VLOOKUP(A49, [3]Averages!$B$2:$J$128, 9, FALSE))*GV49</f>
        <v>2706495.7950157723</v>
      </c>
      <c r="BJ49">
        <f>VLOOKUP(A49&amp;"2014", '[4]Revenues_All_Sports_and_Men''s_W'!$E$2:$BI$1271, 57, FALSE)</f>
        <v>41124340</v>
      </c>
      <c r="BK49">
        <f>VLOOKUP(A49&amp;"2015", '[4]Revenues_All_Sports_and_Men''s_W'!$E$2:$BI$1271, 57, FALSE)</f>
        <v>43605746</v>
      </c>
      <c r="BL49">
        <f>VLOOKUP(A49&amp;"2016", '[4]Revenues_All_Sports_and_Men''s_W'!$E$2:$BI$1271, 57, FALSE)</f>
        <v>46252310</v>
      </c>
      <c r="BM49">
        <f>VLOOKUP(A49&amp;"2017", '[4]Revenues_All_Sports_and_Men''s_W'!$E$2:$BI$1271, 57, FALSE)</f>
        <v>52125034</v>
      </c>
      <c r="BN49">
        <f>VLOOKUP(A49&amp;"2018", '[4]Revenues_All_Sports_and_Men''s_W'!$E$2:$BI$1271, 57, FALSE)</f>
        <v>42553892</v>
      </c>
      <c r="BO49" s="6">
        <f>VLOOKUP(A49&amp;"2014", '[4]Revenues_All_Sports_and_Men''s_W'!$E$2:$FO$1271, 58, FALSE)</f>
        <v>0.62973223615909024</v>
      </c>
      <c r="BP49" s="6">
        <f>VLOOKUP(A49&amp;"2015", '[4]Revenues_All_Sports_and_Men''s_W'!$E$2:$FO$1271, 58, FALSE)</f>
        <v>0.69925050383901277</v>
      </c>
      <c r="BQ49" s="6">
        <f>VLOOKUP(A49&amp;"2016", '[4]Revenues_All_Sports_and_Men''s_W'!$E$2:$FO$1271, 58, FALSE)</f>
        <v>0.64744680450776282</v>
      </c>
      <c r="BR49" s="6">
        <f>VLOOKUP(A49&amp;"2017", '[4]Revenues_All_Sports_and_Men''s_W'!$E$2:$FO$1271, 58, FALSE)</f>
        <v>0.66644643156940819</v>
      </c>
      <c r="BS49" s="6">
        <f>VLOOKUP(A49&amp;"2018", '[4]Revenues_All_Sports_and_Men''s_W'!$E$2:$FO$1271, 58, FALSE)</f>
        <v>0.53532487675382112</v>
      </c>
      <c r="BT49">
        <f>VLOOKUP(A49&amp;"2014", '[5]Recruiting_Expenses_Men''s_Women'!$F$2:$O$1271, 9, FALSE)</f>
        <v>906230</v>
      </c>
      <c r="BU49">
        <f>VLOOKUP(A49&amp;"2015", '[5]Recruiting_Expenses_Men''s_Women'!$F$2:$O$1271, 9, FALSE)</f>
        <v>964067</v>
      </c>
      <c r="BV49">
        <f>VLOOKUP(A49&amp;"2016", '[5]Recruiting_Expenses_Men''s_Women'!$F$2:$O$1271, 9, FALSE)</f>
        <v>1002979</v>
      </c>
      <c r="BW49">
        <f>VLOOKUP(A49&amp;"2017", '[5]Recruiting_Expenses_Men''s_Women'!$F$2:$O$1271, 9, FALSE)</f>
        <v>945766</v>
      </c>
      <c r="BX49">
        <f>VLOOKUP(A49&amp;"2018", '[5]Recruiting_Expenses_Men''s_Women'!$F$2:$O$1271, 9, FALSE)</f>
        <v>1399925</v>
      </c>
      <c r="BY49" s="4">
        <v>27438000</v>
      </c>
      <c r="BZ49" s="4">
        <v>22567000</v>
      </c>
      <c r="CA49" s="4">
        <v>25980000</v>
      </c>
      <c r="CB49" s="4">
        <v>28084000</v>
      </c>
      <c r="CC49" s="4">
        <v>29200000</v>
      </c>
      <c r="CD49">
        <v>4</v>
      </c>
      <c r="CE49">
        <v>4</v>
      </c>
      <c r="CF49">
        <v>4</v>
      </c>
      <c r="CG49">
        <v>4</v>
      </c>
      <c r="CH49">
        <v>4</v>
      </c>
      <c r="CI49">
        <f>VLOOKUP(A49, '[3]2014'!$B$18:$D$145, 3, FALSE)</f>
        <v>11</v>
      </c>
      <c r="CJ49">
        <f>VLOOKUP(A49, '[3]2015'!$B$18:$D$145, 3, FALSE)</f>
        <v>3</v>
      </c>
      <c r="CK49">
        <f>VLOOKUP(A49, '[3]2016'!$B$18:$D$145, 3, FALSE)</f>
        <v>9</v>
      </c>
      <c r="CL49">
        <f>VLOOKUP(A49, '[3]2017'!$B$18:$D$147, 3, FALSE)</f>
        <v>5</v>
      </c>
      <c r="CM49">
        <f>VLOOKUP(A49, '[3]2018'!$B$18:$D$147, 3, FALSE)</f>
        <v>7</v>
      </c>
      <c r="CN49">
        <f>COUNTIF('[3]2014 Broadcasts'!$F$2:$F$561, 'Dataset to Analyze - Overall'!A49)+COUNTIF('[3]2014 Broadcasts'!$G$2:$G$561, 'Dataset to Analyze - Overall'!A49)+COUNTIF('[3]2014 Broadcasts'!$H$2:$H$561, 'Dataset to Analyze - Overall'!A49)+COUNTIF('[3]2014 Broadcasts'!$I$2:$I$561, 'Dataset to Analyze - Overall'!A49)</f>
        <v>9</v>
      </c>
      <c r="CO49">
        <f>COUNTIF('[3]2015 Broadcasts'!$C$2:$C$417, A49)+COUNTIF('[3]2015 Broadcasts'!$D$2:$D$417, A49)</f>
        <v>8</v>
      </c>
      <c r="CP49">
        <f>COUNTIF('[3]2016 Broadcasts'!$C$2:$C$400, 'Dataset to Analyze - Overall'!A49)+COUNTIF('[3]2016 Broadcasts'!$D$2:$D$400, 'Dataset to Analyze - Overall'!A49)</f>
        <v>5</v>
      </c>
      <c r="CQ49">
        <f>COUNTIF('[3]2017 Broadcasts'!$C$2:$C$394, 'Dataset to Analyze - Overall'!A49)+COUNTIF('[3]2017 Broadcasts'!$D$2:$D$394, 'Dataset to Analyze - Overall'!A49)</f>
        <v>6</v>
      </c>
      <c r="CR49">
        <f>COUNTIF('[3]2018 Broadcasts'!$C$2:$C$351, 'Dataset to Analyze - Overall'!A49)+COUNTIF('[3]2018 Broadcasts'!$D$2:$D$351, 'Dataset to Analyze - Overall'!A49)</f>
        <v>6</v>
      </c>
      <c r="CS49" s="4">
        <f>(((SUMIF('[3]2014 Broadcasts'!$F$2:$F$561, 'Dataset to Analyze - Overall'!A49, '[3]2014 Broadcasts'!$B$2:$B$561))+(SUMIF('[3]2014 Broadcasts'!$G$2:$G$561, 'Dataset to Analyze - Overall'!A49, '[3]2014 Broadcasts'!$B$2:$B$561))+(SUMIF('[3]2014 Broadcasts'!$H$2:$H$561, 'Dataset to Analyze - Overall'!A49, '[3]2014 Broadcasts'!$B$2:$B$561))+(SUMIF('[3]2014 Broadcasts'!$I$2:$I$561, 'Dataset to Analyze - Overall'!A49, '[3]2014 Broadcasts'!$B$2:$B$561)))/'Dataset to Analyze - Overall'!CN49)*1000000</f>
        <v>2964111.111111111</v>
      </c>
      <c r="CT49" s="4">
        <f>(((SUMIF('[3]2015 Broadcasts'!$C$2:$C$417,'Dataset to Analyze - Overall'!A49,'[3]2015 Broadcasts'!$H$2:$H$417))+(SUMIF('[3]2015 Broadcasts'!$D$2:$D$417,'Dataset to Analyze - Overall'!A49,'[3]2015 Broadcasts'!$H$2:$H$417)))/CO49)*1000000</f>
        <v>1690750.0000000005</v>
      </c>
      <c r="CU49" s="4">
        <f>(((SUMIF('[3]2016 Broadcasts'!$C$2:$C$400,'Dataset to Analyze - Overall'!A49,'[3]2016 Broadcasts'!$H$2:$H$400))+(SUMIF('[3]2016 Broadcasts'!$D$2:$D$400,'Dataset to Analyze - Overall'!A49,'[3]2016 Broadcasts'!$H$2:$H$400)))/'Dataset to Analyze - Overall'!CP49)*1000000</f>
        <v>1311799.9999999998</v>
      </c>
      <c r="CV49" s="4">
        <f>(((SUMIF('[3]2017 Broadcasts'!$C$2:$C$394,'Dataset to Analyze - Overall'!A49, '[3]2017 Broadcasts'!$I$2:$I$394))+(SUMIF('[3]2017 Broadcasts'!$D$2:$D$394,'Dataset to Analyze - Overall'!A49, '[3]2017 Broadcasts'!$I$2:$I$394)))/'Dataset to Analyze - Overall'!CQ49)*1000000</f>
        <v>2587000</v>
      </c>
      <c r="CW49" s="4">
        <f>(((SUMIF('[3]2018 Broadcasts'!$C$2:$C$351, 'Dataset to Analyze - Overall'!A49, '[3]2018 Broadcasts'!$H$2:$H$351))+(SUMIF('[3]2018 Broadcasts'!$D$2:$D$351, 'Dataset to Analyze - Overall'!A49, '[3]2018 Broadcasts'!$H$2:$H$351)))/'Dataset to Analyze - Overall'!CR49)*1000000</f>
        <v>1591333.3333333333</v>
      </c>
      <c r="CX49" s="5"/>
      <c r="CY49">
        <f>VLOOKUP(A49&amp;"2014", [3]Attendance!$D$2:$G$1286, 4, FALSE)</f>
        <v>48519</v>
      </c>
      <c r="CZ49">
        <f>VLOOKUP(A49&amp;"2015", [3]Attendance!$D$2:$G$1286, 4, FALSE)</f>
        <v>50707</v>
      </c>
      <c r="DA49">
        <f>VLOOKUP(A49&amp;"2016", [3]Attendance!$D$2:$G$1286, 4, FALSE)</f>
        <v>47503</v>
      </c>
      <c r="DB49">
        <f>VLOOKUP(A49&amp;"2017", [3]Attendance!$D$2:$G$1286, 4, FALSE)</f>
        <v>46885</v>
      </c>
      <c r="DC49">
        <f>VLOOKUP(A49&amp;"2018", [3]Attendance!$D$2:$G$1286, 4, FALSE)</f>
        <v>43087</v>
      </c>
      <c r="DE49">
        <f t="shared" si="45"/>
        <v>26.336027335738901</v>
      </c>
      <c r="DF49">
        <f t="shared" si="45"/>
        <v>27.925119738138903</v>
      </c>
      <c r="DG49">
        <f t="shared" si="45"/>
        <v>29.619979323738903</v>
      </c>
      <c r="DH49">
        <f t="shared" si="45"/>
        <v>33.380871773338896</v>
      </c>
      <c r="DI49">
        <f t="shared" si="45"/>
        <v>27.251512436538903</v>
      </c>
      <c r="DJ49">
        <f t="shared" si="35"/>
        <v>63.757899999999992</v>
      </c>
      <c r="DK49">
        <f t="shared" si="36"/>
        <v>52.311049999999994</v>
      </c>
      <c r="DL49">
        <f t="shared" si="37"/>
        <v>60.331599999999995</v>
      </c>
      <c r="DM49">
        <f t="shared" si="38"/>
        <v>65.275999999999996</v>
      </c>
      <c r="DN49">
        <f t="shared" si="39"/>
        <v>67.898600000000002</v>
      </c>
      <c r="DT49">
        <f t="shared" si="46"/>
        <v>41.172569095488313</v>
      </c>
      <c r="DU49">
        <f t="shared" si="46"/>
        <v>43.959765468844793</v>
      </c>
      <c r="DV49">
        <f t="shared" si="46"/>
        <v>44.797826768343135</v>
      </c>
      <c r="DW49">
        <f t="shared" si="46"/>
        <v>42.383672970821593</v>
      </c>
      <c r="DX49">
        <f t="shared" si="46"/>
        <v>59.616832358796735</v>
      </c>
      <c r="DY49">
        <f t="shared" si="47"/>
        <v>50.611229999999992</v>
      </c>
      <c r="DZ49">
        <f t="shared" si="48"/>
        <v>23.688589999999998</v>
      </c>
      <c r="EA49">
        <f t="shared" si="49"/>
        <v>37.916969999999999</v>
      </c>
      <c r="EB49">
        <f t="shared" si="50"/>
        <v>26.336449999999999</v>
      </c>
      <c r="EC49">
        <f t="shared" si="51"/>
        <v>29.030709999999999</v>
      </c>
      <c r="ED49">
        <f t="shared" si="52"/>
        <v>13.437000000202877</v>
      </c>
      <c r="EE49">
        <f t="shared" si="53"/>
        <v>11.944000000233022</v>
      </c>
      <c r="EF49">
        <f t="shared" si="54"/>
        <v>7.4650000002657322</v>
      </c>
      <c r="EG49">
        <f t="shared" si="55"/>
        <v>8.9580000003019435</v>
      </c>
      <c r="EH49">
        <f t="shared" si="56"/>
        <v>8.9580000003406344</v>
      </c>
      <c r="EI49" s="4">
        <f t="shared" si="57"/>
        <v>195.31472643143007</v>
      </c>
      <c r="EJ49" s="4">
        <f t="shared" si="57"/>
        <v>159.8285252072167</v>
      </c>
      <c r="EK49" s="4">
        <f t="shared" si="57"/>
        <v>180.13137609234775</v>
      </c>
      <c r="EL49" s="4">
        <f t="shared" si="57"/>
        <v>176.33499474446242</v>
      </c>
      <c r="EM49" s="4">
        <f t="shared" si="57"/>
        <v>192.75565479567626</v>
      </c>
      <c r="EN49" s="4">
        <f t="shared" si="58"/>
        <v>29</v>
      </c>
      <c r="EO49" s="4">
        <f t="shared" si="58"/>
        <v>57</v>
      </c>
      <c r="EP49" s="4">
        <f t="shared" si="58"/>
        <v>53</v>
      </c>
      <c r="EQ49" s="4">
        <f t="shared" si="41"/>
        <v>56</v>
      </c>
      <c r="ER49" s="4" t="e">
        <f t="shared" si="40"/>
        <v>#DIV/0!</v>
      </c>
      <c r="ET49">
        <v>5</v>
      </c>
      <c r="EU49">
        <v>0</v>
      </c>
      <c r="EV49">
        <v>5</v>
      </c>
      <c r="EW49">
        <v>0</v>
      </c>
      <c r="EX49">
        <v>0</v>
      </c>
      <c r="EY49">
        <v>5</v>
      </c>
      <c r="EZ49">
        <v>0</v>
      </c>
      <c r="FA49">
        <v>5</v>
      </c>
      <c r="FB49">
        <v>0</v>
      </c>
      <c r="FC49">
        <v>5</v>
      </c>
      <c r="FD49">
        <f>VLOOKUP(A49, '[3]College Football Reference 0918'!$A$2:$R$131, 9, FALSE)</f>
        <v>1</v>
      </c>
      <c r="FE49">
        <f>VLOOKUP(A49, '[3]College Football Reference 0918'!$A$2:$R$131, 10, FALSE)</f>
        <v>0</v>
      </c>
      <c r="FF49">
        <f>VLOOKUP(A49, '[3]College Football Reference 0918'!$A$2:$R$131, 11, FALSE)</f>
        <v>3</v>
      </c>
      <c r="FG49">
        <f>VLOOKUP(A49, '[3]College Football Reference 0918'!$A$2:$R$131, 12, FALSE)</f>
        <v>2</v>
      </c>
      <c r="FH49">
        <f>VLOOKUP(A49, '[3]College Football Reference 0918'!$A$2:$R$131, 13, FALSE)</f>
        <v>0</v>
      </c>
      <c r="FN49">
        <v>10</v>
      </c>
      <c r="FX49">
        <f>IF((VLOOKUP(A49, '[3]2014'!$B$18:$Q$145, 13, FALSE))&gt;0, 5, 0)</f>
        <v>0</v>
      </c>
      <c r="FY49">
        <f>IF((VLOOKUP(A49, '[3]2015'!$B$18:$P$145, 13, FALSE))&gt;0, 5, 0)</f>
        <v>5</v>
      </c>
      <c r="FZ49">
        <f>IF((VLOOKUP(A49, '[3]2016'!$B$18:$Q$145, 13, FALSE))&gt;0, 5, 0)</f>
        <v>0</v>
      </c>
      <c r="GA49">
        <f>IF((VLOOKUP(A49, '[3]2017'!$B$18:$Q$147, 13, FALSE))&gt;0, 5, 0)</f>
        <v>0</v>
      </c>
      <c r="GB49">
        <f>IF((VLOOKUP(A49, '[3]2018'!$B$18:$Q$147, 13, FALSE))&gt;0, 5, 0)</f>
        <v>0</v>
      </c>
      <c r="GC49">
        <f>IF((VLOOKUP(A49, '[3]2014'!$B$18:$Q$145, 15, FALSE))&gt;0, 5, 0)</f>
        <v>5</v>
      </c>
      <c r="GD49">
        <f>IF((VLOOKUP(A49, '[3]2015'!$B$18:$P$145, 15, FALSE))&gt;0, 5, 0)</f>
        <v>0</v>
      </c>
      <c r="GE49">
        <f>IF((VLOOKUP(A49, '[3]2016'!$B$18:$Q$145, 15, FALSE))&gt;0, 5, 0)</f>
        <v>0</v>
      </c>
      <c r="GF49">
        <f>IF((VLOOKUP(A49, '[3]2017'!$B$18:$Q$147, 15, FALSE))&gt;0, 5, 0)</f>
        <v>0</v>
      </c>
      <c r="GG49">
        <f>IF((VLOOKUP(A49, '[3]2018'!$B$18:$Q$147, 15, FALSE))&gt;0, 5, 0)</f>
        <v>0</v>
      </c>
      <c r="GH49" s="7">
        <f t="shared" si="59"/>
        <v>149262.81150513806</v>
      </c>
      <c r="GI49" s="7">
        <f t="shared" si="59"/>
        <v>162598.82029862812</v>
      </c>
      <c r="GJ49" s="7">
        <f t="shared" si="59"/>
        <v>177126.34577833526</v>
      </c>
      <c r="GK49" s="7">
        <f t="shared" si="59"/>
        <v>192951.84498365695</v>
      </c>
      <c r="GL49" s="7">
        <f t="shared" si="59"/>
        <v>210191.2864458299</v>
      </c>
      <c r="GM49">
        <v>228971</v>
      </c>
      <c r="GO49" s="8">
        <f t="shared" si="29"/>
        <v>0.1411</v>
      </c>
      <c r="GP49" s="8">
        <f t="shared" si="30"/>
        <v>0.1411</v>
      </c>
      <c r="GQ49">
        <f>VLOOKUP(A49, '[3]Sept. 2017 Social'!$D$2:$F$151, 3, FALSE)</f>
        <v>0.1411</v>
      </c>
      <c r="GR49" t="e">
        <f>VLOOKUP(A49, '[3]Sept. 2018 Social'!$D$2:$F$151, 3, FALSE)</f>
        <v>#N/A</v>
      </c>
      <c r="GS49" t="e">
        <f>VLOOKUP(A49, '[3]Sept. 2019 Social'!$D$2:$F$301, 3, FALSE)</f>
        <v>#N/A</v>
      </c>
      <c r="GV49">
        <v>0.68014001759238918</v>
      </c>
    </row>
    <row r="50" spans="1:204" x14ac:dyDescent="0.35">
      <c r="A50" t="s">
        <v>296</v>
      </c>
      <c r="B50" t="str">
        <f>VLOOKUP(A50,'[1]CFB Scores for Tableau'!$A$2:$D$131, 2, FALSE)</f>
        <v>Tempe</v>
      </c>
      <c r="C50" t="str">
        <f>VLOOKUP(A50,'[1]CFB Scores for Tableau'!$A$2:$D$131, 3, FALSE)</f>
        <v>Arizona</v>
      </c>
      <c r="D50" s="9">
        <f>VLOOKUP(A50,'[1]CFB Scores for Tableau'!$A$2:$D$131, 4, FALSE)</f>
        <v>85281</v>
      </c>
      <c r="F50" s="3">
        <f t="shared" si="0"/>
        <v>95.916470847493429</v>
      </c>
      <c r="G50">
        <f t="shared" si="1"/>
        <v>39</v>
      </c>
      <c r="I50" s="4">
        <f t="shared" si="2"/>
        <v>29.064745799930002</v>
      </c>
      <c r="J50">
        <v>0</v>
      </c>
      <c r="K50" s="4">
        <f t="shared" si="32"/>
        <v>68.136889999999994</v>
      </c>
      <c r="L50" s="4">
        <f t="shared" si="3"/>
        <v>58.272059687732124</v>
      </c>
      <c r="M50" s="4">
        <f t="shared" si="33"/>
        <v>43.938862000000007</v>
      </c>
      <c r="N50" s="4">
        <f t="shared" si="4"/>
        <v>56.734000001444613</v>
      </c>
      <c r="O50" s="4">
        <f t="shared" si="5"/>
        <v>256.14655748910673</v>
      </c>
      <c r="P50" s="4">
        <f t="shared" si="6"/>
        <v>45</v>
      </c>
      <c r="Q50" s="4"/>
      <c r="R50" s="4">
        <f t="shared" si="34"/>
        <v>255.05937728779739</v>
      </c>
      <c r="S50" s="4">
        <f t="shared" si="7"/>
        <v>45</v>
      </c>
      <c r="T50" s="4"/>
      <c r="U50" t="s">
        <v>227</v>
      </c>
      <c r="V50" t="s">
        <v>191</v>
      </c>
      <c r="W50" s="4">
        <v>40187558.899999999</v>
      </c>
      <c r="X50" s="4">
        <v>5156821.8</v>
      </c>
      <c r="Y50" s="4">
        <f>VLOOKUP(A50, '[2]Power 5'!$B$2:$F$75, 3, FALSE)</f>
        <v>841572.5</v>
      </c>
      <c r="Z50" s="4">
        <f>VLOOKUP(A50, '[2]Power 5'!$B$2:$F$75, 4, FALSE)</f>
        <v>466264.5</v>
      </c>
      <c r="AA50" s="3">
        <f>VLOOKUP(A50, '[2]Power 5'!$B$2:$F$75, 5, FALSE)</f>
        <v>0.55403961037224958</v>
      </c>
      <c r="AB50" s="4">
        <v>35030737.100000001</v>
      </c>
      <c r="AC50" s="3">
        <v>0.49508863492777355</v>
      </c>
      <c r="AD50" s="4">
        <f t="shared" si="8"/>
        <v>29301400</v>
      </c>
      <c r="AE50" t="s">
        <v>297</v>
      </c>
      <c r="AF50" s="5">
        <f>(VLOOKUP(A50, '[3]USA Coaches'' Salaries'!$O$3:$W$132, 9, FALSE))</f>
        <v>2.7365919999999995</v>
      </c>
      <c r="AG50">
        <v>321506</v>
      </c>
      <c r="AH50">
        <v>211851</v>
      </c>
      <c r="AI50">
        <v>90894</v>
      </c>
      <c r="AJ50">
        <f t="shared" si="9"/>
        <v>624251</v>
      </c>
      <c r="AK50">
        <v>0</v>
      </c>
      <c r="AL50">
        <v>0</v>
      </c>
      <c r="AM50">
        <v>0</v>
      </c>
      <c r="AN50">
        <v>0</v>
      </c>
      <c r="AO50">
        <f t="shared" si="44"/>
        <v>0</v>
      </c>
      <c r="AP50">
        <f>(VLOOKUP(A50, '[3]College Football Reference 0918'!$A$2:$I$131, 8, FALSE))*10</f>
        <v>0</v>
      </c>
      <c r="AQ50">
        <f>(VLOOKUP(A50, '[3]College Football Reference 0918'!$A$2:$I$131, 9, FALSE))*10</f>
        <v>0</v>
      </c>
      <c r="AR50">
        <f>VLOOKUP('Dataset to Analyze - Overall'!A50, '[3]College Football Reference 0918'!$A$2:$G$131, 3, FALSE)</f>
        <v>69</v>
      </c>
      <c r="AS50">
        <f>VLOOKUP('Dataset to Analyze - Overall'!A50, '[3]College Football Reference 0918'!$A$2:$G$131, 4, FALSE)</f>
        <v>59</v>
      </c>
      <c r="AT50" s="5">
        <f>VLOOKUP('Dataset to Analyze - Overall'!A50, '[3]College Football Reference 0918'!$A$2:$G$131, 5, FALSE)</f>
        <v>0.5390625</v>
      </c>
      <c r="AU50">
        <f>(VLOOKUP('Dataset to Analyze - Overall'!A50,'[3]College Football Reference 0918'!$A$2:$G$131,7,FALSE)*5)</f>
        <v>10</v>
      </c>
      <c r="AV50">
        <f>(VLOOKUP('Dataset to Analyze - Overall'!A50, '[3]College Football Reference 0918'!$A$2:$G$131, 6, FALSE))*5</f>
        <v>35</v>
      </c>
      <c r="AW50">
        <f t="shared" si="11"/>
        <v>38</v>
      </c>
      <c r="AX50" s="4">
        <f>((((SUMIF('[3]2014 Broadcasts'!$F$2:$F$561, 'Dataset to Analyze - Overall'!A50, '[3]2014 Broadcasts'!$B$2:$B$561))+(SUMIF('[3]2014 Broadcasts'!$G$2:$G$561, 'Dataset to Analyze - Overall'!A50, '[3]2014 Broadcasts'!$B$2:$B$561))+(SUMIF('[3]2014 Broadcasts'!$H$2:$H$561, 'Dataset to Analyze - Overall'!A50, '[3]2014 Broadcasts'!$B$2:$B$561))+(SUMIF('[3]2014 Broadcasts'!$I$2:$I$561, 'Dataset to Analyze - Overall'!A50, '[3]2014 Broadcasts'!$B$2:$B$561)))+((SUMIF('[3]2015 Broadcasts'!$C$2:$C$417,'Dataset to Analyze - Overall'!A50,'[3]2015 Broadcasts'!$H$2:$H$417))+(SUMIF('[3]2015 Broadcasts'!$D$2:$D$417,'Dataset to Analyze - Overall'!A50,'[3]2015 Broadcasts'!$H$2:$H$417)))+((SUMIF('[3]2016 Broadcasts'!$C$2:$C$400,'Dataset to Analyze - Overall'!A50,'[3]2016 Broadcasts'!$H$2:$H$400))+(SUMIF('[3]2016 Broadcasts'!$D$2:$D$400,'Dataset to Analyze - Overall'!A50,'[3]2016 Broadcasts'!$H$2:$H$400)))+((SUMIF('[3]2017 Broadcasts'!$C$2:$C$394,'Dataset to Analyze - Overall'!A50, '[3]2017 Broadcasts'!$I$2:$I$394))+(SUMIF('[3]2017 Broadcasts'!$D$2:$D$394,'Dataset to Analyze - Overall'!A50, '[3]2017 Broadcasts'!$I$2:$I$394)))+((SUMIF('[3]2018 Broadcasts'!$C$2:$C$351, 'Dataset to Analyze - Overall'!A50, '[3]2018 Broadcasts'!$H$2:$H$351))+(SUMIF('[3]2018 Broadcasts'!$D$2:$D$351, 'Dataset to Analyze - Overall'!A50, '[3]2018 Broadcasts'!$H$2:$H$351))))/AW50)*1000000</f>
        <v>1637184.210526316</v>
      </c>
      <c r="AY50" t="s">
        <v>233</v>
      </c>
      <c r="AZ50" s="4">
        <f>(VLOOKUP(A50, [3]Averages!$B$2:$K$128, 10, FALSE))*1000000</f>
        <v>4200000</v>
      </c>
      <c r="BA50" s="4">
        <f>AVERAGEIF([3]Attendance!$C$2:$C$1286, 'Dataset to Analyze - Overall'!A50, [3]Attendance!$G$2:$G$1286)</f>
        <v>53316.2</v>
      </c>
      <c r="BB50">
        <f>VLOOKUP(A50, [3]Stadiums!$B$2:$E$132, 3, FALSE)</f>
        <v>56232</v>
      </c>
      <c r="BC50" s="3">
        <f t="shared" si="12"/>
        <v>0.94814696258358222</v>
      </c>
      <c r="BD50">
        <f>VLOOKUP(A50, '[3]College Football Reference 0918'!$A$2:$L$131, 11, FALSE)</f>
        <v>2</v>
      </c>
      <c r="BE50">
        <f>VLOOKUP(A50, '[3]College Football Reference 0918'!$A$2:$L$131, 12, FALSE)</f>
        <v>2</v>
      </c>
      <c r="BF50">
        <f>VLOOKUP(A50, '[3]College Football Reference 0918'!$A$2:$L$131, 2, FALSE)</f>
        <v>14</v>
      </c>
      <c r="BG50">
        <f>VLOOKUP(A50, '[3]Draft Picks'!$AG$2:$AT$131, 14, FALSE)</f>
        <v>22</v>
      </c>
      <c r="BH50">
        <f>(VLOOKUP(A50, [3]Averages!$B$2:$J$128, 9, FALSE))*GV50</f>
        <v>3268514.3161596204</v>
      </c>
      <c r="BJ50">
        <f>VLOOKUP(A50&amp;"2014", '[4]Revenues_All_Sports_and_Men''s_W'!$E$2:$BI$1271, 57, FALSE)</f>
        <v>49016140</v>
      </c>
      <c r="BK50">
        <f>VLOOKUP(A50&amp;"2015", '[4]Revenues_All_Sports_and_Men''s_W'!$E$2:$BI$1271, 57, FALSE)</f>
        <v>42892151</v>
      </c>
      <c r="BL50">
        <f>VLOOKUP(A50&amp;"2016", '[4]Revenues_All_Sports_and_Men''s_W'!$E$2:$BI$1271, 57, FALSE)</f>
        <v>43012682</v>
      </c>
      <c r="BM50">
        <f>VLOOKUP(A50&amp;"2017", '[4]Revenues_All_Sports_and_Men''s_W'!$E$2:$BI$1271, 57, FALSE)</f>
        <v>47463786</v>
      </c>
      <c r="BN50">
        <f>VLOOKUP(A50&amp;"2018", '[4]Revenues_All_Sports_and_Men''s_W'!$E$2:$BI$1271, 57, FALSE)</f>
        <v>39007842</v>
      </c>
      <c r="BO50" s="6">
        <f>VLOOKUP(A50&amp;"2014", '[4]Revenues_All_Sports_and_Men''s_W'!$E$2:$FO$1271, 58, FALSE)</f>
        <v>0.58557223938678138</v>
      </c>
      <c r="BP50" s="6">
        <f>VLOOKUP(A50&amp;"2015", '[4]Revenues_All_Sports_and_Men''s_W'!$E$2:$FO$1271, 58, FALSE)</f>
        <v>0.46547958792591093</v>
      </c>
      <c r="BQ50" s="6">
        <f>VLOOKUP(A50&amp;"2016", '[4]Revenues_All_Sports_and_Men''s_W'!$E$2:$FO$1271, 58, FALSE)</f>
        <v>0.43459279113208737</v>
      </c>
      <c r="BR50" s="6">
        <f>VLOOKUP(A50&amp;"2017", '[4]Revenues_All_Sports_and_Men''s_W'!$E$2:$FO$1271, 58, FALSE)</f>
        <v>0.38800622107638627</v>
      </c>
      <c r="BS50" s="6">
        <f>VLOOKUP(A50&amp;"2018", '[4]Revenues_All_Sports_and_Men''s_W'!$E$2:$FO$1271, 58, FALSE)</f>
        <v>0.38304434307113544</v>
      </c>
      <c r="BT50">
        <f>VLOOKUP(A50&amp;"2014", '[5]Recruiting_Expenses_Men''s_Women'!$F$2:$O$1271, 9, FALSE)</f>
        <v>845333</v>
      </c>
      <c r="BU50">
        <f>VLOOKUP(A50&amp;"2015", '[5]Recruiting_Expenses_Men''s_Women'!$F$2:$O$1271, 9, FALSE)</f>
        <v>848346</v>
      </c>
      <c r="BV50">
        <f>VLOOKUP(A50&amp;"2016", '[5]Recruiting_Expenses_Men''s_Women'!$F$2:$O$1271, 9, FALSE)</f>
        <v>1041301</v>
      </c>
      <c r="BW50">
        <f>VLOOKUP(A50&amp;"2017", '[5]Recruiting_Expenses_Men''s_Women'!$F$2:$O$1271, 9, FALSE)</f>
        <v>1050988</v>
      </c>
      <c r="BX50">
        <f>VLOOKUP(A50&amp;"2018", '[5]Recruiting_Expenses_Men''s_Women'!$F$2:$O$1271, 9, FALSE)</f>
        <v>1094143</v>
      </c>
      <c r="BY50" s="4">
        <v>25120000</v>
      </c>
      <c r="BZ50" s="4">
        <v>28676000</v>
      </c>
      <c r="CA50" s="4">
        <v>30959000</v>
      </c>
      <c r="CB50" s="4">
        <v>29552000</v>
      </c>
      <c r="CC50" s="4">
        <v>32200000.000000004</v>
      </c>
      <c r="CD50">
        <v>0</v>
      </c>
      <c r="CE50">
        <v>0</v>
      </c>
      <c r="CF50">
        <v>0</v>
      </c>
      <c r="CG50">
        <v>0</v>
      </c>
      <c r="CH50">
        <v>0</v>
      </c>
      <c r="CI50">
        <f>VLOOKUP(A50, '[3]2014'!$B$18:$D$145, 3, FALSE)</f>
        <v>10</v>
      </c>
      <c r="CJ50">
        <f>VLOOKUP(A50, '[3]2015'!$B$18:$D$145, 3, FALSE)</f>
        <v>6</v>
      </c>
      <c r="CK50">
        <f>VLOOKUP(A50, '[3]2016'!$B$18:$D$145, 3, FALSE)</f>
        <v>5</v>
      </c>
      <c r="CL50">
        <f>VLOOKUP(A50, '[3]2017'!$B$18:$D$147, 3, FALSE)</f>
        <v>7</v>
      </c>
      <c r="CM50">
        <f>VLOOKUP(A50, '[3]2018'!$B$18:$D$147, 3, FALSE)</f>
        <v>7</v>
      </c>
      <c r="CN50">
        <f>COUNTIF('[3]2014 Broadcasts'!$F$2:$F$561, 'Dataset to Analyze - Overall'!A50)+COUNTIF('[3]2014 Broadcasts'!$G$2:$G$561, 'Dataset to Analyze - Overall'!A50)+COUNTIF('[3]2014 Broadcasts'!$H$2:$H$561, 'Dataset to Analyze - Overall'!A50)+COUNTIF('[3]2014 Broadcasts'!$I$2:$I$561, 'Dataset to Analyze - Overall'!A50)</f>
        <v>10</v>
      </c>
      <c r="CO50">
        <f>COUNTIF('[3]2015 Broadcasts'!$C$2:$C$417, A50)+COUNTIF('[3]2015 Broadcasts'!$D$2:$D$417, A50)</f>
        <v>9</v>
      </c>
      <c r="CP50">
        <f>COUNTIF('[3]2016 Broadcasts'!$C$2:$C$400, 'Dataset to Analyze - Overall'!A50)+COUNTIF('[3]2016 Broadcasts'!$D$2:$D$400, 'Dataset to Analyze - Overall'!A50)</f>
        <v>8</v>
      </c>
      <c r="CQ50">
        <f>COUNTIF('[3]2017 Broadcasts'!$C$2:$C$394, 'Dataset to Analyze - Overall'!A50)+COUNTIF('[3]2017 Broadcasts'!$D$2:$D$394, 'Dataset to Analyze - Overall'!A50)</f>
        <v>4</v>
      </c>
      <c r="CR50">
        <f>COUNTIF('[3]2018 Broadcasts'!$C$2:$C$351, 'Dataset to Analyze - Overall'!A50)+COUNTIF('[3]2018 Broadcasts'!$D$2:$D$351, 'Dataset to Analyze - Overall'!A50)</f>
        <v>7</v>
      </c>
      <c r="CS50" s="4">
        <f>(((SUMIF('[3]2014 Broadcasts'!$F$2:$F$561, 'Dataset to Analyze - Overall'!A50, '[3]2014 Broadcasts'!$B$2:$B$561))+(SUMIF('[3]2014 Broadcasts'!$G$2:$G$561, 'Dataset to Analyze - Overall'!A50, '[3]2014 Broadcasts'!$B$2:$B$561))+(SUMIF('[3]2014 Broadcasts'!$H$2:$H$561, 'Dataset to Analyze - Overall'!A50, '[3]2014 Broadcasts'!$B$2:$B$561))+(SUMIF('[3]2014 Broadcasts'!$I$2:$I$561, 'Dataset to Analyze - Overall'!A50, '[3]2014 Broadcasts'!$B$2:$B$561)))/'Dataset to Analyze - Overall'!CN50)*1000000</f>
        <v>1965100</v>
      </c>
      <c r="CT50" s="4">
        <f>(((SUMIF('[3]2015 Broadcasts'!$C$2:$C$417,'Dataset to Analyze - Overall'!A50,'[3]2015 Broadcasts'!$H$2:$H$417))+(SUMIF('[3]2015 Broadcasts'!$D$2:$D$417,'Dataset to Analyze - Overall'!A50,'[3]2015 Broadcasts'!$H$2:$H$417)))/CO50)*1000000</f>
        <v>1796444.4444444443</v>
      </c>
      <c r="CU50" s="4">
        <f>(((SUMIF('[3]2016 Broadcasts'!$C$2:$C$400,'Dataset to Analyze - Overall'!A50,'[3]2016 Broadcasts'!$H$2:$H$400))+(SUMIF('[3]2016 Broadcasts'!$D$2:$D$400,'Dataset to Analyze - Overall'!A50,'[3]2016 Broadcasts'!$H$2:$H$400)))/'Dataset to Analyze - Overall'!CP50)*1000000</f>
        <v>1100499.9999999998</v>
      </c>
      <c r="CV50" s="4">
        <f>(((SUMIF('[3]2017 Broadcasts'!$C$2:$C$394,'Dataset to Analyze - Overall'!A50, '[3]2017 Broadcasts'!$I$2:$I$394))+(SUMIF('[3]2017 Broadcasts'!$D$2:$D$394,'Dataset to Analyze - Overall'!A50, '[3]2017 Broadcasts'!$I$2:$I$394)))/'Dataset to Analyze - Overall'!CQ50)*1000000</f>
        <v>1562500</v>
      </c>
      <c r="CW50" s="4">
        <f>(((SUMIF('[3]2018 Broadcasts'!$C$2:$C$351, 'Dataset to Analyze - Overall'!A50, '[3]2018 Broadcasts'!$H$2:$H$351))+(SUMIF('[3]2018 Broadcasts'!$D$2:$D$351, 'Dataset to Analyze - Overall'!A50, '[3]2018 Broadcasts'!$H$2:$H$351)))/'Dataset to Analyze - Overall'!CR50)*1000000</f>
        <v>1620000</v>
      </c>
      <c r="CX50" s="5"/>
      <c r="CY50">
        <f>VLOOKUP(A50&amp;"2014", [3]Attendance!$D$2:$G$1286, 4, FALSE)</f>
        <v>57179</v>
      </c>
      <c r="CZ50">
        <f>VLOOKUP(A50&amp;"2015", [3]Attendance!$D$2:$G$1286, 4, FALSE)</f>
        <v>52712</v>
      </c>
      <c r="DA50">
        <f>VLOOKUP(A50&amp;"2016", [3]Attendance!$D$2:$G$1286, 4, FALSE)</f>
        <v>47736</v>
      </c>
      <c r="DB50">
        <f>VLOOKUP(A50&amp;"2017", [3]Attendance!$D$2:$G$1286, 4, FALSE)</f>
        <v>51380</v>
      </c>
      <c r="DC50">
        <f>VLOOKUP(A50&amp;"2018", [3]Attendance!$D$2:$G$1286, 4, FALSE)</f>
        <v>48515</v>
      </c>
      <c r="DE50">
        <f t="shared" si="45"/>
        <v>31.389936055738904</v>
      </c>
      <c r="DF50">
        <f t="shared" si="45"/>
        <v>27.468133500138901</v>
      </c>
      <c r="DG50">
        <f t="shared" si="45"/>
        <v>27.545321552538901</v>
      </c>
      <c r="DH50">
        <f t="shared" si="45"/>
        <v>30.395808554138902</v>
      </c>
      <c r="DI50">
        <f t="shared" si="45"/>
        <v>24.980622016538902</v>
      </c>
      <c r="DJ50">
        <f t="shared" si="35"/>
        <v>58.310599999999994</v>
      </c>
      <c r="DK50">
        <f t="shared" si="36"/>
        <v>66.667199999999994</v>
      </c>
      <c r="DL50">
        <f t="shared" si="37"/>
        <v>72.032249999999991</v>
      </c>
      <c r="DM50">
        <f t="shared" si="38"/>
        <v>68.725799999999992</v>
      </c>
      <c r="DN50">
        <f t="shared" si="39"/>
        <v>74.948599999999999</v>
      </c>
      <c r="DT50">
        <f t="shared" si="46"/>
        <v>40.671169725784829</v>
      </c>
      <c r="DU50">
        <f t="shared" si="46"/>
        <v>39.800331793278694</v>
      </c>
      <c r="DV50">
        <f t="shared" si="46"/>
        <v>46.376270491860751</v>
      </c>
      <c r="DW50">
        <f t="shared" si="46"/>
        <v>47.570062093675084</v>
      </c>
      <c r="DX50">
        <f t="shared" si="46"/>
        <v>48.652175137654218</v>
      </c>
      <c r="DY50">
        <f t="shared" si="47"/>
        <v>39.287300000000002</v>
      </c>
      <c r="DZ50">
        <f t="shared" si="48"/>
        <v>28.945179999999997</v>
      </c>
      <c r="EA50">
        <f t="shared" si="49"/>
        <v>26.336449999999999</v>
      </c>
      <c r="EB50">
        <f t="shared" si="50"/>
        <v>31.50751</v>
      </c>
      <c r="EC50">
        <f t="shared" si="51"/>
        <v>29.030709999999999</v>
      </c>
      <c r="ED50">
        <f t="shared" si="52"/>
        <v>14.930000000786773</v>
      </c>
      <c r="EE50">
        <f t="shared" si="53"/>
        <v>13.437000000869059</v>
      </c>
      <c r="EF50">
        <f t="shared" si="54"/>
        <v>11.944000000958569</v>
      </c>
      <c r="EG50">
        <f t="shared" si="55"/>
        <v>5.9720000010569319</v>
      </c>
      <c r="EH50">
        <f t="shared" si="56"/>
        <v>10.451000001163548</v>
      </c>
      <c r="EI50" s="4">
        <f t="shared" si="57"/>
        <v>184.58900578231049</v>
      </c>
      <c r="EJ50" s="4">
        <f t="shared" si="57"/>
        <v>176.31784529428666</v>
      </c>
      <c r="EK50" s="4">
        <f t="shared" si="57"/>
        <v>184.23429204535825</v>
      </c>
      <c r="EL50" s="4">
        <f t="shared" si="57"/>
        <v>184.17118064887092</v>
      </c>
      <c r="EM50" s="4">
        <f t="shared" si="57"/>
        <v>188.06310715535668</v>
      </c>
      <c r="EN50" s="4">
        <f t="shared" si="58"/>
        <v>35</v>
      </c>
      <c r="EO50" s="4">
        <f t="shared" si="58"/>
        <v>49</v>
      </c>
      <c r="EP50" s="4">
        <f t="shared" si="58"/>
        <v>50</v>
      </c>
      <c r="EQ50" s="4">
        <f t="shared" si="41"/>
        <v>51</v>
      </c>
      <c r="ER50" s="4" t="e">
        <f t="shared" si="40"/>
        <v>#DIV/0!</v>
      </c>
      <c r="ET50">
        <v>5</v>
      </c>
      <c r="EU50">
        <v>0</v>
      </c>
      <c r="EV50">
        <v>0</v>
      </c>
      <c r="EW50">
        <v>0</v>
      </c>
      <c r="EX50">
        <v>0</v>
      </c>
      <c r="EY50">
        <v>5</v>
      </c>
      <c r="EZ50">
        <v>5</v>
      </c>
      <c r="FA50">
        <v>0</v>
      </c>
      <c r="FB50">
        <v>5</v>
      </c>
      <c r="FC50">
        <v>5</v>
      </c>
      <c r="FD50">
        <f>VLOOKUP(A50, '[3]College Football Reference 0918'!$A$2:$R$131, 9, FALSE)</f>
        <v>0</v>
      </c>
      <c r="FE50">
        <f>VLOOKUP(A50, '[3]College Football Reference 0918'!$A$2:$R$131, 10, FALSE)</f>
        <v>0</v>
      </c>
      <c r="FF50">
        <f>VLOOKUP(A50, '[3]College Football Reference 0918'!$A$2:$R$131, 11, FALSE)</f>
        <v>2</v>
      </c>
      <c r="FG50">
        <f>VLOOKUP(A50, '[3]College Football Reference 0918'!$A$2:$R$131, 12, FALSE)</f>
        <v>2</v>
      </c>
      <c r="FH50">
        <f>VLOOKUP(A50, '[3]College Football Reference 0918'!$A$2:$R$131, 13, FALSE)</f>
        <v>0</v>
      </c>
      <c r="FX50">
        <f>IF((VLOOKUP(A50, '[3]2014'!$B$18:$Q$145, 13, FALSE))&gt;0, 5, 0)</f>
        <v>5</v>
      </c>
      <c r="FY50">
        <f>IF((VLOOKUP(A50, '[3]2015'!$B$18:$P$145, 13, FALSE))&gt;0, 5, 0)</f>
        <v>5</v>
      </c>
      <c r="FZ50">
        <f>IF((VLOOKUP(A50, '[3]2016'!$B$18:$Q$145, 13, FALSE))&gt;0, 5, 0)</f>
        <v>0</v>
      </c>
      <c r="GA50">
        <f>IF((VLOOKUP(A50, '[3]2017'!$B$18:$Q$147, 13, FALSE))&gt;0, 5, 0)</f>
        <v>0</v>
      </c>
      <c r="GB50">
        <f>IF((VLOOKUP(A50, '[3]2018'!$B$18:$Q$147, 13, FALSE))&gt;0, 5, 0)</f>
        <v>0</v>
      </c>
      <c r="GC50">
        <f>IF((VLOOKUP(A50, '[3]2014'!$B$18:$Q$145, 15, FALSE))&gt;0, 5, 0)</f>
        <v>5</v>
      </c>
      <c r="GD50">
        <f>IF((VLOOKUP(A50, '[3]2015'!$B$18:$P$145, 15, FALSE))&gt;0, 5, 0)</f>
        <v>0</v>
      </c>
      <c r="GE50">
        <f>IF((VLOOKUP(A50, '[3]2016'!$B$18:$Q$145, 15, FALSE))&gt;0, 5, 0)</f>
        <v>0</v>
      </c>
      <c r="GF50">
        <f>IF((VLOOKUP(A50, '[3]2017'!$B$18:$Q$147, 15, FALSE))&gt;0, 5, 0)</f>
        <v>0</v>
      </c>
      <c r="GG50">
        <f>IF((VLOOKUP(A50, '[3]2018'!$B$18:$Q$147, 15, FALSE))&gt;0, 5, 0)</f>
        <v>0</v>
      </c>
      <c r="GH50" s="7">
        <f t="shared" ref="GH50:GL65" si="60">GI50-(GI50*$GU$2)</f>
        <v>406940.00264179264</v>
      </c>
      <c r="GI50" s="7">
        <f t="shared" si="60"/>
        <v>443298.39224285557</v>
      </c>
      <c r="GJ50" s="7">
        <f t="shared" si="60"/>
        <v>482905.25209948659</v>
      </c>
      <c r="GK50" s="7">
        <f t="shared" si="60"/>
        <v>526050.81946138514</v>
      </c>
      <c r="GL50" s="7">
        <f t="shared" si="60"/>
        <v>573051.26306429959</v>
      </c>
      <c r="GM50">
        <v>624251</v>
      </c>
      <c r="GO50" s="8">
        <f t="shared" si="29"/>
        <v>5.6172259486579709E-2</v>
      </c>
      <c r="GP50" s="8">
        <f t="shared" si="30"/>
        <v>0.14438612974328985</v>
      </c>
      <c r="GQ50">
        <f>VLOOKUP(A50, '[3]Sept. 2017 Social'!$D$2:$F$151, 3, FALSE)</f>
        <v>0.2326</v>
      </c>
      <c r="GR50">
        <f>VLOOKUP(A50, '[3]Sept. 2018 Social'!$D$2:$F$151, 3, FALSE)</f>
        <v>0.26069999999999999</v>
      </c>
      <c r="GS50">
        <f>VLOOKUP(A50, '[3]Sept. 2019 Social'!$D$2:$F$301, 3, FALSE)</f>
        <v>0.2752</v>
      </c>
      <c r="GT50">
        <f>AVERAGE(((GR50-GQ50)/GQ50), ((GS50-GR50)/GR50))</f>
        <v>8.8213870256710139E-2</v>
      </c>
      <c r="GV50">
        <v>0.65776453953058922</v>
      </c>
    </row>
    <row r="51" spans="1:204" x14ac:dyDescent="0.35">
      <c r="A51" t="s">
        <v>298</v>
      </c>
      <c r="B51" t="str">
        <f>VLOOKUP(A51,'[1]CFB Scores for Tableau'!$A$2:$D$131, 2, FALSE)</f>
        <v>Raleigh</v>
      </c>
      <c r="C51" t="str">
        <f>VLOOKUP(A51,'[1]CFB Scores for Tableau'!$A$2:$D$131, 3, FALSE)</f>
        <v>North Carolina</v>
      </c>
      <c r="D51" s="9">
        <f>VLOOKUP(A51,'[1]CFB Scores for Tableau'!$A$2:$D$131, 4, FALSE)</f>
        <v>27607</v>
      </c>
      <c r="F51" s="3">
        <f t="shared" si="0"/>
        <v>86.493775630659016</v>
      </c>
      <c r="G51">
        <f t="shared" si="1"/>
        <v>52</v>
      </c>
      <c r="I51" s="4">
        <f t="shared" si="2"/>
        <v>24.7315353101</v>
      </c>
      <c r="J51">
        <v>0</v>
      </c>
      <c r="K51" s="4">
        <f t="shared" si="32"/>
        <v>62.825889999999994</v>
      </c>
      <c r="L51" s="4">
        <f t="shared" si="3"/>
        <v>53.026660680671903</v>
      </c>
      <c r="M51" s="4">
        <f t="shared" si="33"/>
        <v>46.110957000000006</v>
      </c>
      <c r="N51" s="4">
        <f t="shared" si="4"/>
        <v>47.776000000793623</v>
      </c>
      <c r="O51" s="4">
        <f t="shared" si="5"/>
        <v>234.47104299156555</v>
      </c>
      <c r="P51" s="4">
        <f t="shared" si="6"/>
        <v>53</v>
      </c>
      <c r="Q51" s="4"/>
      <c r="R51" s="4">
        <f t="shared" si="34"/>
        <v>232.96467074702355</v>
      </c>
      <c r="S51" s="4">
        <f t="shared" si="7"/>
        <v>53</v>
      </c>
      <c r="T51" s="4"/>
      <c r="U51" t="s">
        <v>218</v>
      </c>
      <c r="V51" t="s">
        <v>191</v>
      </c>
      <c r="W51" s="4">
        <v>35284073</v>
      </c>
      <c r="X51" s="4">
        <v>1500029.1</v>
      </c>
      <c r="Y51" s="4">
        <f>VLOOKUP(A51, '[2]Power 5'!$B$2:$F$75, 3, FALSE)</f>
        <v>1125921.3</v>
      </c>
      <c r="Z51" s="4">
        <f>VLOOKUP(A51, '[2]Power 5'!$B$2:$F$75, 4, FALSE)</f>
        <v>453811.9</v>
      </c>
      <c r="AA51" s="3">
        <f>VLOOKUP(A51, '[2]Power 5'!$B$2:$F$75, 5, FALSE)</f>
        <v>0.40305827769667385</v>
      </c>
      <c r="AB51" s="4">
        <v>33784043.899999999</v>
      </c>
      <c r="AC51" s="3">
        <v>0.43796949782957295</v>
      </c>
      <c r="AD51" s="4">
        <f t="shared" si="8"/>
        <v>27041400</v>
      </c>
      <c r="AE51" t="s">
        <v>299</v>
      </c>
      <c r="AF51" s="5">
        <f>(VLOOKUP(A51, '[3]USA Coaches'' Salaries'!$O$3:$W$132, 9, FALSE))</f>
        <v>2.5700000000000003</v>
      </c>
      <c r="AG51">
        <v>127941</v>
      </c>
      <c r="AH51">
        <v>149309</v>
      </c>
      <c r="AI51">
        <v>59535</v>
      </c>
      <c r="AJ51">
        <f t="shared" si="9"/>
        <v>336785</v>
      </c>
      <c r="AK51">
        <v>0</v>
      </c>
      <c r="AL51">
        <v>0</v>
      </c>
      <c r="AM51">
        <v>0</v>
      </c>
      <c r="AN51">
        <v>0</v>
      </c>
      <c r="AO51">
        <f t="shared" si="44"/>
        <v>0</v>
      </c>
      <c r="AP51">
        <f>(VLOOKUP(A51, '[3]College Football Reference 0918'!$A$2:$I$131, 8, FALSE))*10</f>
        <v>0</v>
      </c>
      <c r="AQ51">
        <f>(VLOOKUP(A51, '[3]College Football Reference 0918'!$A$2:$I$131, 9, FALSE))*10</f>
        <v>0</v>
      </c>
      <c r="AR51">
        <f>VLOOKUP('Dataset to Analyze - Overall'!A51, '[3]College Football Reference 0918'!$A$2:$G$131, 3, FALSE)</f>
        <v>72</v>
      </c>
      <c r="AS51">
        <f>VLOOKUP('Dataset to Analyze - Overall'!A51, '[3]College Football Reference 0918'!$A$2:$G$131, 4, FALSE)</f>
        <v>56</v>
      </c>
      <c r="AT51" s="5">
        <f>VLOOKUP('Dataset to Analyze - Overall'!A51, '[3]College Football Reference 0918'!$A$2:$G$131, 5, FALSE)</f>
        <v>0.5625</v>
      </c>
      <c r="AU51">
        <f>(VLOOKUP('Dataset to Analyze - Overall'!A51,'[3]College Football Reference 0918'!$A$2:$G$131,7,FALSE)*5)</f>
        <v>25</v>
      </c>
      <c r="AV51">
        <f>(VLOOKUP('Dataset to Analyze - Overall'!A51, '[3]College Football Reference 0918'!$A$2:$G$131, 6, FALSE))*5</f>
        <v>40</v>
      </c>
      <c r="AW51">
        <f t="shared" si="11"/>
        <v>32</v>
      </c>
      <c r="AX51" s="4">
        <f>((((SUMIF('[3]2014 Broadcasts'!$F$2:$F$561, 'Dataset to Analyze - Overall'!A51, '[3]2014 Broadcasts'!$B$2:$B$561))+(SUMIF('[3]2014 Broadcasts'!$G$2:$G$561, 'Dataset to Analyze - Overall'!A51, '[3]2014 Broadcasts'!$B$2:$B$561))+(SUMIF('[3]2014 Broadcasts'!$H$2:$H$561, 'Dataset to Analyze - Overall'!A51, '[3]2014 Broadcasts'!$B$2:$B$561))+(SUMIF('[3]2014 Broadcasts'!$I$2:$I$561, 'Dataset to Analyze - Overall'!A51, '[3]2014 Broadcasts'!$B$2:$B$561)))+((SUMIF('[3]2015 Broadcasts'!$C$2:$C$417,'Dataset to Analyze - Overall'!A51,'[3]2015 Broadcasts'!$H$2:$H$417))+(SUMIF('[3]2015 Broadcasts'!$D$2:$D$417,'Dataset to Analyze - Overall'!A51,'[3]2015 Broadcasts'!$H$2:$H$417)))+((SUMIF('[3]2016 Broadcasts'!$C$2:$C$400,'Dataset to Analyze - Overall'!A51,'[3]2016 Broadcasts'!$H$2:$H$400))+(SUMIF('[3]2016 Broadcasts'!$D$2:$D$400,'Dataset to Analyze - Overall'!A51,'[3]2016 Broadcasts'!$H$2:$H$400)))+((SUMIF('[3]2017 Broadcasts'!$C$2:$C$394,'Dataset to Analyze - Overall'!A51, '[3]2017 Broadcasts'!$I$2:$I$394))+(SUMIF('[3]2017 Broadcasts'!$D$2:$D$394,'Dataset to Analyze - Overall'!A51, '[3]2017 Broadcasts'!$I$2:$I$394)))+((SUMIF('[3]2018 Broadcasts'!$C$2:$C$351, 'Dataset to Analyze - Overall'!A51, '[3]2018 Broadcasts'!$H$2:$H$351))+(SUMIF('[3]2018 Broadcasts'!$D$2:$D$351, 'Dataset to Analyze - Overall'!A51, '[3]2018 Broadcasts'!$H$2:$H$351))))/AW51)*1000000</f>
        <v>1986390.625</v>
      </c>
      <c r="AY51" t="s">
        <v>233</v>
      </c>
      <c r="AZ51" s="4">
        <f>(VLOOKUP(A51, [3]Averages!$B$2:$K$128, 10, FALSE))*1000000</f>
        <v>4150000.0000000005</v>
      </c>
      <c r="BA51" s="4">
        <f>AVERAGEIF([3]Attendance!$C$2:$C$1286, 'Dataset to Analyze - Overall'!A51, [3]Attendance!$G$2:$G$1286)</f>
        <v>55950.2</v>
      </c>
      <c r="BB51">
        <f>VLOOKUP(A51, [3]Stadiums!$B$2:$E$132, 3, FALSE)</f>
        <v>57583</v>
      </c>
      <c r="BC51" s="3">
        <f t="shared" si="12"/>
        <v>0.97164440894013848</v>
      </c>
      <c r="BD51">
        <f>VLOOKUP(A51, '[3]College Football Reference 0918'!$A$2:$L$131, 11, FALSE)</f>
        <v>0</v>
      </c>
      <c r="BE51">
        <f>VLOOKUP(A51, '[3]College Football Reference 0918'!$A$2:$L$131, 12, FALSE)</f>
        <v>2</v>
      </c>
      <c r="BF51">
        <f>VLOOKUP(A51, '[3]College Football Reference 0918'!$A$2:$L$131, 2, FALSE)</f>
        <v>7</v>
      </c>
      <c r="BG51">
        <f>VLOOKUP(A51, '[3]Draft Picks'!$AG$2:$AT$131, 14, FALSE)</f>
        <v>29</v>
      </c>
      <c r="BH51">
        <f>(VLOOKUP(A51, [3]Averages!$B$2:$J$128, 9, FALSE))*GV51</f>
        <v>2852720.3725263379</v>
      </c>
      <c r="BJ51">
        <f>VLOOKUP(A51&amp;"2014", '[4]Revenues_All_Sports_and_Men''s_W'!$E$2:$BI$1271, 57, FALSE)</f>
        <v>39999142</v>
      </c>
      <c r="BK51">
        <f>VLOOKUP(A51&amp;"2015", '[4]Revenues_All_Sports_and_Men''s_W'!$E$2:$BI$1271, 57, FALSE)</f>
        <v>39539832</v>
      </c>
      <c r="BL51">
        <f>VLOOKUP(A51&amp;"2016", '[4]Revenues_All_Sports_and_Men''s_W'!$E$2:$BI$1271, 57, FALSE)</f>
        <v>43165259</v>
      </c>
      <c r="BM51">
        <f>VLOOKUP(A51&amp;"2017", '[4]Revenues_All_Sports_and_Men''s_W'!$E$2:$BI$1271, 57, FALSE)</f>
        <v>45214291</v>
      </c>
      <c r="BN51">
        <f>VLOOKUP(A51&amp;"2018", '[4]Revenues_All_Sports_and_Men''s_W'!$E$2:$BI$1271, 57, FALSE)</f>
        <v>45701857</v>
      </c>
      <c r="BO51" s="6">
        <f>VLOOKUP(A51&amp;"2014", '[4]Revenues_All_Sports_and_Men''s_W'!$E$2:$FO$1271, 58, FALSE)</f>
        <v>0.52055486873374324</v>
      </c>
      <c r="BP51" s="6">
        <f>VLOOKUP(A51&amp;"2015", '[4]Revenues_All_Sports_and_Men''s_W'!$E$2:$FO$1271, 58, FALSE)</f>
        <v>0.49286154823328265</v>
      </c>
      <c r="BQ51" s="6">
        <f>VLOOKUP(A51&amp;"2016", '[4]Revenues_All_Sports_and_Men''s_W'!$E$2:$FO$1271, 58, FALSE)</f>
        <v>0.5066251477144107</v>
      </c>
      <c r="BR51" s="6">
        <f>VLOOKUP(A51&amp;"2017", '[4]Revenues_All_Sports_and_Men''s_W'!$E$2:$FO$1271, 58, FALSE)</f>
        <v>0.51421345113864103</v>
      </c>
      <c r="BS51" s="6">
        <f>VLOOKUP(A51&amp;"2018", '[4]Revenues_All_Sports_and_Men''s_W'!$E$2:$FO$1271, 58, FALSE)</f>
        <v>0.49287765191238953</v>
      </c>
      <c r="BT51">
        <f>VLOOKUP(A51&amp;"2014", '[5]Recruiting_Expenses_Men''s_Women'!$F$2:$O$1271, 9, FALSE)</f>
        <v>1274703</v>
      </c>
      <c r="BU51">
        <f>VLOOKUP(A51&amp;"2015", '[5]Recruiting_Expenses_Men''s_Women'!$F$2:$O$1271, 9, FALSE)</f>
        <v>1329078</v>
      </c>
      <c r="BV51">
        <f>VLOOKUP(A51&amp;"2016", '[5]Recruiting_Expenses_Men''s_Women'!$F$2:$O$1271, 9, FALSE)</f>
        <v>1468173</v>
      </c>
      <c r="BW51">
        <f>VLOOKUP(A51&amp;"2017", '[5]Recruiting_Expenses_Men''s_Women'!$F$2:$O$1271, 9, FALSE)</f>
        <v>1294184</v>
      </c>
      <c r="BX51">
        <f>VLOOKUP(A51&amp;"2018", '[5]Recruiting_Expenses_Men''s_Women'!$F$2:$O$1271, 9, FALSE)</f>
        <v>1543286</v>
      </c>
      <c r="BY51" s="4">
        <v>26821000</v>
      </c>
      <c r="BZ51" s="4">
        <v>23864000</v>
      </c>
      <c r="CA51" s="4">
        <v>26468000</v>
      </c>
      <c r="CB51" s="4">
        <v>29654000</v>
      </c>
      <c r="CC51" s="4">
        <v>28400000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f>VLOOKUP(A51, '[3]2014'!$B$18:$D$145, 3, FALSE)</f>
        <v>8</v>
      </c>
      <c r="CJ51">
        <f>VLOOKUP(A51, '[3]2015'!$B$18:$D$145, 3, FALSE)</f>
        <v>7</v>
      </c>
      <c r="CK51">
        <f>VLOOKUP(A51, '[3]2016'!$B$18:$D$145, 3, FALSE)</f>
        <v>7</v>
      </c>
      <c r="CL51">
        <f>VLOOKUP(A51, '[3]2017'!$B$18:$D$147, 3, FALSE)</f>
        <v>9</v>
      </c>
      <c r="CM51">
        <f>VLOOKUP(A51, '[3]2018'!$B$18:$D$147, 3, FALSE)</f>
        <v>9</v>
      </c>
      <c r="CN51">
        <f>COUNTIF('[3]2014 Broadcasts'!$F$2:$F$561, 'Dataset to Analyze - Overall'!A51)+COUNTIF('[3]2014 Broadcasts'!$G$2:$G$561, 'Dataset to Analyze - Overall'!A51)+COUNTIF('[3]2014 Broadcasts'!$H$2:$H$561, 'Dataset to Analyze - Overall'!A51)+COUNTIF('[3]2014 Broadcasts'!$I$2:$I$561, 'Dataset to Analyze - Overall'!A51)</f>
        <v>3</v>
      </c>
      <c r="CO51">
        <f>COUNTIF('[3]2015 Broadcasts'!$C$2:$C$417, A51)+COUNTIF('[3]2015 Broadcasts'!$D$2:$D$417, A51)</f>
        <v>7</v>
      </c>
      <c r="CP51">
        <f>COUNTIF('[3]2016 Broadcasts'!$C$2:$C$400, 'Dataset to Analyze - Overall'!A51)+COUNTIF('[3]2016 Broadcasts'!$D$2:$D$400, 'Dataset to Analyze - Overall'!A51)</f>
        <v>7</v>
      </c>
      <c r="CQ51">
        <f>COUNTIF('[3]2017 Broadcasts'!$C$2:$C$394, 'Dataset to Analyze - Overall'!A51)+COUNTIF('[3]2017 Broadcasts'!$D$2:$D$394, 'Dataset to Analyze - Overall'!A51)</f>
        <v>9</v>
      </c>
      <c r="CR51">
        <f>COUNTIF('[3]2018 Broadcasts'!$C$2:$C$351, 'Dataset to Analyze - Overall'!A51)+COUNTIF('[3]2018 Broadcasts'!$D$2:$D$351, 'Dataset to Analyze - Overall'!A51)</f>
        <v>6</v>
      </c>
      <c r="CS51" s="4">
        <f>(((SUMIF('[3]2014 Broadcasts'!$F$2:$F$561, 'Dataset to Analyze - Overall'!A51, '[3]2014 Broadcasts'!$B$2:$B$561))+(SUMIF('[3]2014 Broadcasts'!$G$2:$G$561, 'Dataset to Analyze - Overall'!A51, '[3]2014 Broadcasts'!$B$2:$B$561))+(SUMIF('[3]2014 Broadcasts'!$H$2:$H$561, 'Dataset to Analyze - Overall'!A51, '[3]2014 Broadcasts'!$B$2:$B$561))+(SUMIF('[3]2014 Broadcasts'!$I$2:$I$561, 'Dataset to Analyze - Overall'!A51, '[3]2014 Broadcasts'!$B$2:$B$561)))/'Dataset to Analyze - Overall'!CN51)*1000000</f>
        <v>2308833.3333333335</v>
      </c>
      <c r="CT51" s="4">
        <f>(((SUMIF('[3]2015 Broadcasts'!$C$2:$C$417,'Dataset to Analyze - Overall'!A51,'[3]2015 Broadcasts'!$H$2:$H$417))+(SUMIF('[3]2015 Broadcasts'!$D$2:$D$417,'Dataset to Analyze - Overall'!A51,'[3]2015 Broadcasts'!$H$2:$H$417)))/CO51)*1000000</f>
        <v>2001000.0000000002</v>
      </c>
      <c r="CU51" s="4">
        <f>(((SUMIF('[3]2016 Broadcasts'!$C$2:$C$400,'Dataset to Analyze - Overall'!A51,'[3]2016 Broadcasts'!$H$2:$H$400))+(SUMIF('[3]2016 Broadcasts'!$D$2:$D$400,'Dataset to Analyze - Overall'!A51,'[3]2016 Broadcasts'!$H$2:$H$400)))/'Dataset to Analyze - Overall'!CP51)*1000000</f>
        <v>2068142.857142857</v>
      </c>
      <c r="CV51" s="4">
        <f>(((SUMIF('[3]2017 Broadcasts'!$C$2:$C$394,'Dataset to Analyze - Overall'!A51, '[3]2017 Broadcasts'!$I$2:$I$394))+(SUMIF('[3]2017 Broadcasts'!$D$2:$D$394,'Dataset to Analyze - Overall'!A51, '[3]2017 Broadcasts'!$I$2:$I$394)))/'Dataset to Analyze - Overall'!CQ51)*1000000</f>
        <v>2021666.6666666665</v>
      </c>
      <c r="CW51" s="4">
        <f>(((SUMIF('[3]2018 Broadcasts'!$C$2:$C$351, 'Dataset to Analyze - Overall'!A51, '[3]2018 Broadcasts'!$H$2:$H$351))+(SUMIF('[3]2018 Broadcasts'!$D$2:$D$351, 'Dataset to Analyze - Overall'!A51, '[3]2018 Broadcasts'!$H$2:$H$351)))/'Dataset to Analyze - Overall'!CR51)*1000000</f>
        <v>1659833.3333333335</v>
      </c>
      <c r="CX51" s="5"/>
      <c r="CY51">
        <f>VLOOKUP(A51&amp;"2014", [3]Attendance!$D$2:$G$1286, 4, FALSE)</f>
        <v>54398</v>
      </c>
      <c r="CZ51">
        <f>VLOOKUP(A51&amp;"2015", [3]Attendance!$D$2:$G$1286, 4, FALSE)</f>
        <v>56988</v>
      </c>
      <c r="DA51">
        <f>VLOOKUP(A51&amp;"2016", [3]Attendance!$D$2:$G$1286, 4, FALSE)</f>
        <v>57497</v>
      </c>
      <c r="DB51">
        <f>VLOOKUP(A51&amp;"2017", [3]Attendance!$D$2:$G$1286, 4, FALSE)</f>
        <v>56850</v>
      </c>
      <c r="DC51">
        <f>VLOOKUP(A51&amp;"2018", [3]Attendance!$D$2:$G$1286, 4, FALSE)</f>
        <v>56855</v>
      </c>
      <c r="DE51">
        <f t="shared" si="45"/>
        <v>25.615450536538901</v>
      </c>
      <c r="DF51">
        <f t="shared" si="45"/>
        <v>25.321308412538901</v>
      </c>
      <c r="DG51">
        <f t="shared" si="45"/>
        <v>27.643031863338901</v>
      </c>
      <c r="DH51">
        <f t="shared" si="45"/>
        <v>28.955231956138903</v>
      </c>
      <c r="DI51">
        <f t="shared" si="45"/>
        <v>29.267469222538903</v>
      </c>
      <c r="DJ51">
        <f t="shared" si="35"/>
        <v>62.307949999999998</v>
      </c>
      <c r="DK51">
        <f t="shared" si="36"/>
        <v>55.358999999999995</v>
      </c>
      <c r="DL51">
        <f t="shared" si="37"/>
        <v>61.478399999999993</v>
      </c>
      <c r="DM51">
        <f t="shared" si="38"/>
        <v>68.965499999999992</v>
      </c>
      <c r="DN51">
        <f t="shared" si="39"/>
        <v>66.018599999999992</v>
      </c>
      <c r="DT51">
        <f t="shared" si="46"/>
        <v>57.144982108255618</v>
      </c>
      <c r="DU51">
        <f t="shared" si="46"/>
        <v>59.883574934930245</v>
      </c>
      <c r="DV51">
        <f t="shared" si="46"/>
        <v>65.532449239068924</v>
      </c>
      <c r="DW51">
        <f t="shared" si="46"/>
        <v>58.464180842489881</v>
      </c>
      <c r="DX51">
        <f t="shared" si="46"/>
        <v>68.379553931542048</v>
      </c>
      <c r="DY51">
        <f t="shared" si="47"/>
        <v>34.116239999999998</v>
      </c>
      <c r="DZ51">
        <f t="shared" si="48"/>
        <v>29.030709999999999</v>
      </c>
      <c r="EA51">
        <f t="shared" si="49"/>
        <v>34.030709999999999</v>
      </c>
      <c r="EB51">
        <f t="shared" si="50"/>
        <v>41.678570000000001</v>
      </c>
      <c r="EC51">
        <f t="shared" si="51"/>
        <v>29.20177</v>
      </c>
      <c r="ED51">
        <f t="shared" si="52"/>
        <v>4.4790000003588597</v>
      </c>
      <c r="EE51">
        <f t="shared" si="53"/>
        <v>10.451000000403514</v>
      </c>
      <c r="EF51">
        <f t="shared" si="54"/>
        <v>10.451000000452106</v>
      </c>
      <c r="EG51">
        <f t="shared" si="55"/>
        <v>13.437000000504943</v>
      </c>
      <c r="EH51">
        <f t="shared" si="56"/>
        <v>8.9580000005624694</v>
      </c>
      <c r="EI51" s="4">
        <f t="shared" si="57"/>
        <v>183.6636226451534</v>
      </c>
      <c r="EJ51" s="4">
        <f t="shared" si="57"/>
        <v>180.04559334787265</v>
      </c>
      <c r="EK51" s="4">
        <f t="shared" si="57"/>
        <v>199.13559110285991</v>
      </c>
      <c r="EL51" s="4">
        <f t="shared" si="57"/>
        <v>211.50048279913372</v>
      </c>
      <c r="EM51" s="4">
        <f t="shared" si="57"/>
        <v>201.82539315464342</v>
      </c>
      <c r="EN51" s="4">
        <f t="shared" si="58"/>
        <v>36</v>
      </c>
      <c r="EO51" s="4">
        <f t="shared" si="58"/>
        <v>43</v>
      </c>
      <c r="EP51" s="4">
        <f t="shared" si="58"/>
        <v>41</v>
      </c>
      <c r="EQ51" s="4">
        <f t="shared" si="41"/>
        <v>38</v>
      </c>
      <c r="ER51" s="4" t="e">
        <f t="shared" si="40"/>
        <v>#DIV/0!</v>
      </c>
      <c r="ET51">
        <v>5</v>
      </c>
      <c r="EU51">
        <v>0</v>
      </c>
      <c r="EV51">
        <v>5</v>
      </c>
      <c r="EW51">
        <v>5</v>
      </c>
      <c r="EX51">
        <v>0</v>
      </c>
      <c r="EY51">
        <v>5</v>
      </c>
      <c r="EZ51">
        <v>5</v>
      </c>
      <c r="FA51">
        <v>5</v>
      </c>
      <c r="FB51">
        <v>5</v>
      </c>
      <c r="FC51">
        <v>5</v>
      </c>
      <c r="FD51">
        <f>VLOOKUP(A51, '[3]College Football Reference 0918'!$A$2:$R$131, 9, FALSE)</f>
        <v>0</v>
      </c>
      <c r="FE51">
        <f>VLOOKUP(A51, '[3]College Football Reference 0918'!$A$2:$R$131, 10, FALSE)</f>
        <v>0</v>
      </c>
      <c r="FF51">
        <f>VLOOKUP(A51, '[3]College Football Reference 0918'!$A$2:$R$131, 11, FALSE)</f>
        <v>0</v>
      </c>
      <c r="FG51">
        <f>VLOOKUP(A51, '[3]College Football Reference 0918'!$A$2:$R$131, 12, FALSE)</f>
        <v>2</v>
      </c>
      <c r="FH51">
        <f>VLOOKUP(A51, '[3]College Football Reference 0918'!$A$2:$R$131, 13, FALSE)</f>
        <v>0</v>
      </c>
      <c r="FX51">
        <f>IF((VLOOKUP(A51, '[3]2014'!$B$18:$Q$145, 13, FALSE))&gt;0, 5, 0)</f>
        <v>0</v>
      </c>
      <c r="FY51">
        <f>IF((VLOOKUP(A51, '[3]2015'!$B$18:$P$145, 13, FALSE))&gt;0, 5, 0)</f>
        <v>0</v>
      </c>
      <c r="FZ51">
        <f>IF((VLOOKUP(A51, '[3]2016'!$B$18:$Q$145, 13, FALSE))&gt;0, 5, 0)</f>
        <v>0</v>
      </c>
      <c r="GA51">
        <f>IF((VLOOKUP(A51, '[3]2017'!$B$18:$Q$147, 13, FALSE))&gt;0, 5, 0)</f>
        <v>0</v>
      </c>
      <c r="GB51">
        <f>IF((VLOOKUP(A51, '[3]2018'!$B$18:$Q$147, 13, FALSE))&gt;0, 5, 0)</f>
        <v>0</v>
      </c>
      <c r="GC51">
        <f>IF((VLOOKUP(A51, '[3]2014'!$B$18:$Q$145, 15, FALSE))&gt;0, 5, 0)</f>
        <v>0</v>
      </c>
      <c r="GD51">
        <f>IF((VLOOKUP(A51, '[3]2015'!$B$18:$P$145, 15, FALSE))&gt;0, 5, 0)</f>
        <v>0</v>
      </c>
      <c r="GE51">
        <f>IF((VLOOKUP(A51, '[3]2016'!$B$18:$Q$145, 15, FALSE))&gt;0, 5, 0)</f>
        <v>0</v>
      </c>
      <c r="GF51">
        <f>IF((VLOOKUP(A51, '[3]2017'!$B$18:$Q$147, 15, FALSE))&gt;0, 5, 0)</f>
        <v>5</v>
      </c>
      <c r="GG51">
        <f>IF((VLOOKUP(A51, '[3]2018'!$B$18:$Q$147, 15, FALSE))&gt;0, 5, 0)</f>
        <v>0</v>
      </c>
      <c r="GH51" s="7">
        <f t="shared" si="60"/>
        <v>219545.16498926896</v>
      </c>
      <c r="GI51" s="7">
        <f t="shared" si="60"/>
        <v>239160.60852367093</v>
      </c>
      <c r="GJ51" s="7">
        <f t="shared" si="60"/>
        <v>260528.61001155881</v>
      </c>
      <c r="GK51" s="7">
        <f t="shared" si="60"/>
        <v>283805.75318630261</v>
      </c>
      <c r="GL51" s="7">
        <f t="shared" si="60"/>
        <v>309162.61188385787</v>
      </c>
      <c r="GM51">
        <v>336785</v>
      </c>
      <c r="GO51" s="8">
        <f t="shared" si="29"/>
        <v>-5.8655105423485038E-2</v>
      </c>
      <c r="GP51" s="8">
        <f t="shared" si="30"/>
        <v>7.8772447288257469E-2</v>
      </c>
      <c r="GQ51">
        <f>VLOOKUP(A51, '[3]Sept. 2017 Social'!$D$2:$F$151, 3, FALSE)</f>
        <v>0.21619999999999998</v>
      </c>
      <c r="GR51">
        <f>VLOOKUP(A51, '[3]Sept. 2018 Social'!$D$2:$F$151, 3, FALSE)</f>
        <v>0.25259999999999999</v>
      </c>
      <c r="GS51">
        <f>VLOOKUP(A51, '[3]Sept. 2019 Social'!$D$2:$F$301, 3, FALSE)</f>
        <v>0.27950000000000003</v>
      </c>
      <c r="GT51">
        <f>AVERAGE(((GR51-GQ51)/GQ51), ((GS51-GR51)/GR51))</f>
        <v>0.13742755271174251</v>
      </c>
      <c r="GV51">
        <v>0.62603230376176133</v>
      </c>
    </row>
    <row r="52" spans="1:204" x14ac:dyDescent="0.35">
      <c r="A52" t="s">
        <v>300</v>
      </c>
      <c r="B52" t="str">
        <f>VLOOKUP(A52,'[1]CFB Scores for Tableau'!$A$2:$D$131, 2, FALSE)</f>
        <v>Chapel Hill</v>
      </c>
      <c r="C52" t="str">
        <f>VLOOKUP(A52,'[1]CFB Scores for Tableau'!$A$2:$D$131, 3, FALSE)</f>
        <v>North Carolina</v>
      </c>
      <c r="D52" s="9">
        <f>VLOOKUP(A52,'[1]CFB Scores for Tableau'!$A$2:$D$131, 4, FALSE)</f>
        <v>27599</v>
      </c>
      <c r="F52" s="3">
        <f t="shared" si="0"/>
        <v>84.787304483833424</v>
      </c>
      <c r="G52">
        <f t="shared" si="1"/>
        <v>56</v>
      </c>
      <c r="I52" s="4">
        <f t="shared" si="2"/>
        <v>23.685796013080001</v>
      </c>
      <c r="J52">
        <v>0</v>
      </c>
      <c r="K52" s="4">
        <f t="shared" si="32"/>
        <v>62.408999999999999</v>
      </c>
      <c r="L52" s="4">
        <f t="shared" si="3"/>
        <v>49.131527847729885</v>
      </c>
      <c r="M52" s="4">
        <f t="shared" si="33"/>
        <v>45.278036000000007</v>
      </c>
      <c r="N52" s="4">
        <f t="shared" si="4"/>
        <v>56.734000003757792</v>
      </c>
      <c r="O52" s="4">
        <f t="shared" si="5"/>
        <v>237.23835986456768</v>
      </c>
      <c r="P52" s="4">
        <f t="shared" si="6"/>
        <v>51</v>
      </c>
      <c r="Q52" s="4"/>
      <c r="R52" s="4">
        <f t="shared" si="34"/>
        <v>235.93916304116783</v>
      </c>
      <c r="S52" s="4">
        <f t="shared" si="7"/>
        <v>51</v>
      </c>
      <c r="T52" s="4"/>
      <c r="U52" t="s">
        <v>218</v>
      </c>
      <c r="V52" t="s">
        <v>191</v>
      </c>
      <c r="W52" s="4">
        <v>34100708.399999999</v>
      </c>
      <c r="X52" s="4">
        <v>3457196.4</v>
      </c>
      <c r="Y52" s="4">
        <f>VLOOKUP(A52, '[2]Power 5'!$B$2:$F$75, 3, FALSE)</f>
        <v>1095132.1000000001</v>
      </c>
      <c r="Z52" s="4">
        <f>VLOOKUP(A52, '[2]Power 5'!$B$2:$F$75, 4, FALSE)</f>
        <v>677207.1</v>
      </c>
      <c r="AA52" s="3">
        <f>VLOOKUP(A52, '[2]Power 5'!$B$2:$F$75, 5, FALSE)</f>
        <v>0.61837937176711366</v>
      </c>
      <c r="AB52" s="4">
        <v>30643512</v>
      </c>
      <c r="AC52" s="3">
        <v>0.43796949782957295</v>
      </c>
      <c r="AD52" s="4">
        <f t="shared" si="8"/>
        <v>26864000</v>
      </c>
      <c r="AE52" t="s">
        <v>301</v>
      </c>
      <c r="AF52" s="5">
        <f>(VLOOKUP(A52, '[3]USA Coaches'' Salaries'!$O$3:$W$132, 9, FALSE))</f>
        <v>2.4414530000000001</v>
      </c>
      <c r="AG52">
        <v>1174818</v>
      </c>
      <c r="AH52">
        <v>280402</v>
      </c>
      <c r="AI52">
        <v>182995</v>
      </c>
      <c r="AJ52">
        <f t="shared" si="9"/>
        <v>1638215</v>
      </c>
      <c r="AK52">
        <v>0</v>
      </c>
      <c r="AL52">
        <v>0</v>
      </c>
      <c r="AM52">
        <v>0</v>
      </c>
      <c r="AN52">
        <v>0</v>
      </c>
      <c r="AO52">
        <f t="shared" si="44"/>
        <v>0</v>
      </c>
      <c r="AP52">
        <f>(VLOOKUP(A52, '[3]College Football Reference 0918'!$A$2:$I$131, 8, FALSE))*10</f>
        <v>0</v>
      </c>
      <c r="AQ52">
        <f>(VLOOKUP(A52, '[3]College Football Reference 0918'!$A$2:$I$131, 9, FALSE))*10</f>
        <v>0</v>
      </c>
      <c r="AR52">
        <f>VLOOKUP('Dataset to Analyze - Overall'!A52, '[3]College Football Reference 0918'!$A$2:$G$131, 3, FALSE)</f>
        <v>68</v>
      </c>
      <c r="AS52">
        <f>VLOOKUP('Dataset to Analyze - Overall'!A52, '[3]College Football Reference 0918'!$A$2:$G$131, 4, FALSE)</f>
        <v>59</v>
      </c>
      <c r="AT52" s="5">
        <f>VLOOKUP('Dataset to Analyze - Overall'!A52, '[3]College Football Reference 0918'!$A$2:$G$131, 5, FALSE)</f>
        <v>0.53543307086614178</v>
      </c>
      <c r="AU52">
        <f>(VLOOKUP('Dataset to Analyze - Overall'!A52,'[3]College Football Reference 0918'!$A$2:$G$131,7,FALSE)*5)</f>
        <v>10</v>
      </c>
      <c r="AV52">
        <f>(VLOOKUP('Dataset to Analyze - Overall'!A52, '[3]College Football Reference 0918'!$A$2:$G$131, 6, FALSE))*5</f>
        <v>35</v>
      </c>
      <c r="AW52">
        <f t="shared" si="11"/>
        <v>38</v>
      </c>
      <c r="AX52" s="4">
        <f>((((SUMIF('[3]2014 Broadcasts'!$F$2:$F$561, 'Dataset to Analyze - Overall'!A52, '[3]2014 Broadcasts'!$B$2:$B$561))+(SUMIF('[3]2014 Broadcasts'!$G$2:$G$561, 'Dataset to Analyze - Overall'!A52, '[3]2014 Broadcasts'!$B$2:$B$561))+(SUMIF('[3]2014 Broadcasts'!$H$2:$H$561, 'Dataset to Analyze - Overall'!A52, '[3]2014 Broadcasts'!$B$2:$B$561))+(SUMIF('[3]2014 Broadcasts'!$I$2:$I$561, 'Dataset to Analyze - Overall'!A52, '[3]2014 Broadcasts'!$B$2:$B$561)))+((SUMIF('[3]2015 Broadcasts'!$C$2:$C$417,'Dataset to Analyze - Overall'!A52,'[3]2015 Broadcasts'!$H$2:$H$417))+(SUMIF('[3]2015 Broadcasts'!$D$2:$D$417,'Dataset to Analyze - Overall'!A52,'[3]2015 Broadcasts'!$H$2:$H$417)))+((SUMIF('[3]2016 Broadcasts'!$C$2:$C$400,'Dataset to Analyze - Overall'!A52,'[3]2016 Broadcasts'!$H$2:$H$400))+(SUMIF('[3]2016 Broadcasts'!$D$2:$D$400,'Dataset to Analyze - Overall'!A52,'[3]2016 Broadcasts'!$H$2:$H$400)))+((SUMIF('[3]2017 Broadcasts'!$C$2:$C$394,'Dataset to Analyze - Overall'!A52, '[3]2017 Broadcasts'!$I$2:$I$394))+(SUMIF('[3]2017 Broadcasts'!$D$2:$D$394,'Dataset to Analyze - Overall'!A52, '[3]2017 Broadcasts'!$I$2:$I$394)))+((SUMIF('[3]2018 Broadcasts'!$C$2:$C$351, 'Dataset to Analyze - Overall'!A52, '[3]2018 Broadcasts'!$H$2:$H$351))+(SUMIF('[3]2018 Broadcasts'!$D$2:$D$351, 'Dataset to Analyze - Overall'!A52, '[3]2018 Broadcasts'!$H$2:$H$351))))/AW52)*1000000</f>
        <v>1717684.210526316</v>
      </c>
      <c r="AY52" t="s">
        <v>193</v>
      </c>
      <c r="AZ52" s="4">
        <f>(VLOOKUP(A52, [3]Averages!$B$2:$K$128, 10, FALSE))*1000000</f>
        <v>9500000</v>
      </c>
      <c r="BA52" s="4">
        <f>AVERAGEIF([3]Attendance!$C$2:$C$1286, 'Dataset to Analyze - Overall'!A52, [3]Attendance!$G$2:$G$1286)</f>
        <v>51478.9</v>
      </c>
      <c r="BB52">
        <f>VLOOKUP(A52, [3]Stadiums!$B$2:$E$132, 3, FALSE)</f>
        <v>62980</v>
      </c>
      <c r="BC52" s="3">
        <f t="shared" si="12"/>
        <v>0.81738488409018739</v>
      </c>
      <c r="BD52">
        <f>VLOOKUP(A52, '[3]College Football Reference 0918'!$A$2:$L$131, 11, FALSE)</f>
        <v>4</v>
      </c>
      <c r="BE52">
        <f>VLOOKUP(A52, '[3]College Football Reference 0918'!$A$2:$L$131, 12, FALSE)</f>
        <v>1</v>
      </c>
      <c r="BF52">
        <f>VLOOKUP(A52, '[3]College Football Reference 0918'!$A$2:$L$131, 2, FALSE)</f>
        <v>7</v>
      </c>
      <c r="BG52">
        <f>VLOOKUP(A52, '[3]Draft Picks'!$AG$2:$AT$131, 14, FALSE)</f>
        <v>33</v>
      </c>
      <c r="BH52">
        <f>(VLOOKUP(A52, [3]Averages!$B$2:$J$128, 9, FALSE))*GV52</f>
        <v>2625322.3198765395</v>
      </c>
      <c r="BJ52">
        <f>VLOOKUP(A52&amp;"2014", '[4]Revenues_All_Sports_and_Men''s_W'!$E$2:$BI$1271, 57, FALSE)</f>
        <v>36050976</v>
      </c>
      <c r="BK52">
        <f>VLOOKUP(A52&amp;"2015", '[4]Revenues_All_Sports_and_Men''s_W'!$E$2:$BI$1271, 57, FALSE)</f>
        <v>40523499</v>
      </c>
      <c r="BL52">
        <f>VLOOKUP(A52&amp;"2016", '[4]Revenues_All_Sports_and_Men''s_W'!$E$2:$BI$1271, 57, FALSE)</f>
        <v>41163583</v>
      </c>
      <c r="BM52">
        <f>VLOOKUP(A52&amp;"2017", '[4]Revenues_All_Sports_and_Men''s_W'!$E$2:$BI$1271, 57, FALSE)</f>
        <v>43122492</v>
      </c>
      <c r="BN52">
        <f>VLOOKUP(A52&amp;"2018", '[4]Revenues_All_Sports_and_Men''s_W'!$E$2:$BI$1271, 57, FALSE)</f>
        <v>39314461</v>
      </c>
      <c r="BO52" s="6">
        <f>VLOOKUP(A52&amp;"2014", '[4]Revenues_All_Sports_and_Men''s_W'!$E$2:$FO$1271, 58, FALSE)</f>
        <v>0.42269559459935113</v>
      </c>
      <c r="BP52" s="6">
        <f>VLOOKUP(A52&amp;"2015", '[4]Revenues_All_Sports_and_Men''s_W'!$E$2:$FO$1271, 58, FALSE)</f>
        <v>0.44546239103960078</v>
      </c>
      <c r="BQ52" s="6">
        <f>VLOOKUP(A52&amp;"2016", '[4]Revenues_All_Sports_and_Men''s_W'!$E$2:$FO$1271, 58, FALSE)</f>
        <v>0.45484185350750611</v>
      </c>
      <c r="BR52" s="6">
        <f>VLOOKUP(A52&amp;"2017", '[4]Revenues_All_Sports_and_Men''s_W'!$E$2:$FO$1271, 58, FALSE)</f>
        <v>0.43624430774290213</v>
      </c>
      <c r="BS52" s="6">
        <f>VLOOKUP(A52&amp;"2018", '[4]Revenues_All_Sports_and_Men''s_W'!$E$2:$FO$1271, 58, FALSE)</f>
        <v>0.37297463765204547</v>
      </c>
      <c r="BT52">
        <f>VLOOKUP(A52&amp;"2014", '[5]Recruiting_Expenses_Men''s_Women'!$F$2:$O$1271, 9, FALSE)</f>
        <v>1008744</v>
      </c>
      <c r="BU52">
        <f>VLOOKUP(A52&amp;"2015", '[5]Recruiting_Expenses_Men''s_Women'!$F$2:$O$1271, 9, FALSE)</f>
        <v>1088263</v>
      </c>
      <c r="BV52">
        <f>VLOOKUP(A52&amp;"2016", '[5]Recruiting_Expenses_Men''s_Women'!$F$2:$O$1271, 9, FALSE)</f>
        <v>1184326</v>
      </c>
      <c r="BW52">
        <f>VLOOKUP(A52&amp;"2017", '[5]Recruiting_Expenses_Men''s_Women'!$F$2:$O$1271, 9, FALSE)</f>
        <v>1419163</v>
      </c>
      <c r="BX52">
        <f>VLOOKUP(A52&amp;"2018", '[5]Recruiting_Expenses_Men''s_Women'!$F$2:$O$1271, 9, FALSE)</f>
        <v>1457077</v>
      </c>
      <c r="BY52" s="4">
        <v>26985000</v>
      </c>
      <c r="BZ52" s="4">
        <v>24193000</v>
      </c>
      <c r="CA52" s="4">
        <v>27025000</v>
      </c>
      <c r="CB52" s="4">
        <v>28517000</v>
      </c>
      <c r="CC52" s="4">
        <v>27600000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f>VLOOKUP(A52, '[3]2014'!$B$18:$D$145, 3, FALSE)</f>
        <v>6</v>
      </c>
      <c r="CJ52">
        <f>VLOOKUP(A52, '[3]2015'!$B$18:$D$145, 3, FALSE)</f>
        <v>11</v>
      </c>
      <c r="CK52">
        <f>VLOOKUP(A52, '[3]2016'!$B$18:$D$145, 3, FALSE)</f>
        <v>8</v>
      </c>
      <c r="CL52">
        <f>VLOOKUP(A52, '[3]2017'!$B$18:$D$147, 3, FALSE)</f>
        <v>3</v>
      </c>
      <c r="CM52">
        <f>VLOOKUP(A52, '[3]2018'!$B$18:$D$147, 3, FALSE)</f>
        <v>2</v>
      </c>
      <c r="CN52">
        <f>COUNTIF('[3]2014 Broadcasts'!$F$2:$F$561, 'Dataset to Analyze - Overall'!A52)+COUNTIF('[3]2014 Broadcasts'!$G$2:$G$561, 'Dataset to Analyze - Overall'!A52)+COUNTIF('[3]2014 Broadcasts'!$H$2:$H$561, 'Dataset to Analyze - Overall'!A52)+COUNTIF('[3]2014 Broadcasts'!$I$2:$I$561, 'Dataset to Analyze - Overall'!A52)</f>
        <v>7</v>
      </c>
      <c r="CO52">
        <f>COUNTIF('[3]2015 Broadcasts'!$C$2:$C$417, A52)+COUNTIF('[3]2015 Broadcasts'!$D$2:$D$417, A52)</f>
        <v>11</v>
      </c>
      <c r="CP52">
        <f>COUNTIF('[3]2016 Broadcasts'!$C$2:$C$400, 'Dataset to Analyze - Overall'!A52)+COUNTIF('[3]2016 Broadcasts'!$D$2:$D$400, 'Dataset to Analyze - Overall'!A52)</f>
        <v>8</v>
      </c>
      <c r="CQ52">
        <f>COUNTIF('[3]2017 Broadcasts'!$C$2:$C$394, 'Dataset to Analyze - Overall'!A52)+COUNTIF('[3]2017 Broadcasts'!$D$2:$D$394, 'Dataset to Analyze - Overall'!A52)</f>
        <v>8</v>
      </c>
      <c r="CR52">
        <f>COUNTIF('[3]2018 Broadcasts'!$C$2:$C$351, 'Dataset to Analyze - Overall'!A52)+COUNTIF('[3]2018 Broadcasts'!$D$2:$D$351, 'Dataset to Analyze - Overall'!A52)</f>
        <v>4</v>
      </c>
      <c r="CS52" s="4">
        <f>(((SUMIF('[3]2014 Broadcasts'!$F$2:$F$561, 'Dataset to Analyze - Overall'!A52, '[3]2014 Broadcasts'!$B$2:$B$561))+(SUMIF('[3]2014 Broadcasts'!$G$2:$G$561, 'Dataset to Analyze - Overall'!A52, '[3]2014 Broadcasts'!$B$2:$B$561))+(SUMIF('[3]2014 Broadcasts'!$H$2:$H$561, 'Dataset to Analyze - Overall'!A52, '[3]2014 Broadcasts'!$B$2:$B$561))+(SUMIF('[3]2014 Broadcasts'!$I$2:$I$561, 'Dataset to Analyze - Overall'!A52, '[3]2014 Broadcasts'!$B$2:$B$561)))/'Dataset to Analyze - Overall'!CN52)*1000000</f>
        <v>1335571.4285714286</v>
      </c>
      <c r="CT52" s="4">
        <f>(((SUMIF('[3]2015 Broadcasts'!$C$2:$C$417,'Dataset to Analyze - Overall'!A52,'[3]2015 Broadcasts'!$H$2:$H$417))+(SUMIF('[3]2015 Broadcasts'!$D$2:$D$417,'Dataset to Analyze - Overall'!A52,'[3]2015 Broadcasts'!$H$2:$H$417)))/CO52)*1000000</f>
        <v>2340181.8181818184</v>
      </c>
      <c r="CU52" s="4">
        <f>(((SUMIF('[3]2016 Broadcasts'!$C$2:$C$400,'Dataset to Analyze - Overall'!A52,'[3]2016 Broadcasts'!$H$2:$H$400))+(SUMIF('[3]2016 Broadcasts'!$D$2:$D$400,'Dataset to Analyze - Overall'!A52,'[3]2016 Broadcasts'!$H$2:$H$400)))/'Dataset to Analyze - Overall'!CP52)*1000000</f>
        <v>2317250</v>
      </c>
      <c r="CV52" s="4">
        <f>(((SUMIF('[3]2017 Broadcasts'!$C$2:$C$394,'Dataset to Analyze - Overall'!A52, '[3]2017 Broadcasts'!$I$2:$I$394))+(SUMIF('[3]2017 Broadcasts'!$D$2:$D$394,'Dataset to Analyze - Overall'!A52, '[3]2017 Broadcasts'!$I$2:$I$394)))/'Dataset to Analyze - Overall'!CQ52)*1000000</f>
        <v>1129125.0000000002</v>
      </c>
      <c r="CW52" s="4">
        <f>(((SUMIF('[3]2018 Broadcasts'!$C$2:$C$351, 'Dataset to Analyze - Overall'!A52, '[3]2018 Broadcasts'!$H$2:$H$351))+(SUMIF('[3]2018 Broadcasts'!$D$2:$D$351, 'Dataset to Analyze - Overall'!A52, '[3]2018 Broadcasts'!$H$2:$H$351)))/'Dataset to Analyze - Overall'!CR52)*1000000</f>
        <v>652500.00000000012</v>
      </c>
      <c r="CX52" s="5"/>
      <c r="CY52">
        <f>VLOOKUP(A52&amp;"2014", [3]Attendance!$D$2:$G$1286, 4, FALSE)</f>
        <v>54667</v>
      </c>
      <c r="CZ52">
        <f>VLOOKUP(A52&amp;"2015", [3]Attendance!$D$2:$G$1286, 4, FALSE)</f>
        <v>49643</v>
      </c>
      <c r="DA52">
        <f>VLOOKUP(A52&amp;"2016", [3]Attendance!$D$2:$G$1286, 4, FALSE)</f>
        <v>50250</v>
      </c>
      <c r="DB52">
        <f>VLOOKUP(A52&amp;"2017", [3]Attendance!$D$2:$G$1286, 4, FALSE)</f>
        <v>50071</v>
      </c>
      <c r="DC52">
        <f>VLOOKUP(A52&amp;"2018", [3]Attendance!$D$2:$G$1286, 4, FALSE)</f>
        <v>43622</v>
      </c>
      <c r="DE52">
        <f t="shared" si="45"/>
        <v>23.087045030138903</v>
      </c>
      <c r="DF52">
        <f t="shared" si="45"/>
        <v>25.951248759338903</v>
      </c>
      <c r="DG52">
        <f t="shared" si="45"/>
        <v>26.361158552938903</v>
      </c>
      <c r="DH52">
        <f t="shared" si="45"/>
        <v>27.615643876538901</v>
      </c>
      <c r="DI52">
        <f t="shared" si="45"/>
        <v>25.176980824138901</v>
      </c>
      <c r="DJ52">
        <f t="shared" si="35"/>
        <v>62.693349999999995</v>
      </c>
      <c r="DK52">
        <f t="shared" si="36"/>
        <v>56.132149999999996</v>
      </c>
      <c r="DL52">
        <f t="shared" si="37"/>
        <v>62.787349999999996</v>
      </c>
      <c r="DM52">
        <f t="shared" si="38"/>
        <v>66.293549999999996</v>
      </c>
      <c r="DN52">
        <f t="shared" si="39"/>
        <v>64.138599999999997</v>
      </c>
      <c r="DT52">
        <f t="shared" si="46"/>
        <v>46.626452781815402</v>
      </c>
      <c r="DU52">
        <f t="shared" si="46"/>
        <v>48.676980991681432</v>
      </c>
      <c r="DV52">
        <f t="shared" si="46"/>
        <v>52.634919018242527</v>
      </c>
      <c r="DW52">
        <f t="shared" si="46"/>
        <v>61.941733331166148</v>
      </c>
      <c r="DX52">
        <f t="shared" si="46"/>
        <v>62.020335643104744</v>
      </c>
      <c r="DY52">
        <f t="shared" si="47"/>
        <v>28.945179999999997</v>
      </c>
      <c r="DZ52">
        <f t="shared" si="48"/>
        <v>34.372829999999993</v>
      </c>
      <c r="EA52">
        <f t="shared" si="49"/>
        <v>34.069839999999999</v>
      </c>
      <c r="EB52">
        <f t="shared" si="50"/>
        <v>24.926989999999996</v>
      </c>
      <c r="EC52">
        <f t="shared" si="51"/>
        <v>23.603059999999999</v>
      </c>
      <c r="ED52">
        <f t="shared" si="52"/>
        <v>10.45100000227804</v>
      </c>
      <c r="EE52">
        <f t="shared" si="53"/>
        <v>16.423000002494774</v>
      </c>
      <c r="EF52">
        <f t="shared" si="54"/>
        <v>11.944000002730952</v>
      </c>
      <c r="EG52">
        <f t="shared" si="55"/>
        <v>11.944000002987915</v>
      </c>
      <c r="EH52">
        <f t="shared" si="56"/>
        <v>5.9720000032676763</v>
      </c>
      <c r="EI52" s="4">
        <f t="shared" si="57"/>
        <v>171.80302781423234</v>
      </c>
      <c r="EJ52" s="4">
        <f t="shared" si="57"/>
        <v>181.55620975351511</v>
      </c>
      <c r="EK52" s="4">
        <f t="shared" si="57"/>
        <v>187.79726757391236</v>
      </c>
      <c r="EL52" s="4">
        <f t="shared" si="57"/>
        <v>192.72191721069294</v>
      </c>
      <c r="EM52" s="4">
        <f t="shared" si="57"/>
        <v>180.91097647051132</v>
      </c>
      <c r="EN52" s="4">
        <f t="shared" si="58"/>
        <v>43</v>
      </c>
      <c r="EO52" s="4">
        <f t="shared" si="58"/>
        <v>42</v>
      </c>
      <c r="EP52" s="4">
        <f t="shared" si="58"/>
        <v>49</v>
      </c>
      <c r="EQ52" s="4">
        <f t="shared" si="41"/>
        <v>49</v>
      </c>
      <c r="ER52" s="4" t="e">
        <f t="shared" si="40"/>
        <v>#DIV/0!</v>
      </c>
      <c r="ET52" s="4">
        <v>0</v>
      </c>
      <c r="EU52">
        <v>0</v>
      </c>
      <c r="EV52">
        <v>0</v>
      </c>
      <c r="EW52">
        <v>0</v>
      </c>
      <c r="EX52">
        <v>0</v>
      </c>
      <c r="EY52">
        <v>5</v>
      </c>
      <c r="EZ52">
        <v>5</v>
      </c>
      <c r="FA52">
        <v>5</v>
      </c>
      <c r="FB52">
        <v>0</v>
      </c>
      <c r="FC52">
        <v>0</v>
      </c>
      <c r="FD52">
        <f>VLOOKUP(A52, '[3]College Football Reference 0918'!$A$2:$R$131, 9, FALSE)</f>
        <v>0</v>
      </c>
      <c r="FE52">
        <f>VLOOKUP(A52, '[3]College Football Reference 0918'!$A$2:$R$131, 10, FALSE)</f>
        <v>0</v>
      </c>
      <c r="FF52">
        <f>VLOOKUP(A52, '[3]College Football Reference 0918'!$A$2:$R$131, 11, FALSE)</f>
        <v>4</v>
      </c>
      <c r="FG52">
        <f>VLOOKUP(A52, '[3]College Football Reference 0918'!$A$2:$R$131, 12, FALSE)</f>
        <v>1</v>
      </c>
      <c r="FH52">
        <f>VLOOKUP(A52, '[3]College Football Reference 0918'!$A$2:$R$131, 13, FALSE)</f>
        <v>0</v>
      </c>
      <c r="FX52">
        <f>IF((VLOOKUP(A52, '[3]2014'!$B$18:$Q$145, 13, FALSE))&gt;0, 5, 0)</f>
        <v>5</v>
      </c>
      <c r="FY52">
        <f>IF((VLOOKUP(A52, '[3]2015'!$B$18:$P$145, 13, FALSE))&gt;0, 5, 0)</f>
        <v>0</v>
      </c>
      <c r="FZ52">
        <f>IF((VLOOKUP(A52, '[3]2016'!$B$18:$Q$145, 13, FALSE))&gt;0, 5, 0)</f>
        <v>5</v>
      </c>
      <c r="GA52">
        <f>IF((VLOOKUP(A52, '[3]2017'!$B$18:$Q$147, 13, FALSE))&gt;0, 5, 0)</f>
        <v>0</v>
      </c>
      <c r="GB52">
        <f>IF((VLOOKUP(A52, '[3]2018'!$B$18:$Q$147, 13, FALSE))&gt;0, 5, 0)</f>
        <v>0</v>
      </c>
      <c r="GC52">
        <f>IF((VLOOKUP(A52, '[3]2014'!$B$18:$Q$145, 15, FALSE))&gt;0, 5, 0)</f>
        <v>0</v>
      </c>
      <c r="GD52">
        <f>IF((VLOOKUP(A52, '[3]2015'!$B$18:$P$145, 15, FALSE))&gt;0, 5, 0)</f>
        <v>5</v>
      </c>
      <c r="GE52">
        <f>IF((VLOOKUP(A52, '[3]2016'!$B$18:$Q$145, 15, FALSE))&gt;0, 5, 0)</f>
        <v>0</v>
      </c>
      <c r="GF52">
        <f>IF((VLOOKUP(A52, '[3]2017'!$B$18:$Q$147, 15, FALSE))&gt;0, 5, 0)</f>
        <v>0</v>
      </c>
      <c r="GG52">
        <f>IF((VLOOKUP(A52, '[3]2018'!$B$18:$Q$147, 15, FALSE))&gt;0, 5, 0)</f>
        <v>0</v>
      </c>
      <c r="GH52" s="7">
        <f t="shared" si="60"/>
        <v>1067928.1513811343</v>
      </c>
      <c r="GI52" s="7">
        <f t="shared" si="60"/>
        <v>1163343.0713737418</v>
      </c>
      <c r="GJ52" s="7">
        <f t="shared" si="60"/>
        <v>1267282.9159555379</v>
      </c>
      <c r="GK52" s="7">
        <f t="shared" si="60"/>
        <v>1380509.3515331703</v>
      </c>
      <c r="GL52" s="7">
        <f t="shared" si="60"/>
        <v>1503852.0962255273</v>
      </c>
      <c r="GM52">
        <v>1638215</v>
      </c>
      <c r="GO52" s="8">
        <f t="shared" si="29"/>
        <v>-0.12700642818883112</v>
      </c>
      <c r="GP52" s="8">
        <f t="shared" si="30"/>
        <v>2.6146785905584446E-2</v>
      </c>
      <c r="GQ52">
        <f>VLOOKUP(A52, '[3]Sept. 2017 Social'!$D$2:$F$151, 3, FALSE)</f>
        <v>0.17930000000000001</v>
      </c>
      <c r="GR52">
        <f>VLOOKUP(A52, '[3]Sept. 2018 Social'!$D$2:$F$151, 3, FALSE)</f>
        <v>0.20200000000000001</v>
      </c>
      <c r="GS52">
        <f>VLOOKUP(A52, '[3]Sept. 2019 Social'!$D$2:$F$301, 3, FALSE)</f>
        <v>0.23830000000000001</v>
      </c>
      <c r="GT52">
        <f>AVERAGE(((GR52-GQ52)/GQ52), ((GS52-GR52)/GR52))</f>
        <v>0.15315321409441557</v>
      </c>
      <c r="GV52">
        <v>0.56563700373681325</v>
      </c>
    </row>
    <row r="53" spans="1:204" x14ac:dyDescent="0.35">
      <c r="A53" t="s">
        <v>302</v>
      </c>
      <c r="B53" t="str">
        <f>VLOOKUP(A53,'[1]CFB Scores for Tableau'!$A$2:$D$131, 2, FALSE)</f>
        <v>Tucson</v>
      </c>
      <c r="C53" t="str">
        <f>VLOOKUP(A53,'[1]CFB Scores for Tableau'!$A$2:$D$131, 3, FALSE)</f>
        <v>Arizona</v>
      </c>
      <c r="D53" s="9">
        <f>VLOOKUP(A53,'[1]CFB Scores for Tableau'!$A$2:$D$131, 4, FALSE)</f>
        <v>85721</v>
      </c>
      <c r="F53" s="3">
        <f t="shared" si="0"/>
        <v>89.716085168762959</v>
      </c>
      <c r="G53">
        <f t="shared" si="1"/>
        <v>46</v>
      </c>
      <c r="I53" s="4">
        <f t="shared" si="2"/>
        <v>22.530434172909999</v>
      </c>
      <c r="J53">
        <v>0</v>
      </c>
      <c r="K53" s="4">
        <f t="shared" si="32"/>
        <v>68.121380000000002</v>
      </c>
      <c r="L53" s="4">
        <f t="shared" si="3"/>
        <v>48.806208343373093</v>
      </c>
      <c r="M53" s="4">
        <f t="shared" si="33"/>
        <v>40.564025000000008</v>
      </c>
      <c r="N53" s="4">
        <f t="shared" si="4"/>
        <v>61.213000000846755</v>
      </c>
      <c r="O53" s="4">
        <f t="shared" si="5"/>
        <v>241.23504751712989</v>
      </c>
      <c r="P53" s="4">
        <f t="shared" si="6"/>
        <v>50</v>
      </c>
      <c r="Q53" s="4"/>
      <c r="R53" s="4">
        <f t="shared" si="34"/>
        <v>240.2211875367019</v>
      </c>
      <c r="S53" s="4">
        <f t="shared" si="7"/>
        <v>50</v>
      </c>
      <c r="T53" s="4"/>
      <c r="U53" t="s">
        <v>227</v>
      </c>
      <c r="V53" t="s">
        <v>191</v>
      </c>
      <c r="W53" s="4">
        <v>32793294.300000001</v>
      </c>
      <c r="X53" s="4">
        <v>4584272.0999999996</v>
      </c>
      <c r="Y53" s="4">
        <f>VLOOKUP(A53, '[2]Power 5'!$B$2:$F$75, 3, FALSE)</f>
        <v>947592.1</v>
      </c>
      <c r="Z53" s="4">
        <f>VLOOKUP(A53, '[2]Power 5'!$B$2:$F$75, 4, FALSE)</f>
        <v>469268.1</v>
      </c>
      <c r="AA53" s="3">
        <f>VLOOKUP(A53, '[2]Power 5'!$B$2:$F$75, 5, FALSE)</f>
        <v>0.49522162542300635</v>
      </c>
      <c r="AB53" s="4">
        <v>28209022.200000003</v>
      </c>
      <c r="AC53" s="3">
        <v>0.40767357000852683</v>
      </c>
      <c r="AD53" s="4">
        <f t="shared" si="8"/>
        <v>29294800</v>
      </c>
      <c r="AE53" t="s">
        <v>303</v>
      </c>
      <c r="AF53" s="5">
        <f>(VLOOKUP(A53, '[3]USA Coaches'' Salaries'!$O$3:$W$132, 9, FALSE))</f>
        <v>2.5227688000000001</v>
      </c>
      <c r="AG53">
        <v>179760</v>
      </c>
      <c r="AH53">
        <v>117604</v>
      </c>
      <c r="AI53">
        <v>64054</v>
      </c>
      <c r="AJ53">
        <f t="shared" si="9"/>
        <v>361418</v>
      </c>
      <c r="AK53">
        <v>0</v>
      </c>
      <c r="AL53">
        <v>0</v>
      </c>
      <c r="AM53">
        <v>0</v>
      </c>
      <c r="AN53">
        <v>0</v>
      </c>
      <c r="AO53">
        <f t="shared" si="44"/>
        <v>0</v>
      </c>
      <c r="AP53">
        <f>(VLOOKUP(A53, '[3]College Football Reference 0918'!$A$2:$I$131, 8, FALSE))*10</f>
        <v>10</v>
      </c>
      <c r="AQ53">
        <f>(VLOOKUP(A53, '[3]College Football Reference 0918'!$A$2:$I$131, 9, FALSE))*10</f>
        <v>0</v>
      </c>
      <c r="AR53">
        <f>VLOOKUP('Dataset to Analyze - Overall'!A53, '[3]College Football Reference 0918'!$A$2:$G$131, 3, FALSE)</f>
        <v>67</v>
      </c>
      <c r="AS53">
        <f>VLOOKUP('Dataset to Analyze - Overall'!A53, '[3]College Football Reference 0918'!$A$2:$G$131, 4, FALSE)</f>
        <v>61</v>
      </c>
      <c r="AT53" s="5">
        <f>VLOOKUP('Dataset to Analyze - Overall'!A53, '[3]College Football Reference 0918'!$A$2:$G$131, 5, FALSE)</f>
        <v>0.5234375</v>
      </c>
      <c r="AU53">
        <f>(VLOOKUP('Dataset to Analyze - Overall'!A53,'[3]College Football Reference 0918'!$A$2:$G$131,7,FALSE)*5)</f>
        <v>15</v>
      </c>
      <c r="AV53">
        <f>(VLOOKUP('Dataset to Analyze - Overall'!A53, '[3]College Football Reference 0918'!$A$2:$G$131, 6, FALSE))*5</f>
        <v>35</v>
      </c>
      <c r="AW53">
        <f t="shared" si="11"/>
        <v>41</v>
      </c>
      <c r="AX53" s="4">
        <f>((((SUMIF('[3]2014 Broadcasts'!$F$2:$F$561, 'Dataset to Analyze - Overall'!A53, '[3]2014 Broadcasts'!$B$2:$B$561))+(SUMIF('[3]2014 Broadcasts'!$G$2:$G$561, 'Dataset to Analyze - Overall'!A53, '[3]2014 Broadcasts'!$B$2:$B$561))+(SUMIF('[3]2014 Broadcasts'!$H$2:$H$561, 'Dataset to Analyze - Overall'!A53, '[3]2014 Broadcasts'!$B$2:$B$561))+(SUMIF('[3]2014 Broadcasts'!$I$2:$I$561, 'Dataset to Analyze - Overall'!A53, '[3]2014 Broadcasts'!$B$2:$B$561)))+((SUMIF('[3]2015 Broadcasts'!$C$2:$C$417,'Dataset to Analyze - Overall'!A53,'[3]2015 Broadcasts'!$H$2:$H$417))+(SUMIF('[3]2015 Broadcasts'!$D$2:$D$417,'Dataset to Analyze - Overall'!A53,'[3]2015 Broadcasts'!$H$2:$H$417)))+((SUMIF('[3]2016 Broadcasts'!$C$2:$C$400,'Dataset to Analyze - Overall'!A53,'[3]2016 Broadcasts'!$H$2:$H$400))+(SUMIF('[3]2016 Broadcasts'!$D$2:$D$400,'Dataset to Analyze - Overall'!A53,'[3]2016 Broadcasts'!$H$2:$H$400)))+((SUMIF('[3]2017 Broadcasts'!$C$2:$C$394,'Dataset to Analyze - Overall'!A53, '[3]2017 Broadcasts'!$I$2:$I$394))+(SUMIF('[3]2017 Broadcasts'!$D$2:$D$394,'Dataset to Analyze - Overall'!A53, '[3]2017 Broadcasts'!$I$2:$I$394)))+((SUMIF('[3]2018 Broadcasts'!$C$2:$C$351, 'Dataset to Analyze - Overall'!A53, '[3]2018 Broadcasts'!$H$2:$H$351))+(SUMIF('[3]2018 Broadcasts'!$D$2:$D$351, 'Dataset to Analyze - Overall'!A53, '[3]2018 Broadcasts'!$H$2:$H$351))))/AW53)*1000000</f>
        <v>1379146.341463415</v>
      </c>
      <c r="AY53" t="s">
        <v>193</v>
      </c>
      <c r="AZ53" s="4">
        <f>(VLOOKUP(A53, [3]Averages!$B$2:$K$128, 10, FALSE))*1000000</f>
        <v>3100000</v>
      </c>
      <c r="BA53" s="4">
        <f>AVERAGEIF([3]Attendance!$C$2:$C$1286, 'Dataset to Analyze - Overall'!A53, [3]Attendance!$G$2:$G$1286)</f>
        <v>47790.2</v>
      </c>
      <c r="BB53">
        <f>VLOOKUP(A53, [3]Stadiums!$B$2:$E$132, 3, FALSE)</f>
        <v>56037</v>
      </c>
      <c r="BC53" s="3">
        <f t="shared" si="12"/>
        <v>0.85283294965826151</v>
      </c>
      <c r="BD53">
        <f>VLOOKUP(A53, '[3]College Football Reference 0918'!$A$2:$L$131, 11, FALSE)</f>
        <v>1</v>
      </c>
      <c r="BE53">
        <f>VLOOKUP(A53, '[3]College Football Reference 0918'!$A$2:$L$131, 12, FALSE)</f>
        <v>1</v>
      </c>
      <c r="BF53">
        <f>VLOOKUP(A53, '[3]College Football Reference 0918'!$A$2:$L$131, 2, FALSE)</f>
        <v>11</v>
      </c>
      <c r="BG53">
        <f>VLOOKUP(A53, '[3]Draft Picks'!$AG$2:$AT$131, 14, FALSE)</f>
        <v>16</v>
      </c>
      <c r="BH53">
        <f>(VLOOKUP(A53, [3]Averages!$B$2:$J$128, 9, FALSE))*GV53</f>
        <v>2655203.338416277</v>
      </c>
      <c r="BJ53">
        <f>VLOOKUP(A53&amp;"2014", '[4]Revenues_All_Sports_and_Men''s_W'!$E$2:$BI$1271, 57, FALSE)</f>
        <v>23115960</v>
      </c>
      <c r="BK53">
        <f>VLOOKUP(A53&amp;"2015", '[4]Revenues_All_Sports_and_Men''s_W'!$E$2:$BI$1271, 57, FALSE)</f>
        <v>41388363</v>
      </c>
      <c r="BL53">
        <f>VLOOKUP(A53&amp;"2016", '[4]Revenues_All_Sports_and_Men''s_W'!$E$2:$BI$1271, 57, FALSE)</f>
        <v>44177156</v>
      </c>
      <c r="BM53">
        <f>VLOOKUP(A53&amp;"2017", '[4]Revenues_All_Sports_and_Men''s_W'!$E$2:$BI$1271, 57, FALSE)</f>
        <v>44011760</v>
      </c>
      <c r="BN53">
        <f>VLOOKUP(A53&amp;"2018", '[4]Revenues_All_Sports_and_Men''s_W'!$E$2:$BI$1271, 57, FALSE)</f>
        <v>43272457</v>
      </c>
      <c r="BO53" s="6">
        <f>VLOOKUP(A53&amp;"2014", '[4]Revenues_All_Sports_and_Men''s_W'!$E$2:$FO$1271, 58, FALSE)</f>
        <v>0.27077311351397609</v>
      </c>
      <c r="BP53" s="6">
        <f>VLOOKUP(A53&amp;"2015", '[4]Revenues_All_Sports_and_Men''s_W'!$E$2:$FO$1271, 58, FALSE)</f>
        <v>0.50921082426456632</v>
      </c>
      <c r="BQ53" s="6">
        <f>VLOOKUP(A53&amp;"2016", '[4]Revenues_All_Sports_and_Men''s_W'!$E$2:$FO$1271, 58, FALSE)</f>
        <v>0.50095096661355087</v>
      </c>
      <c r="BR53" s="6">
        <f>VLOOKUP(A53&amp;"2017", '[4]Revenues_All_Sports_and_Men''s_W'!$E$2:$FO$1271, 58, FALSE)</f>
        <v>0.47480899708189162</v>
      </c>
      <c r="BS53" s="6">
        <f>VLOOKUP(A53&amp;"2018", '[4]Revenues_All_Sports_and_Men''s_W'!$E$2:$FO$1271, 58, FALSE)</f>
        <v>0.42309526862423275</v>
      </c>
      <c r="BT53">
        <f>VLOOKUP(A53&amp;"2014", '[5]Recruiting_Expenses_Men''s_Women'!$F$2:$O$1271, 9, FALSE)</f>
        <v>948888</v>
      </c>
      <c r="BU53">
        <f>VLOOKUP(A53&amp;"2015", '[5]Recruiting_Expenses_Men''s_Women'!$F$2:$O$1271, 9, FALSE)</f>
        <v>1105278</v>
      </c>
      <c r="BV53">
        <f>VLOOKUP(A53&amp;"2016", '[5]Recruiting_Expenses_Men''s_Women'!$F$2:$O$1271, 9, FALSE)</f>
        <v>1011244</v>
      </c>
      <c r="BW53">
        <f>VLOOKUP(A53&amp;"2017", '[5]Recruiting_Expenses_Men''s_Women'!$F$2:$O$1271, 9, FALSE)</f>
        <v>1014266</v>
      </c>
      <c r="BX53">
        <f>VLOOKUP(A53&amp;"2018", '[5]Recruiting_Expenses_Men''s_Women'!$F$2:$O$1271, 9, FALSE)</f>
        <v>1272275</v>
      </c>
      <c r="BY53" s="4">
        <v>25119000</v>
      </c>
      <c r="BZ53" s="4">
        <v>28667000</v>
      </c>
      <c r="CA53" s="4">
        <v>30993000</v>
      </c>
      <c r="CB53" s="4">
        <v>29495000</v>
      </c>
      <c r="CC53" s="4">
        <v>32200000.000000004</v>
      </c>
      <c r="CD53">
        <v>0</v>
      </c>
      <c r="CE53">
        <v>0</v>
      </c>
      <c r="CF53">
        <v>0</v>
      </c>
      <c r="CG53">
        <v>0</v>
      </c>
      <c r="CH53">
        <v>0</v>
      </c>
      <c r="CI53">
        <f>VLOOKUP(A53, '[3]2014'!$B$18:$D$145, 3, FALSE)</f>
        <v>10</v>
      </c>
      <c r="CJ53">
        <f>VLOOKUP(A53, '[3]2015'!$B$18:$D$145, 3, FALSE)</f>
        <v>7</v>
      </c>
      <c r="CK53">
        <f>VLOOKUP(A53, '[3]2016'!$B$18:$D$145, 3, FALSE)</f>
        <v>3</v>
      </c>
      <c r="CL53">
        <f>VLOOKUP(A53, '[3]2017'!$B$18:$D$147, 3, FALSE)</f>
        <v>7</v>
      </c>
      <c r="CM53">
        <f>VLOOKUP(A53, '[3]2018'!$B$18:$D$147, 3, FALSE)</f>
        <v>5</v>
      </c>
      <c r="CN53">
        <f>COUNTIF('[3]2014 Broadcasts'!$F$2:$F$561, 'Dataset to Analyze - Overall'!A53)+COUNTIF('[3]2014 Broadcasts'!$G$2:$G$561, 'Dataset to Analyze - Overall'!A53)+COUNTIF('[3]2014 Broadcasts'!$H$2:$H$561, 'Dataset to Analyze - Overall'!A53)+COUNTIF('[3]2014 Broadcasts'!$I$2:$I$561, 'Dataset to Analyze - Overall'!A53)</f>
        <v>10</v>
      </c>
      <c r="CO53">
        <f>COUNTIF('[3]2015 Broadcasts'!$C$2:$C$417, A53)+COUNTIF('[3]2015 Broadcasts'!$D$2:$D$417, A53)</f>
        <v>8</v>
      </c>
      <c r="CP53">
        <f>COUNTIF('[3]2016 Broadcasts'!$C$2:$C$400, 'Dataset to Analyze - Overall'!A53)+COUNTIF('[3]2016 Broadcasts'!$D$2:$D$400, 'Dataset to Analyze - Overall'!A53)</f>
        <v>7</v>
      </c>
      <c r="CQ53">
        <f>COUNTIF('[3]2017 Broadcasts'!$C$2:$C$394, 'Dataset to Analyze - Overall'!A53)+COUNTIF('[3]2017 Broadcasts'!$D$2:$D$394, 'Dataset to Analyze - Overall'!A53)</f>
        <v>6</v>
      </c>
      <c r="CR53">
        <f>COUNTIF('[3]2018 Broadcasts'!$C$2:$C$351, 'Dataset to Analyze - Overall'!A53)+COUNTIF('[3]2018 Broadcasts'!$D$2:$D$351, 'Dataset to Analyze - Overall'!A53)</f>
        <v>10</v>
      </c>
      <c r="CS53" s="4">
        <f>(((SUMIF('[3]2014 Broadcasts'!$F$2:$F$561, 'Dataset to Analyze - Overall'!A53, '[3]2014 Broadcasts'!$B$2:$B$561))+(SUMIF('[3]2014 Broadcasts'!$G$2:$G$561, 'Dataset to Analyze - Overall'!A53, '[3]2014 Broadcasts'!$B$2:$B$561))+(SUMIF('[3]2014 Broadcasts'!$H$2:$H$561, 'Dataset to Analyze - Overall'!A53, '[3]2014 Broadcasts'!$B$2:$B$561))+(SUMIF('[3]2014 Broadcasts'!$I$2:$I$561, 'Dataset to Analyze - Overall'!A53, '[3]2014 Broadcasts'!$B$2:$B$561)))/'Dataset to Analyze - Overall'!CN53)*1000000</f>
        <v>2588000</v>
      </c>
      <c r="CT53" s="4">
        <f>(((SUMIF('[3]2015 Broadcasts'!$C$2:$C$417,'Dataset to Analyze - Overall'!A53,'[3]2015 Broadcasts'!$H$2:$H$417))+(SUMIF('[3]2015 Broadcasts'!$D$2:$D$417,'Dataset to Analyze - Overall'!A53,'[3]2015 Broadcasts'!$H$2:$H$417)))/CO53)*1000000</f>
        <v>960625.00000000012</v>
      </c>
      <c r="CU53" s="4">
        <f>(((SUMIF('[3]2016 Broadcasts'!$C$2:$C$400,'Dataset to Analyze - Overall'!A53,'[3]2016 Broadcasts'!$H$2:$H$400))+(SUMIF('[3]2016 Broadcasts'!$D$2:$D$400,'Dataset to Analyze - Overall'!A53,'[3]2016 Broadcasts'!$H$2:$H$400)))/'Dataset to Analyze - Overall'!CP53)*1000000</f>
        <v>770285.7142857142</v>
      </c>
      <c r="CV53" s="4">
        <f>(((SUMIF('[3]2017 Broadcasts'!$C$2:$C$394,'Dataset to Analyze - Overall'!A53, '[3]2017 Broadcasts'!$I$2:$I$394))+(SUMIF('[3]2017 Broadcasts'!$D$2:$D$394,'Dataset to Analyze - Overall'!A53, '[3]2017 Broadcasts'!$I$2:$I$394)))/'Dataset to Analyze - Overall'!CQ53)*1000000</f>
        <v>1158000</v>
      </c>
      <c r="CW53" s="4">
        <f>(((SUMIF('[3]2018 Broadcasts'!$C$2:$C$351, 'Dataset to Analyze - Overall'!A53, '[3]2018 Broadcasts'!$H$2:$H$351))+(SUMIF('[3]2018 Broadcasts'!$D$2:$D$351, 'Dataset to Analyze - Overall'!A53, '[3]2018 Broadcasts'!$H$2:$H$351)))/'Dataset to Analyze - Overall'!CR53)*1000000</f>
        <v>1064000</v>
      </c>
      <c r="CX53" s="5"/>
      <c r="CY53">
        <f>VLOOKUP(A53&amp;"2014", [3]Attendance!$D$2:$G$1286, 4, FALSE)</f>
        <v>50710</v>
      </c>
      <c r="CZ53">
        <f>VLOOKUP(A53&amp;"2015", [3]Attendance!$D$2:$G$1286, 4, FALSE)</f>
        <v>51393</v>
      </c>
      <c r="DA53">
        <f>VLOOKUP(A53&amp;"2016", [3]Attendance!$D$2:$G$1286, 4, FALSE)</f>
        <v>48288</v>
      </c>
      <c r="DB53">
        <f>VLOOKUP(A53&amp;"2017", [3]Attendance!$D$2:$G$1286, 4, FALSE)</f>
        <v>42632</v>
      </c>
      <c r="DC53">
        <f>VLOOKUP(A53&amp;"2018", [3]Attendance!$D$2:$G$1286, 4, FALSE)</f>
        <v>45436</v>
      </c>
      <c r="DE53">
        <f t="shared" si="45"/>
        <v>14.803460783738901</v>
      </c>
      <c r="DF53">
        <f t="shared" si="45"/>
        <v>26.505107664938901</v>
      </c>
      <c r="DG53">
        <f t="shared" si="45"/>
        <v>28.291050702138904</v>
      </c>
      <c r="DH53">
        <f t="shared" si="45"/>
        <v>28.185131103738904</v>
      </c>
      <c r="DI53">
        <f t="shared" si="45"/>
        <v>27.711681462538902</v>
      </c>
      <c r="DJ53">
        <f t="shared" si="35"/>
        <v>58.308249999999994</v>
      </c>
      <c r="DK53">
        <f t="shared" si="36"/>
        <v>66.646050000000002</v>
      </c>
      <c r="DL53">
        <f t="shared" si="37"/>
        <v>72.11215</v>
      </c>
      <c r="DM53">
        <f t="shared" si="38"/>
        <v>68.591849999999994</v>
      </c>
      <c r="DN53">
        <f t="shared" si="39"/>
        <v>74.948599999999999</v>
      </c>
      <c r="DT53">
        <f t="shared" si="46"/>
        <v>43.357580792124523</v>
      </c>
      <c r="DU53">
        <f t="shared" si="46"/>
        <v>49.733342024830179</v>
      </c>
      <c r="DV53">
        <f t="shared" si="46"/>
        <v>45.302101562704223</v>
      </c>
      <c r="DW53">
        <f t="shared" si="46"/>
        <v>44.16788186297461</v>
      </c>
      <c r="DX53">
        <f t="shared" si="46"/>
        <v>55.05857814354308</v>
      </c>
      <c r="DY53">
        <f t="shared" si="47"/>
        <v>44.287300000000002</v>
      </c>
      <c r="DZ53">
        <f t="shared" si="48"/>
        <v>34.030709999999999</v>
      </c>
      <c r="EA53">
        <f t="shared" si="49"/>
        <v>24.926989999999996</v>
      </c>
      <c r="EB53">
        <f t="shared" si="50"/>
        <v>30.269109999999998</v>
      </c>
      <c r="EC53">
        <f t="shared" si="51"/>
        <v>23.859649999999998</v>
      </c>
      <c r="ED53">
        <f t="shared" si="52"/>
        <v>14.930000000397518</v>
      </c>
      <c r="EE53">
        <f t="shared" si="53"/>
        <v>11.944000000445012</v>
      </c>
      <c r="EF53">
        <f t="shared" si="54"/>
        <v>10.451000000496867</v>
      </c>
      <c r="EG53">
        <f t="shared" si="55"/>
        <v>8.9580000005533531</v>
      </c>
      <c r="EH53">
        <f t="shared" si="56"/>
        <v>14.930000000615335</v>
      </c>
      <c r="EI53" s="4">
        <f t="shared" si="57"/>
        <v>175.68659157626092</v>
      </c>
      <c r="EJ53" s="4">
        <f t="shared" si="57"/>
        <v>188.8592096902141</v>
      </c>
      <c r="EK53" s="4">
        <f t="shared" si="57"/>
        <v>181.08329226533996</v>
      </c>
      <c r="EL53" s="4">
        <f t="shared" si="57"/>
        <v>180.17197296726687</v>
      </c>
      <c r="EM53" s="4">
        <f t="shared" si="57"/>
        <v>196.50850960669732</v>
      </c>
      <c r="EN53" s="4">
        <f t="shared" si="58"/>
        <v>41</v>
      </c>
      <c r="EO53" s="4">
        <f t="shared" si="58"/>
        <v>37</v>
      </c>
      <c r="EP53" s="4">
        <f t="shared" si="58"/>
        <v>52</v>
      </c>
      <c r="EQ53" s="4">
        <f t="shared" si="41"/>
        <v>55</v>
      </c>
      <c r="ER53" s="4" t="e">
        <f t="shared" si="40"/>
        <v>#DIV/0!</v>
      </c>
      <c r="ET53" s="4">
        <v>0</v>
      </c>
      <c r="EU53">
        <v>5</v>
      </c>
      <c r="EV53">
        <v>0</v>
      </c>
      <c r="EW53">
        <v>0</v>
      </c>
      <c r="EX53">
        <v>0</v>
      </c>
      <c r="EY53">
        <v>5</v>
      </c>
      <c r="EZ53">
        <v>5</v>
      </c>
      <c r="FA53">
        <v>0</v>
      </c>
      <c r="FB53">
        <v>5</v>
      </c>
      <c r="FC53">
        <v>0</v>
      </c>
      <c r="FD53">
        <f>VLOOKUP(A53, '[3]College Football Reference 0918'!$A$2:$R$131, 9, FALSE)</f>
        <v>0</v>
      </c>
      <c r="FE53">
        <f>VLOOKUP(A53, '[3]College Football Reference 0918'!$A$2:$R$131, 10, FALSE)</f>
        <v>0</v>
      </c>
      <c r="FF53">
        <f>VLOOKUP(A53, '[3]College Football Reference 0918'!$A$2:$R$131, 11, FALSE)</f>
        <v>1</v>
      </c>
      <c r="FG53">
        <f>VLOOKUP(A53, '[3]College Football Reference 0918'!$A$2:$R$131, 12, FALSE)</f>
        <v>1</v>
      </c>
      <c r="FH53">
        <f>VLOOKUP(A53, '[3]College Football Reference 0918'!$A$2:$R$131, 13, FALSE)</f>
        <v>0</v>
      </c>
      <c r="FN53">
        <v>10</v>
      </c>
      <c r="FX53">
        <f>IF((VLOOKUP(A53, '[3]2014'!$B$18:$Q$145, 13, FALSE))&gt;0, 5, 0)</f>
        <v>0</v>
      </c>
      <c r="FY53">
        <f>IF((VLOOKUP(A53, '[3]2015'!$B$18:$P$145, 13, FALSE))&gt;0, 5, 0)</f>
        <v>5</v>
      </c>
      <c r="FZ53">
        <f>IF((VLOOKUP(A53, '[3]2016'!$B$18:$Q$145, 13, FALSE))&gt;0, 5, 0)</f>
        <v>0</v>
      </c>
      <c r="GA53">
        <f>IF((VLOOKUP(A53, '[3]2017'!$B$18:$Q$147, 13, FALSE))&gt;0, 5, 0)</f>
        <v>0</v>
      </c>
      <c r="GB53">
        <f>IF((VLOOKUP(A53, '[3]2018'!$B$18:$Q$147, 13, FALSE))&gt;0, 5, 0)</f>
        <v>0</v>
      </c>
      <c r="GC53">
        <f>IF((VLOOKUP(A53, '[3]2014'!$B$18:$Q$145, 15, FALSE))&gt;0, 5, 0)</f>
        <v>5</v>
      </c>
      <c r="GD53">
        <f>IF((VLOOKUP(A53, '[3]2015'!$B$18:$P$145, 15, FALSE))&gt;0, 5, 0)</f>
        <v>0</v>
      </c>
      <c r="GE53">
        <f>IF((VLOOKUP(A53, '[3]2016'!$B$18:$Q$145, 15, FALSE))&gt;0, 5, 0)</f>
        <v>0</v>
      </c>
      <c r="GF53">
        <f>IF((VLOOKUP(A53, '[3]2017'!$B$18:$Q$147, 15, FALSE))&gt;0, 5, 0)</f>
        <v>0</v>
      </c>
      <c r="GG53">
        <f>IF((VLOOKUP(A53, '[3]2018'!$B$18:$Q$147, 15, FALSE))&gt;0, 5, 0)</f>
        <v>0</v>
      </c>
      <c r="GH53" s="7">
        <f t="shared" si="60"/>
        <v>235603.05369921948</v>
      </c>
      <c r="GI53" s="7">
        <f t="shared" si="60"/>
        <v>256653.20252210795</v>
      </c>
      <c r="GJ53" s="7">
        <f t="shared" si="60"/>
        <v>279584.09422378545</v>
      </c>
      <c r="GK53" s="7">
        <f t="shared" si="60"/>
        <v>304563.76532531774</v>
      </c>
      <c r="GL53" s="7">
        <f t="shared" si="60"/>
        <v>331775.26570910268</v>
      </c>
      <c r="GM53">
        <v>361418</v>
      </c>
      <c r="GO53" s="8">
        <f t="shared" si="29"/>
        <v>3.8349911610632809E-2</v>
      </c>
      <c r="GP53" s="8">
        <f t="shared" si="30"/>
        <v>0.12457495580531641</v>
      </c>
      <c r="GQ53">
        <f>VLOOKUP(A53, '[3]Sept. 2017 Social'!$D$2:$F$151, 3, FALSE)</f>
        <v>0.21080000000000002</v>
      </c>
      <c r="GR53">
        <f>VLOOKUP(A53, '[3]Sept. 2018 Social'!$D$2:$F$151, 3, FALSE)</f>
        <v>0.23400000000000001</v>
      </c>
      <c r="GS53">
        <f>VLOOKUP(A53, '[3]Sept. 2019 Social'!$D$2:$F$301, 3, FALSE)</f>
        <v>0.24859999999999999</v>
      </c>
      <c r="GT53">
        <f>AVERAGE(((GR53-GQ53)/GQ53), ((GS53-GR53)/GR53))</f>
        <v>8.6225044194683603E-2</v>
      </c>
      <c r="GV53">
        <v>0.4881584833454693</v>
      </c>
    </row>
    <row r="54" spans="1:204" x14ac:dyDescent="0.35">
      <c r="A54" t="s">
        <v>304</v>
      </c>
      <c r="B54" t="str">
        <f>VLOOKUP(A54,'[1]CFB Scores for Tableau'!$A$2:$D$131, 2, FALSE)</f>
        <v>West Lafayette</v>
      </c>
      <c r="C54" t="str">
        <f>VLOOKUP(A54,'[1]CFB Scores for Tableau'!$A$2:$D$131, 3, FALSE)</f>
        <v>Indiana</v>
      </c>
      <c r="D54" s="9">
        <f>VLOOKUP(A54,'[1]CFB Scores for Tableau'!$A$2:$D$131, 4, FALSE)</f>
        <v>47907</v>
      </c>
      <c r="F54" s="3">
        <f t="shared" si="0"/>
        <v>112.46320035761322</v>
      </c>
      <c r="G54">
        <f t="shared" si="1"/>
        <v>27</v>
      </c>
      <c r="I54" s="4">
        <f t="shared" si="2"/>
        <v>14.586344889640001</v>
      </c>
      <c r="J54">
        <v>0</v>
      </c>
      <c r="K54" s="4">
        <f t="shared" si="32"/>
        <v>99.905599999999993</v>
      </c>
      <c r="L54" s="4">
        <f t="shared" si="3"/>
        <v>40.20548095186367</v>
      </c>
      <c r="M54" s="4">
        <f t="shared" si="33"/>
        <v>26.288256000000004</v>
      </c>
      <c r="N54" s="4">
        <f t="shared" si="4"/>
        <v>53.748000000733505</v>
      </c>
      <c r="O54" s="4">
        <f t="shared" si="5"/>
        <v>234.73368184223716</v>
      </c>
      <c r="P54" s="4">
        <f t="shared" si="6"/>
        <v>52</v>
      </c>
      <c r="Q54" s="4"/>
      <c r="R54" s="4">
        <f t="shared" si="34"/>
        <v>233.87471112859743</v>
      </c>
      <c r="S54" s="4">
        <f t="shared" si="7"/>
        <v>52</v>
      </c>
      <c r="T54" s="4"/>
      <c r="U54" t="s">
        <v>195</v>
      </c>
      <c r="V54" t="s">
        <v>191</v>
      </c>
      <c r="W54" s="4">
        <v>23803717.199999999</v>
      </c>
      <c r="X54" s="4">
        <v>3479784.7</v>
      </c>
      <c r="Y54" s="4">
        <f>VLOOKUP(A54, '[2]Power 5'!$B$2:$F$75, 3, FALSE)</f>
        <v>912623.2</v>
      </c>
      <c r="Z54" s="4">
        <f>VLOOKUP(A54, '[2]Power 5'!$B$2:$F$75, 4, FALSE)</f>
        <v>513493.39999999991</v>
      </c>
      <c r="AA54" s="3">
        <f>VLOOKUP(A54, '[2]Power 5'!$B$2:$F$75, 5, FALSE)</f>
        <v>0.56265652681194156</v>
      </c>
      <c r="AB54" s="4">
        <v>20323932.5</v>
      </c>
      <c r="AC54" s="3">
        <v>0.2976352227997911</v>
      </c>
      <c r="AD54" s="4">
        <f t="shared" si="8"/>
        <v>42820000</v>
      </c>
      <c r="AE54" t="s">
        <v>305</v>
      </c>
      <c r="AF54" s="5">
        <f>(VLOOKUP(A54, '[3]USA Coaches'' Salaries'!$O$3:$W$132, 9, FALSE))</f>
        <v>3.6126665999999998</v>
      </c>
      <c r="AG54">
        <v>154357</v>
      </c>
      <c r="AH54">
        <v>96505</v>
      </c>
      <c r="AI54">
        <v>56772</v>
      </c>
      <c r="AJ54">
        <f t="shared" si="9"/>
        <v>307634</v>
      </c>
      <c r="AK54">
        <v>0</v>
      </c>
      <c r="AL54">
        <v>0</v>
      </c>
      <c r="AM54">
        <v>0</v>
      </c>
      <c r="AN54">
        <v>0</v>
      </c>
      <c r="AO54">
        <f t="shared" si="44"/>
        <v>0</v>
      </c>
      <c r="AP54">
        <f>(VLOOKUP(A54, '[3]College Football Reference 0918'!$A$2:$I$131, 8, FALSE))*10</f>
        <v>0</v>
      </c>
      <c r="AQ54">
        <f>(VLOOKUP(A54, '[3]College Football Reference 0918'!$A$2:$I$131, 9, FALSE))*10</f>
        <v>0</v>
      </c>
      <c r="AR54">
        <f>VLOOKUP('Dataset to Analyze - Overall'!A54, '[3]College Football Reference 0918'!$A$2:$G$131, 3, FALSE)</f>
        <v>44</v>
      </c>
      <c r="AS54">
        <f>VLOOKUP('Dataset to Analyze - Overall'!A54, '[3]College Football Reference 0918'!$A$2:$G$131, 4, FALSE)</f>
        <v>80</v>
      </c>
      <c r="AT54" s="5">
        <f>VLOOKUP('Dataset to Analyze - Overall'!A54, '[3]College Football Reference 0918'!$A$2:$G$131, 5, FALSE)</f>
        <v>0.35483870967741937</v>
      </c>
      <c r="AU54">
        <f>(VLOOKUP('Dataset to Analyze - Overall'!A54,'[3]College Football Reference 0918'!$A$2:$G$131,7,FALSE)*5)</f>
        <v>10</v>
      </c>
      <c r="AV54">
        <f>(VLOOKUP('Dataset to Analyze - Overall'!A54, '[3]College Football Reference 0918'!$A$2:$G$131, 6, FALSE))*5</f>
        <v>20</v>
      </c>
      <c r="AW54">
        <f t="shared" si="11"/>
        <v>36</v>
      </c>
      <c r="AX54" s="4">
        <f>((((SUMIF('[3]2014 Broadcasts'!$F$2:$F$561, 'Dataset to Analyze - Overall'!A54, '[3]2014 Broadcasts'!$B$2:$B$561))+(SUMIF('[3]2014 Broadcasts'!$G$2:$G$561, 'Dataset to Analyze - Overall'!A54, '[3]2014 Broadcasts'!$B$2:$B$561))+(SUMIF('[3]2014 Broadcasts'!$H$2:$H$561, 'Dataset to Analyze - Overall'!A54, '[3]2014 Broadcasts'!$B$2:$B$561))+(SUMIF('[3]2014 Broadcasts'!$I$2:$I$561, 'Dataset to Analyze - Overall'!A54, '[3]2014 Broadcasts'!$B$2:$B$561)))+((SUMIF('[3]2015 Broadcasts'!$C$2:$C$417,'Dataset to Analyze - Overall'!A54,'[3]2015 Broadcasts'!$H$2:$H$417))+(SUMIF('[3]2015 Broadcasts'!$D$2:$D$417,'Dataset to Analyze - Overall'!A54,'[3]2015 Broadcasts'!$H$2:$H$417)))+((SUMIF('[3]2016 Broadcasts'!$C$2:$C$400,'Dataset to Analyze - Overall'!A54,'[3]2016 Broadcasts'!$H$2:$H$400))+(SUMIF('[3]2016 Broadcasts'!$D$2:$D$400,'Dataset to Analyze - Overall'!A54,'[3]2016 Broadcasts'!$H$2:$H$400)))+((SUMIF('[3]2017 Broadcasts'!$C$2:$C$394,'Dataset to Analyze - Overall'!A54, '[3]2017 Broadcasts'!$I$2:$I$394))+(SUMIF('[3]2017 Broadcasts'!$D$2:$D$394,'Dataset to Analyze - Overall'!A54, '[3]2017 Broadcasts'!$I$2:$I$394)))+((SUMIF('[3]2018 Broadcasts'!$C$2:$C$351, 'Dataset to Analyze - Overall'!A54, '[3]2018 Broadcasts'!$H$2:$H$351))+(SUMIF('[3]2018 Broadcasts'!$D$2:$D$351, 'Dataset to Analyze - Overall'!A54, '[3]2018 Broadcasts'!$H$2:$H$351))))/AW54)*1000000</f>
        <v>1379652.7777777778</v>
      </c>
      <c r="AY54" t="s">
        <v>193</v>
      </c>
      <c r="AZ54" s="4">
        <f>(VLOOKUP(A54, [3]Averages!$B$2:$K$128, 10, FALSE))*1000000</f>
        <v>2049999.9999999998</v>
      </c>
      <c r="BA54" s="4">
        <f>AVERAGEIF([3]Attendance!$C$2:$C$1286, 'Dataset to Analyze - Overall'!A54, [3]Attendance!$G$2:$G$1286)</f>
        <v>44608.2</v>
      </c>
      <c r="BB54">
        <f>VLOOKUP(A54, [3]Stadiums!$B$2:$E$132, 3, FALSE)</f>
        <v>62500</v>
      </c>
      <c r="BC54" s="3">
        <f t="shared" si="12"/>
        <v>0.7137311999999999</v>
      </c>
      <c r="BD54">
        <f>VLOOKUP(A54, '[3]College Football Reference 0918'!$A$2:$L$131, 11, FALSE)</f>
        <v>0</v>
      </c>
      <c r="BE54">
        <f>VLOOKUP(A54, '[3]College Football Reference 0918'!$A$2:$L$131, 12, FALSE)</f>
        <v>0</v>
      </c>
      <c r="BF54">
        <f>VLOOKUP(A54, '[3]College Football Reference 0918'!$A$2:$L$131, 2, FALSE)</f>
        <v>5</v>
      </c>
      <c r="BG54">
        <f>VLOOKUP(A54, '[3]Draft Picks'!$AG$2:$AT$131, 14, FALSE)</f>
        <v>11</v>
      </c>
      <c r="BH54">
        <f>(VLOOKUP(A54, [3]Averages!$B$2:$J$128, 9, FALSE))*GV54</f>
        <v>2143348.9284870848</v>
      </c>
      <c r="BJ54">
        <f>VLOOKUP(A54&amp;"2014", '[4]Revenues_All_Sports_and_Men''s_W'!$E$2:$BI$1271, 57, FALSE)</f>
        <v>17073335</v>
      </c>
      <c r="BK54">
        <f>VLOOKUP(A54&amp;"2015", '[4]Revenues_All_Sports_and_Men''s_W'!$E$2:$BI$1271, 57, FALSE)</f>
        <v>18681315</v>
      </c>
      <c r="BL54">
        <f>VLOOKUP(A54&amp;"2016", '[4]Revenues_All_Sports_and_Men''s_W'!$E$2:$BI$1271, 57, FALSE)</f>
        <v>26014107</v>
      </c>
      <c r="BM54">
        <f>VLOOKUP(A54&amp;"2017", '[4]Revenues_All_Sports_and_Men''s_W'!$E$2:$BI$1271, 57, FALSE)</f>
        <v>25822409</v>
      </c>
      <c r="BN54">
        <f>VLOOKUP(A54&amp;"2018", '[4]Revenues_All_Sports_and_Men''s_W'!$E$2:$BI$1271, 57, FALSE)</f>
        <v>54752462</v>
      </c>
      <c r="BO54" s="6">
        <f>VLOOKUP(A54&amp;"2014", '[4]Revenues_All_Sports_and_Men''s_W'!$E$2:$FO$1271, 58, FALSE)</f>
        <v>0.22621368022018601</v>
      </c>
      <c r="BP54" s="6">
        <f>VLOOKUP(A54&amp;"2015", '[4]Revenues_All_Sports_and_Men''s_W'!$E$2:$FO$1271, 58, FALSE)</f>
        <v>0.23792497008921801</v>
      </c>
      <c r="BQ54" s="6">
        <f>VLOOKUP(A54&amp;"2016", '[4]Revenues_All_Sports_and_Men''s_W'!$E$2:$FO$1271, 58, FALSE)</f>
        <v>0.30662140025876361</v>
      </c>
      <c r="BR54" s="6">
        <f>VLOOKUP(A54&amp;"2017", '[4]Revenues_All_Sports_and_Men''s_W'!$E$2:$FO$1271, 58, FALSE)</f>
        <v>0.25047877529129164</v>
      </c>
      <c r="BS54" s="6">
        <f>VLOOKUP(A54&amp;"2018", '[4]Revenues_All_Sports_and_Men''s_W'!$E$2:$FO$1271, 58, FALSE)</f>
        <v>0.49395559509107623</v>
      </c>
      <c r="BT54">
        <f>VLOOKUP(A54&amp;"2014", '[5]Recruiting_Expenses_Men''s_Women'!$F$2:$O$1271, 9, FALSE)</f>
        <v>972990</v>
      </c>
      <c r="BU54">
        <f>VLOOKUP(A54&amp;"2015", '[5]Recruiting_Expenses_Men''s_Women'!$F$2:$O$1271, 9, FALSE)</f>
        <v>923274</v>
      </c>
      <c r="BV54">
        <f>VLOOKUP(A54&amp;"2016", '[5]Recruiting_Expenses_Men''s_Women'!$F$2:$O$1271, 9, FALSE)</f>
        <v>1139579</v>
      </c>
      <c r="BW54">
        <f>VLOOKUP(A54&amp;"2017", '[5]Recruiting_Expenses_Men''s_Women'!$F$2:$O$1271, 9, FALSE)</f>
        <v>1028041</v>
      </c>
      <c r="BX54">
        <f>VLOOKUP(A54&amp;"2018", '[5]Recruiting_Expenses_Men''s_Women'!$F$2:$O$1271, 9, FALSE)</f>
        <v>1392923</v>
      </c>
      <c r="BY54" s="4">
        <v>32444000.000000004</v>
      </c>
      <c r="BZ54" s="4">
        <v>34825000</v>
      </c>
      <c r="CA54" s="4">
        <v>37162000</v>
      </c>
      <c r="CB54" s="4">
        <v>54069000</v>
      </c>
      <c r="CC54" s="4">
        <v>55600000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f>VLOOKUP(A54, '[3]2014'!$B$18:$D$145, 3, FALSE)</f>
        <v>3</v>
      </c>
      <c r="CJ54">
        <f>VLOOKUP(A54, '[3]2015'!$B$18:$D$145, 3, FALSE)</f>
        <v>2</v>
      </c>
      <c r="CK54">
        <f>VLOOKUP(A54, '[3]2016'!$B$18:$D$145, 3, FALSE)</f>
        <v>3</v>
      </c>
      <c r="CL54">
        <f>VLOOKUP(A54, '[3]2017'!$B$18:$D$147, 3, FALSE)</f>
        <v>7</v>
      </c>
      <c r="CM54">
        <f>VLOOKUP(A54, '[3]2018'!$B$18:$D$147, 3, FALSE)</f>
        <v>6</v>
      </c>
      <c r="CN54">
        <f>COUNTIF('[3]2014 Broadcasts'!$F$2:$F$561, 'Dataset to Analyze - Overall'!A54)+COUNTIF('[3]2014 Broadcasts'!$G$2:$G$561, 'Dataset to Analyze - Overall'!A54)+COUNTIF('[3]2014 Broadcasts'!$H$2:$H$561, 'Dataset to Analyze - Overall'!A54)+COUNTIF('[3]2014 Broadcasts'!$I$2:$I$561, 'Dataset to Analyze - Overall'!A54)</f>
        <v>8</v>
      </c>
      <c r="CO54">
        <f>COUNTIF('[3]2015 Broadcasts'!$C$2:$C$417, A54)+COUNTIF('[3]2015 Broadcasts'!$D$2:$D$417, A54)</f>
        <v>7</v>
      </c>
      <c r="CP54">
        <f>COUNTIF('[3]2016 Broadcasts'!$C$2:$C$400, 'Dataset to Analyze - Overall'!A54)+COUNTIF('[3]2016 Broadcasts'!$D$2:$D$400, 'Dataset to Analyze - Overall'!A54)</f>
        <v>5</v>
      </c>
      <c r="CQ54">
        <f>COUNTIF('[3]2017 Broadcasts'!$C$2:$C$394, 'Dataset to Analyze - Overall'!A54)+COUNTIF('[3]2017 Broadcasts'!$D$2:$D$394, 'Dataset to Analyze - Overall'!A54)</f>
        <v>7</v>
      </c>
      <c r="CR54">
        <f>COUNTIF('[3]2018 Broadcasts'!$C$2:$C$351, 'Dataset to Analyze - Overall'!A54)+COUNTIF('[3]2018 Broadcasts'!$D$2:$D$351, 'Dataset to Analyze - Overall'!A54)</f>
        <v>9</v>
      </c>
      <c r="CS54" s="4">
        <f>(((SUMIF('[3]2014 Broadcasts'!$F$2:$F$561, 'Dataset to Analyze - Overall'!A54, '[3]2014 Broadcasts'!$B$2:$B$561))+(SUMIF('[3]2014 Broadcasts'!$G$2:$G$561, 'Dataset to Analyze - Overall'!A54, '[3]2014 Broadcasts'!$B$2:$B$561))+(SUMIF('[3]2014 Broadcasts'!$H$2:$H$561, 'Dataset to Analyze - Overall'!A54, '[3]2014 Broadcasts'!$B$2:$B$561))+(SUMIF('[3]2014 Broadcasts'!$I$2:$I$561, 'Dataset to Analyze - Overall'!A54, '[3]2014 Broadcasts'!$B$2:$B$561)))/'Dataset to Analyze - Overall'!CN54)*1000000</f>
        <v>1278562.4999999998</v>
      </c>
      <c r="CT54" s="4">
        <f>(((SUMIF('[3]2015 Broadcasts'!$C$2:$C$417,'Dataset to Analyze - Overall'!A54,'[3]2015 Broadcasts'!$H$2:$H$417))+(SUMIF('[3]2015 Broadcasts'!$D$2:$D$417,'Dataset to Analyze - Overall'!A54,'[3]2015 Broadcasts'!$H$2:$H$417)))/CO54)*1000000</f>
        <v>697999.99999999988</v>
      </c>
      <c r="CU54" s="4">
        <f>(((SUMIF('[3]2016 Broadcasts'!$C$2:$C$400,'Dataset to Analyze - Overall'!A54,'[3]2016 Broadcasts'!$H$2:$H$400))+(SUMIF('[3]2016 Broadcasts'!$D$2:$D$400,'Dataset to Analyze - Overall'!A54,'[3]2016 Broadcasts'!$H$2:$H$400)))/'Dataset to Analyze - Overall'!CP54)*1000000</f>
        <v>1753000</v>
      </c>
      <c r="CV54" s="4">
        <f>(((SUMIF('[3]2017 Broadcasts'!$C$2:$C$394,'Dataset to Analyze - Overall'!A54, '[3]2017 Broadcasts'!$I$2:$I$394))+(SUMIF('[3]2017 Broadcasts'!$D$2:$D$394,'Dataset to Analyze - Overall'!A54, '[3]2017 Broadcasts'!$I$2:$I$394)))/'Dataset to Analyze - Overall'!CQ54)*1000000</f>
        <v>1412142.857142857</v>
      </c>
      <c r="CW54" s="4">
        <f>(((SUMIF('[3]2018 Broadcasts'!$C$2:$C$351, 'Dataset to Analyze - Overall'!A54, '[3]2018 Broadcasts'!$H$2:$H$351))+(SUMIF('[3]2018 Broadcasts'!$D$2:$D$351, 'Dataset to Analyze - Overall'!A54, '[3]2018 Broadcasts'!$H$2:$H$351)))/'Dataset to Analyze - Overall'!CR54)*1000000</f>
        <v>1767000.0000000002</v>
      </c>
      <c r="CX54" s="5"/>
      <c r="CY54">
        <f>VLOOKUP(A54&amp;"2014", [3]Attendance!$D$2:$G$1286, 4, FALSE)</f>
        <v>35269</v>
      </c>
      <c r="CZ54">
        <f>VLOOKUP(A54&amp;"2015", [3]Attendance!$D$2:$G$1286, 4, FALSE)</f>
        <v>37508</v>
      </c>
      <c r="DA54">
        <f>VLOOKUP(A54&amp;"2016", [3]Attendance!$D$2:$G$1286, 4, FALSE)</f>
        <v>34451</v>
      </c>
      <c r="DB54">
        <f>VLOOKUP(A54&amp;"2017", [3]Attendance!$D$2:$G$1286, 4, FALSE)</f>
        <v>47884</v>
      </c>
      <c r="DC54">
        <f>VLOOKUP(A54&amp;"2018", [3]Attendance!$D$2:$G$1286, 4, FALSE)</f>
        <v>51120</v>
      </c>
      <c r="DE54">
        <f t="shared" si="45"/>
        <v>10.933763733738902</v>
      </c>
      <c r="DF54">
        <f t="shared" si="45"/>
        <v>11.963514125738902</v>
      </c>
      <c r="DG54">
        <f t="shared" si="45"/>
        <v>16.659434122538901</v>
      </c>
      <c r="DH54">
        <f t="shared" si="45"/>
        <v>16.536670723338901</v>
      </c>
      <c r="DI54">
        <f t="shared" si="45"/>
        <v>35.063476664538896</v>
      </c>
      <c r="DJ54">
        <f t="shared" si="35"/>
        <v>75.522000000000006</v>
      </c>
      <c r="DK54">
        <f t="shared" si="36"/>
        <v>81.117350000000002</v>
      </c>
      <c r="DL54">
        <f t="shared" si="37"/>
        <v>86.60929999999999</v>
      </c>
      <c r="DM54">
        <f t="shared" si="38"/>
        <v>126.34075</v>
      </c>
      <c r="DN54">
        <f t="shared" si="39"/>
        <v>129.93860000000001</v>
      </c>
      <c r="DT54">
        <f t="shared" si="46"/>
        <v>40.900754788287379</v>
      </c>
      <c r="DU54">
        <f t="shared" si="46"/>
        <v>39.418665724232</v>
      </c>
      <c r="DV54">
        <f t="shared" si="46"/>
        <v>47.349547670503092</v>
      </c>
      <c r="DW54">
        <f t="shared" si="46"/>
        <v>45.889786482911376</v>
      </c>
      <c r="DX54">
        <f t="shared" si="46"/>
        <v>61.129783655388501</v>
      </c>
      <c r="DY54">
        <f t="shared" si="47"/>
        <v>23.688589999999998</v>
      </c>
      <c r="DZ54">
        <f t="shared" si="48"/>
        <v>23.603059999999999</v>
      </c>
      <c r="EA54">
        <f t="shared" si="49"/>
        <v>23.688589999999998</v>
      </c>
      <c r="EB54">
        <f t="shared" si="50"/>
        <v>34.030709999999999</v>
      </c>
      <c r="EC54">
        <f t="shared" si="51"/>
        <v>28.945179999999997</v>
      </c>
      <c r="ED54">
        <f t="shared" si="52"/>
        <v>11.94400000030689</v>
      </c>
      <c r="EE54">
        <f t="shared" si="53"/>
        <v>10.451000000347591</v>
      </c>
      <c r="EF54">
        <f t="shared" si="54"/>
        <v>7.4650000003920098</v>
      </c>
      <c r="EG54">
        <f t="shared" si="55"/>
        <v>10.451000000440999</v>
      </c>
      <c r="EH54">
        <f t="shared" si="56"/>
        <v>13.437000000493891</v>
      </c>
      <c r="EI54" s="4">
        <f t="shared" si="57"/>
        <v>162.98910852233317</v>
      </c>
      <c r="EJ54" s="4">
        <f t="shared" si="57"/>
        <v>166.55358985031847</v>
      </c>
      <c r="EK54" s="4">
        <f t="shared" si="57"/>
        <v>181.771871793434</v>
      </c>
      <c r="EL54" s="4">
        <f t="shared" si="57"/>
        <v>233.24891720669126</v>
      </c>
      <c r="EM54" s="4">
        <f t="shared" si="57"/>
        <v>268.51404032042126</v>
      </c>
      <c r="EN54" s="4">
        <f t="shared" si="58"/>
        <v>50</v>
      </c>
      <c r="EO54" s="4">
        <f t="shared" si="58"/>
        <v>52</v>
      </c>
      <c r="EP54" s="4">
        <f t="shared" si="58"/>
        <v>51</v>
      </c>
      <c r="EQ54" s="4">
        <f t="shared" si="41"/>
        <v>32</v>
      </c>
      <c r="ER54" s="4" t="e">
        <f t="shared" si="40"/>
        <v>#DIV/0!</v>
      </c>
      <c r="ET54" s="4">
        <v>0</v>
      </c>
      <c r="EU54">
        <v>0</v>
      </c>
      <c r="EV54">
        <v>0</v>
      </c>
      <c r="EW54">
        <v>5</v>
      </c>
      <c r="EX54">
        <v>0</v>
      </c>
      <c r="EY54">
        <v>0</v>
      </c>
      <c r="EZ54">
        <v>0</v>
      </c>
      <c r="FA54">
        <v>0</v>
      </c>
      <c r="FB54">
        <v>5</v>
      </c>
      <c r="FC54">
        <v>5</v>
      </c>
      <c r="FD54">
        <f>VLOOKUP(A54, '[3]College Football Reference 0918'!$A$2:$R$131, 9, FALSE)</f>
        <v>0</v>
      </c>
      <c r="FE54">
        <f>VLOOKUP(A54, '[3]College Football Reference 0918'!$A$2:$R$131, 10, FALSE)</f>
        <v>0</v>
      </c>
      <c r="FF54">
        <f>VLOOKUP(A54, '[3]College Football Reference 0918'!$A$2:$R$131, 11, FALSE)</f>
        <v>0</v>
      </c>
      <c r="FG54">
        <f>VLOOKUP(A54, '[3]College Football Reference 0918'!$A$2:$R$131, 12, FALSE)</f>
        <v>0</v>
      </c>
      <c r="FH54">
        <f>VLOOKUP(A54, '[3]College Football Reference 0918'!$A$2:$R$131, 13, FALSE)</f>
        <v>0</v>
      </c>
      <c r="FX54">
        <f>IF((VLOOKUP(A54, '[3]2014'!$B$18:$Q$145, 13, FALSE))&gt;0, 5, 0)</f>
        <v>0</v>
      </c>
      <c r="FY54">
        <f>IF((VLOOKUP(A54, '[3]2015'!$B$18:$P$145, 13, FALSE))&gt;0, 5, 0)</f>
        <v>0</v>
      </c>
      <c r="FZ54">
        <f>IF((VLOOKUP(A54, '[3]2016'!$B$18:$Q$145, 13, FALSE))&gt;0, 5, 0)</f>
        <v>0</v>
      </c>
      <c r="GA54">
        <f>IF((VLOOKUP(A54, '[3]2017'!$B$18:$Q$147, 13, FALSE))&gt;0, 5, 0)</f>
        <v>0</v>
      </c>
      <c r="GB54">
        <f>IF((VLOOKUP(A54, '[3]2018'!$B$18:$Q$147, 13, FALSE))&gt;0, 5, 0)</f>
        <v>0</v>
      </c>
      <c r="GC54">
        <f>IF((VLOOKUP(A54, '[3]2014'!$B$18:$Q$145, 15, FALSE))&gt;0, 5, 0)</f>
        <v>0</v>
      </c>
      <c r="GD54">
        <f>IF((VLOOKUP(A54, '[3]2015'!$B$18:$P$145, 15, FALSE))&gt;0, 5, 0)</f>
        <v>0</v>
      </c>
      <c r="GE54">
        <f>IF((VLOOKUP(A54, '[3]2016'!$B$18:$Q$145, 15, FALSE))&gt;0, 5, 0)</f>
        <v>0</v>
      </c>
      <c r="GF54">
        <f>IF((VLOOKUP(A54, '[3]2017'!$B$18:$Q$147, 15, FALSE))&gt;0, 5, 0)</f>
        <v>0</v>
      </c>
      <c r="GG54">
        <f>IF((VLOOKUP(A54, '[3]2018'!$B$18:$Q$147, 15, FALSE))&gt;0, 5, 0)</f>
        <v>0</v>
      </c>
      <c r="GH54" s="7">
        <f t="shared" si="60"/>
        <v>200542.05883964183</v>
      </c>
      <c r="GI54" s="7">
        <f t="shared" si="60"/>
        <v>218459.65420838515</v>
      </c>
      <c r="GJ54" s="7">
        <f t="shared" si="60"/>
        <v>237978.11188828447</v>
      </c>
      <c r="GK54" s="7">
        <f t="shared" si="60"/>
        <v>259240.46224064322</v>
      </c>
      <c r="GL54" s="7">
        <f t="shared" si="60"/>
        <v>282402.51479216333</v>
      </c>
      <c r="GM54">
        <v>307634</v>
      </c>
      <c r="GO54" s="8" t="e">
        <f t="shared" si="29"/>
        <v>#N/A</v>
      </c>
      <c r="GP54" s="8" t="e">
        <f t="shared" si="30"/>
        <v>#N/A</v>
      </c>
      <c r="GQ54" t="e">
        <f>VLOOKUP(A54, '[3]Sept. 2017 Social'!$D$2:$F$151, 3, FALSE)</f>
        <v>#N/A</v>
      </c>
      <c r="GR54" t="e">
        <f>VLOOKUP(A54, '[3]Sept. 2018 Social'!$D$2:$F$151, 3, FALSE)</f>
        <v>#N/A</v>
      </c>
      <c r="GS54" t="e">
        <f>VLOOKUP(A54, '[3]Sept. 2019 Social'!$D$2:$F$301, 3, FALSE)</f>
        <v>#N/A</v>
      </c>
      <c r="GV54">
        <v>0.46966723578112335</v>
      </c>
    </row>
    <row r="55" spans="1:204" x14ac:dyDescent="0.35">
      <c r="A55" t="s">
        <v>306</v>
      </c>
      <c r="B55" t="str">
        <f>VLOOKUP(A55,'[1]CFB Scores for Tableau'!$A$2:$D$131, 2, FALSE)</f>
        <v>Durham</v>
      </c>
      <c r="C55" t="str">
        <f>VLOOKUP(A55,'[1]CFB Scores for Tableau'!$A$2:$D$131, 3, FALSE)</f>
        <v>North Carolina</v>
      </c>
      <c r="D55" s="9">
        <f>VLOOKUP(A55,'[1]CFB Scores for Tableau'!$A$2:$D$131, 4, FALSE)</f>
        <v>27708</v>
      </c>
      <c r="F55" s="3">
        <f t="shared" si="0"/>
        <v>80.863231099644594</v>
      </c>
      <c r="G55">
        <f t="shared" si="1"/>
        <v>59</v>
      </c>
      <c r="I55" s="4">
        <f t="shared" si="2"/>
        <v>18.769712291259999</v>
      </c>
      <c r="J55">
        <v>0</v>
      </c>
      <c r="K55" s="4">
        <f t="shared" si="32"/>
        <v>62.690529999999995</v>
      </c>
      <c r="L55" s="4">
        <f t="shared" si="3"/>
        <v>55.458461602982737</v>
      </c>
      <c r="M55" s="4">
        <f t="shared" si="33"/>
        <v>33.952182999999998</v>
      </c>
      <c r="N55" s="4">
        <f t="shared" si="4"/>
        <v>44.790000001313651</v>
      </c>
      <c r="O55" s="4">
        <f t="shared" si="5"/>
        <v>215.66088689555636</v>
      </c>
      <c r="P55" s="4">
        <f t="shared" si="6"/>
        <v>55</v>
      </c>
      <c r="Q55" s="4"/>
      <c r="R55" s="4">
        <f t="shared" si="34"/>
        <v>214.464080343414</v>
      </c>
      <c r="S55" s="4">
        <f t="shared" si="7"/>
        <v>55</v>
      </c>
      <c r="T55" s="4"/>
      <c r="U55" t="s">
        <v>218</v>
      </c>
      <c r="V55" t="s">
        <v>191</v>
      </c>
      <c r="W55" s="4">
        <v>28537639.800000001</v>
      </c>
      <c r="X55" s="4">
        <v>2543649.2000000002</v>
      </c>
      <c r="Y55" s="4">
        <f>VLOOKUP(A55, '[2]Power 5'!$B$2:$F$75, 3, FALSE)</f>
        <v>1239135.6000000001</v>
      </c>
      <c r="Z55" s="4">
        <f>VLOOKUP(A55, '[2]Power 5'!$B$2:$F$75, 4, FALSE)</f>
        <v>642471.55095678614</v>
      </c>
      <c r="AA55" s="3">
        <f>VLOOKUP(A55, '[2]Power 5'!$B$2:$F$75, 5, FALSE)</f>
        <v>0.51848365179467537</v>
      </c>
      <c r="AB55" s="4">
        <v>25993990.600000001</v>
      </c>
      <c r="AC55" s="3">
        <v>0.32433305806385343</v>
      </c>
      <c r="AD55" s="4">
        <f t="shared" si="8"/>
        <v>26983800</v>
      </c>
      <c r="AE55" t="s">
        <v>307</v>
      </c>
      <c r="AF55" s="5">
        <f>(VLOOKUP(A55, '[3]USA Coaches'' Salaries'!$O$3:$W$132, 9, FALSE))</f>
        <v>2.4278236</v>
      </c>
      <c r="AG55">
        <v>433088</v>
      </c>
      <c r="AH55">
        <v>50691</v>
      </c>
      <c r="AI55">
        <v>93750</v>
      </c>
      <c r="AJ55">
        <f t="shared" si="9"/>
        <v>577529</v>
      </c>
      <c r="AK55">
        <v>0</v>
      </c>
      <c r="AL55">
        <v>0</v>
      </c>
      <c r="AM55">
        <v>0</v>
      </c>
      <c r="AN55">
        <v>0</v>
      </c>
      <c r="AO55">
        <f t="shared" si="44"/>
        <v>0</v>
      </c>
      <c r="AP55">
        <f>(VLOOKUP(A55, '[3]College Football Reference 0918'!$A$2:$I$131, 8, FALSE))*10</f>
        <v>0</v>
      </c>
      <c r="AQ55">
        <f>(VLOOKUP(A55, '[3]College Football Reference 0918'!$A$2:$I$131, 9, FALSE))*10</f>
        <v>0</v>
      </c>
      <c r="AR55">
        <f>VLOOKUP('Dataset to Analyze - Overall'!A55, '[3]College Football Reference 0918'!$A$2:$G$131, 3, FALSE)</f>
        <v>63</v>
      </c>
      <c r="AS55">
        <f>VLOOKUP('Dataset to Analyze - Overall'!A55, '[3]College Football Reference 0918'!$A$2:$G$131, 4, FALSE)</f>
        <v>64</v>
      </c>
      <c r="AT55" s="5">
        <f>VLOOKUP('Dataset to Analyze - Overall'!A55, '[3]College Football Reference 0918'!$A$2:$G$131, 5, FALSE)</f>
        <v>0.49606299212598426</v>
      </c>
      <c r="AU55">
        <f>(VLOOKUP('Dataset to Analyze - Overall'!A55,'[3]College Football Reference 0918'!$A$2:$G$131,7,FALSE)*5)</f>
        <v>15</v>
      </c>
      <c r="AV55">
        <f>(VLOOKUP('Dataset to Analyze - Overall'!A55, '[3]College Football Reference 0918'!$A$2:$G$131, 6, FALSE))*5</f>
        <v>30</v>
      </c>
      <c r="AW55">
        <f t="shared" si="11"/>
        <v>30</v>
      </c>
      <c r="AX55" s="4">
        <f>((((SUMIF('[3]2014 Broadcasts'!$F$2:$F$561, 'Dataset to Analyze - Overall'!A55, '[3]2014 Broadcasts'!$B$2:$B$561))+(SUMIF('[3]2014 Broadcasts'!$G$2:$G$561, 'Dataset to Analyze - Overall'!A55, '[3]2014 Broadcasts'!$B$2:$B$561))+(SUMIF('[3]2014 Broadcasts'!$H$2:$H$561, 'Dataset to Analyze - Overall'!A55, '[3]2014 Broadcasts'!$B$2:$B$561))+(SUMIF('[3]2014 Broadcasts'!$I$2:$I$561, 'Dataset to Analyze - Overall'!A55, '[3]2014 Broadcasts'!$B$2:$B$561)))+((SUMIF('[3]2015 Broadcasts'!$C$2:$C$417,'Dataset to Analyze - Overall'!A55,'[3]2015 Broadcasts'!$H$2:$H$417))+(SUMIF('[3]2015 Broadcasts'!$D$2:$D$417,'Dataset to Analyze - Overall'!A55,'[3]2015 Broadcasts'!$H$2:$H$417)))+((SUMIF('[3]2016 Broadcasts'!$C$2:$C$400,'Dataset to Analyze - Overall'!A55,'[3]2016 Broadcasts'!$H$2:$H$400))+(SUMIF('[3]2016 Broadcasts'!$D$2:$D$400,'Dataset to Analyze - Overall'!A55,'[3]2016 Broadcasts'!$H$2:$H$400)))+((SUMIF('[3]2017 Broadcasts'!$C$2:$C$394,'Dataset to Analyze - Overall'!A55, '[3]2017 Broadcasts'!$I$2:$I$394))+(SUMIF('[3]2017 Broadcasts'!$D$2:$D$394,'Dataset to Analyze - Overall'!A55, '[3]2017 Broadcasts'!$I$2:$I$394)))+((SUMIF('[3]2018 Broadcasts'!$C$2:$C$351, 'Dataset to Analyze - Overall'!A55, '[3]2018 Broadcasts'!$H$2:$H$351))+(SUMIF('[3]2018 Broadcasts'!$D$2:$D$351, 'Dataset to Analyze - Overall'!A55, '[3]2018 Broadcasts'!$H$2:$H$351))))/AW55)*1000000</f>
        <v>1143333.3333333333</v>
      </c>
      <c r="AY55" t="s">
        <v>193</v>
      </c>
      <c r="AZ55" s="4">
        <f>(VLOOKUP(A55, [3]Averages!$B$2:$K$128, 10, FALSE))*1000000</f>
        <v>4250000</v>
      </c>
      <c r="BA55" s="4">
        <f>AVERAGEIF([3]Attendance!$C$2:$C$1286, 'Dataset to Analyze - Overall'!A55, [3]Attendance!$G$2:$G$1286)</f>
        <v>27024.2</v>
      </c>
      <c r="BB55">
        <f>VLOOKUP(A55, [3]Stadiums!$B$2:$E$132, 3, FALSE)</f>
        <v>40004</v>
      </c>
      <c r="BC55" s="3">
        <f t="shared" si="12"/>
        <v>0.67553744625537449</v>
      </c>
      <c r="BD55">
        <f>VLOOKUP(A55, '[3]College Football Reference 0918'!$A$2:$L$131, 11, FALSE)</f>
        <v>0</v>
      </c>
      <c r="BE55">
        <f>VLOOKUP(A55, '[3]College Football Reference 0918'!$A$2:$L$131, 12, FALSE)</f>
        <v>1</v>
      </c>
      <c r="BF55">
        <f>VLOOKUP(A55, '[3]College Football Reference 0918'!$A$2:$L$131, 2, FALSE)</f>
        <v>5</v>
      </c>
      <c r="BG55">
        <f>VLOOKUP(A55, '[3]Draft Picks'!$AG$2:$AT$131, 14, FALSE)</f>
        <v>5</v>
      </c>
      <c r="BH55">
        <f>(VLOOKUP(A55, [3]Averages!$B$2:$J$128, 9, FALSE))*GV55</f>
        <v>2955375.3769716881</v>
      </c>
      <c r="BJ55">
        <f>VLOOKUP(A55&amp;"2014", '[4]Revenues_All_Sports_and_Men''s_W'!$E$2:$BI$1271, 57, FALSE)</f>
        <v>32407399</v>
      </c>
      <c r="BK55">
        <f>VLOOKUP(A55&amp;"2015", '[4]Revenues_All_Sports_and_Men''s_W'!$E$2:$BI$1271, 57, FALSE)</f>
        <v>31795916</v>
      </c>
      <c r="BL55">
        <f>VLOOKUP(A55&amp;"2016", '[4]Revenues_All_Sports_and_Men''s_W'!$E$2:$BI$1271, 57, FALSE)</f>
        <v>33907896</v>
      </c>
      <c r="BM55">
        <f>VLOOKUP(A55&amp;"2017", '[4]Revenues_All_Sports_and_Men''s_W'!$E$2:$BI$1271, 57, FALSE)</f>
        <v>37844852</v>
      </c>
      <c r="BN55">
        <f>VLOOKUP(A55&amp;"2018", '[4]Revenues_All_Sports_and_Men''s_W'!$E$2:$BI$1271, 57, FALSE)</f>
        <v>40328603</v>
      </c>
      <c r="BO55" s="6">
        <f>VLOOKUP(A55&amp;"2014", '[4]Revenues_All_Sports_and_Men''s_W'!$E$2:$FO$1271, 58, FALSE)</f>
        <v>0.35345222496565043</v>
      </c>
      <c r="BP55" s="6">
        <f>VLOOKUP(A55&amp;"2015", '[4]Revenues_All_Sports_and_Men''s_W'!$E$2:$FO$1271, 58, FALSE)</f>
        <v>0.34571361606829293</v>
      </c>
      <c r="BQ55" s="6">
        <f>VLOOKUP(A55&amp;"2016", '[4]Revenues_All_Sports_and_Men''s_W'!$E$2:$FO$1271, 58, FALSE)</f>
        <v>0.33745846420736836</v>
      </c>
      <c r="BR55" s="6">
        <f>VLOOKUP(A55&amp;"2017", '[4]Revenues_All_Sports_and_Men''s_W'!$E$2:$FO$1271, 58, FALSE)</f>
        <v>0.34852447036759138</v>
      </c>
      <c r="BS55" s="6">
        <f>VLOOKUP(A55&amp;"2018", '[4]Revenues_All_Sports_and_Men''s_W'!$E$2:$FO$1271, 58, FALSE)</f>
        <v>0.34759590663155721</v>
      </c>
      <c r="BT55">
        <f>VLOOKUP(A55&amp;"2014", '[5]Recruiting_Expenses_Men''s_Women'!$F$2:$O$1271, 9, FALSE)</f>
        <v>1184404</v>
      </c>
      <c r="BU55">
        <f>VLOOKUP(A55&amp;"2015", '[5]Recruiting_Expenses_Men''s_Women'!$F$2:$O$1271, 9, FALSE)</f>
        <v>1292551</v>
      </c>
      <c r="BV55">
        <f>VLOOKUP(A55&amp;"2016", '[5]Recruiting_Expenses_Men''s_Women'!$F$2:$O$1271, 9, FALSE)</f>
        <v>1494762</v>
      </c>
      <c r="BW55">
        <f>VLOOKUP(A55&amp;"2017", '[5]Recruiting_Expenses_Men''s_Women'!$F$2:$O$1271, 9, FALSE)</f>
        <v>1110436</v>
      </c>
      <c r="BX55">
        <f>VLOOKUP(A55&amp;"2018", '[5]Recruiting_Expenses_Men''s_Women'!$F$2:$O$1271, 9, FALSE)</f>
        <v>1826853</v>
      </c>
      <c r="BY55" s="4">
        <v>26973000</v>
      </c>
      <c r="BZ55" s="4">
        <v>23966000</v>
      </c>
      <c r="CA55" s="4">
        <v>25397000</v>
      </c>
      <c r="CB55" s="4">
        <v>29683000</v>
      </c>
      <c r="CC55" s="4">
        <v>28900000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f>VLOOKUP(A55, '[3]2014'!$B$18:$D$145, 3, FALSE)</f>
        <v>9</v>
      </c>
      <c r="CJ55">
        <f>VLOOKUP(A55, '[3]2015'!$B$18:$D$145, 3, FALSE)</f>
        <v>8</v>
      </c>
      <c r="CK55">
        <f>VLOOKUP(A55, '[3]2016'!$B$18:$D$145, 3, FALSE)</f>
        <v>4</v>
      </c>
      <c r="CL55">
        <f>VLOOKUP(A55, '[3]2017'!$B$18:$D$147, 3, FALSE)</f>
        <v>7</v>
      </c>
      <c r="CM55">
        <f>VLOOKUP(A55, '[3]2018'!$B$18:$D$147, 3, FALSE)</f>
        <v>8</v>
      </c>
      <c r="CN55">
        <f>COUNTIF('[3]2014 Broadcasts'!$F$2:$F$561, 'Dataset to Analyze - Overall'!A55)+COUNTIF('[3]2014 Broadcasts'!$G$2:$G$561, 'Dataset to Analyze - Overall'!A55)+COUNTIF('[3]2014 Broadcasts'!$H$2:$H$561, 'Dataset to Analyze - Overall'!A55)+COUNTIF('[3]2014 Broadcasts'!$I$2:$I$561, 'Dataset to Analyze - Overall'!A55)</f>
        <v>6</v>
      </c>
      <c r="CO55">
        <f>COUNTIF('[3]2015 Broadcasts'!$C$2:$C$417, A55)+COUNTIF('[3]2015 Broadcasts'!$D$2:$D$417, A55)</f>
        <v>6</v>
      </c>
      <c r="CP55">
        <f>COUNTIF('[3]2016 Broadcasts'!$C$2:$C$400, 'Dataset to Analyze - Overall'!A55)+COUNTIF('[3]2016 Broadcasts'!$D$2:$D$400, 'Dataset to Analyze - Overall'!A55)</f>
        <v>6</v>
      </c>
      <c r="CQ55">
        <f>COUNTIF('[3]2017 Broadcasts'!$C$2:$C$394, 'Dataset to Analyze - Overall'!A55)+COUNTIF('[3]2017 Broadcasts'!$D$2:$D$394, 'Dataset to Analyze - Overall'!A55)</f>
        <v>5</v>
      </c>
      <c r="CR55">
        <f>COUNTIF('[3]2018 Broadcasts'!$C$2:$C$351, 'Dataset to Analyze - Overall'!A55)+COUNTIF('[3]2018 Broadcasts'!$D$2:$D$351, 'Dataset to Analyze - Overall'!A55)</f>
        <v>7</v>
      </c>
      <c r="CS55" s="4">
        <f>(((SUMIF('[3]2014 Broadcasts'!$F$2:$F$561, 'Dataset to Analyze - Overall'!A55, '[3]2014 Broadcasts'!$B$2:$B$561))+(SUMIF('[3]2014 Broadcasts'!$G$2:$G$561, 'Dataset to Analyze - Overall'!A55, '[3]2014 Broadcasts'!$B$2:$B$561))+(SUMIF('[3]2014 Broadcasts'!$H$2:$H$561, 'Dataset to Analyze - Overall'!A55, '[3]2014 Broadcasts'!$B$2:$B$561))+(SUMIF('[3]2014 Broadcasts'!$I$2:$I$561, 'Dataset to Analyze - Overall'!A55, '[3]2014 Broadcasts'!$B$2:$B$561)))/'Dataset to Analyze - Overall'!CN55)*1000000</f>
        <v>1300666.6666666667</v>
      </c>
      <c r="CT55" s="4">
        <f>(((SUMIF('[3]2015 Broadcasts'!$C$2:$C$417,'Dataset to Analyze - Overall'!A55,'[3]2015 Broadcasts'!$H$2:$H$417))+(SUMIF('[3]2015 Broadcasts'!$D$2:$D$417,'Dataset to Analyze - Overall'!A55,'[3]2015 Broadcasts'!$H$2:$H$417)))/CO55)*1000000</f>
        <v>1124000</v>
      </c>
      <c r="CU55" s="4">
        <f>(((SUMIF('[3]2016 Broadcasts'!$C$2:$C$400,'Dataset to Analyze - Overall'!A55,'[3]2016 Broadcasts'!$H$2:$H$400))+(SUMIF('[3]2016 Broadcasts'!$D$2:$D$400,'Dataset to Analyze - Overall'!A55,'[3]2016 Broadcasts'!$H$2:$H$400)))/'Dataset to Analyze - Overall'!CP55)*1000000</f>
        <v>1216500</v>
      </c>
      <c r="CV55" s="4">
        <f>(((SUMIF('[3]2017 Broadcasts'!$C$2:$C$394,'Dataset to Analyze - Overall'!A55, '[3]2017 Broadcasts'!$I$2:$I$394))+(SUMIF('[3]2017 Broadcasts'!$D$2:$D$394,'Dataset to Analyze - Overall'!A55, '[3]2017 Broadcasts'!$I$2:$I$394)))/'Dataset to Analyze - Overall'!CQ55)*1000000</f>
        <v>1145200</v>
      </c>
      <c r="CW55" s="4">
        <f>(((SUMIF('[3]2018 Broadcasts'!$C$2:$C$351, 'Dataset to Analyze - Overall'!A55, '[3]2018 Broadcasts'!$H$2:$H$351))+(SUMIF('[3]2018 Broadcasts'!$D$2:$D$351, 'Dataset to Analyze - Overall'!A55, '[3]2018 Broadcasts'!$H$2:$H$351)))/'Dataset to Analyze - Overall'!CR55)*1000000</f>
        <v>961000.00000000012</v>
      </c>
      <c r="CX55" s="5"/>
      <c r="CY55">
        <f>VLOOKUP(A55&amp;"2014", [3]Attendance!$D$2:$G$1286, 4, FALSE)</f>
        <v>27291</v>
      </c>
      <c r="CZ55">
        <f>VLOOKUP(A55&amp;"2015", [3]Attendance!$D$2:$G$1286, 4, FALSE)</f>
        <v>26427</v>
      </c>
      <c r="DA55">
        <f>VLOOKUP(A55&amp;"2016", [3]Attendance!$D$2:$G$1286, 4, FALSE)</f>
        <v>29895</v>
      </c>
      <c r="DB55">
        <f>VLOOKUP(A55&amp;"2017", [3]Attendance!$D$2:$G$1286, 4, FALSE)</f>
        <v>26797</v>
      </c>
      <c r="DC55">
        <f>VLOOKUP(A55&amp;"2018", [3]Attendance!$D$2:$G$1286, 4, FALSE)</f>
        <v>26646</v>
      </c>
      <c r="DE55">
        <f t="shared" si="45"/>
        <v>20.753698319338902</v>
      </c>
      <c r="DF55">
        <f t="shared" si="45"/>
        <v>20.362104606138903</v>
      </c>
      <c r="DG55">
        <f t="shared" si="45"/>
        <v>21.714616598138903</v>
      </c>
      <c r="DH55">
        <f t="shared" si="45"/>
        <v>24.235843220538904</v>
      </c>
      <c r="DI55">
        <f t="shared" si="45"/>
        <v>25.8264373609389</v>
      </c>
      <c r="DJ55">
        <f t="shared" si="35"/>
        <v>62.665149999999997</v>
      </c>
      <c r="DK55">
        <f t="shared" si="36"/>
        <v>55.598699999999994</v>
      </c>
      <c r="DL55">
        <f t="shared" si="37"/>
        <v>58.961549999999995</v>
      </c>
      <c r="DM55">
        <f t="shared" si="38"/>
        <v>69.033649999999994</v>
      </c>
      <c r="DN55">
        <f t="shared" si="39"/>
        <v>67.193599999999989</v>
      </c>
      <c r="DT55">
        <f t="shared" si="46"/>
        <v>47.515957368174071</v>
      </c>
      <c r="DU55">
        <f t="shared" si="46"/>
        <v>51.628574396377381</v>
      </c>
      <c r="DV55">
        <f t="shared" si="46"/>
        <v>60.445776333261328</v>
      </c>
      <c r="DW55">
        <f t="shared" si="46"/>
        <v>44.462462804973633</v>
      </c>
      <c r="DX55">
        <f t="shared" si="46"/>
        <v>72.942367800343447</v>
      </c>
      <c r="DY55">
        <f t="shared" si="47"/>
        <v>29.20177</v>
      </c>
      <c r="DZ55">
        <f t="shared" si="48"/>
        <v>34.116239999999998</v>
      </c>
      <c r="EA55">
        <f t="shared" si="49"/>
        <v>23.77412</v>
      </c>
      <c r="EB55">
        <f t="shared" si="50"/>
        <v>35.269109999999998</v>
      </c>
      <c r="EC55">
        <f t="shared" si="51"/>
        <v>34.116239999999998</v>
      </c>
      <c r="ED55">
        <f t="shared" si="52"/>
        <v>8.9580000007399558</v>
      </c>
      <c r="EE55">
        <f t="shared" si="53"/>
        <v>8.958000000816261</v>
      </c>
      <c r="EF55">
        <f t="shared" si="54"/>
        <v>8.9580000008998422</v>
      </c>
      <c r="EG55">
        <f t="shared" si="55"/>
        <v>7.4650000009902433</v>
      </c>
      <c r="EH55">
        <f t="shared" si="56"/>
        <v>10.451000001088978</v>
      </c>
      <c r="EI55" s="4">
        <f t="shared" si="57"/>
        <v>169.09457568825295</v>
      </c>
      <c r="EJ55" s="4">
        <f t="shared" si="57"/>
        <v>170.66361900333254</v>
      </c>
      <c r="EK55" s="4">
        <f t="shared" si="57"/>
        <v>173.85406293230008</v>
      </c>
      <c r="EL55" s="4">
        <f t="shared" si="57"/>
        <v>180.46606602650274</v>
      </c>
      <c r="EM55" s="4">
        <f t="shared" si="57"/>
        <v>210.52964516237131</v>
      </c>
      <c r="EN55" s="4">
        <f t="shared" si="58"/>
        <v>46</v>
      </c>
      <c r="EO55" s="4">
        <f t="shared" si="58"/>
        <v>51</v>
      </c>
      <c r="EP55" s="4">
        <f t="shared" si="58"/>
        <v>57</v>
      </c>
      <c r="EQ55" s="4">
        <f t="shared" si="41"/>
        <v>54</v>
      </c>
      <c r="ER55" s="4" t="e">
        <f t="shared" si="40"/>
        <v>#DIV/0!</v>
      </c>
      <c r="ET55" s="4">
        <v>0</v>
      </c>
      <c r="EU55">
        <v>5</v>
      </c>
      <c r="EV55">
        <v>0</v>
      </c>
      <c r="EW55">
        <v>5</v>
      </c>
      <c r="EX55">
        <v>5</v>
      </c>
      <c r="EY55">
        <v>5</v>
      </c>
      <c r="EZ55">
        <v>5</v>
      </c>
      <c r="FA55">
        <v>0</v>
      </c>
      <c r="FB55">
        <v>5</v>
      </c>
      <c r="FC55">
        <v>5</v>
      </c>
      <c r="FD55">
        <f>VLOOKUP(A55, '[3]College Football Reference 0918'!$A$2:$R$131, 9, FALSE)</f>
        <v>0</v>
      </c>
      <c r="FE55">
        <f>VLOOKUP(A55, '[3]College Football Reference 0918'!$A$2:$R$131, 10, FALSE)</f>
        <v>0</v>
      </c>
      <c r="FF55">
        <f>VLOOKUP(A55, '[3]College Football Reference 0918'!$A$2:$R$131, 11, FALSE)</f>
        <v>0</v>
      </c>
      <c r="FG55">
        <f>VLOOKUP(A55, '[3]College Football Reference 0918'!$A$2:$R$131, 12, FALSE)</f>
        <v>1</v>
      </c>
      <c r="FH55">
        <f>VLOOKUP(A55, '[3]College Football Reference 0918'!$A$2:$R$131, 13, FALSE)</f>
        <v>0</v>
      </c>
      <c r="FX55">
        <f>IF((VLOOKUP(A55, '[3]2014'!$B$18:$Q$145, 13, FALSE))&gt;0, 5, 0)</f>
        <v>0</v>
      </c>
      <c r="FY55">
        <f>IF((VLOOKUP(A55, '[3]2015'!$B$18:$P$145, 13, FALSE))&gt;0, 5, 0)</f>
        <v>0</v>
      </c>
      <c r="FZ55">
        <f>IF((VLOOKUP(A55, '[3]2016'!$B$18:$Q$145, 13, FALSE))&gt;0, 5, 0)</f>
        <v>0</v>
      </c>
      <c r="GA55">
        <f>IF((VLOOKUP(A55, '[3]2017'!$B$18:$Q$147, 13, FALSE))&gt;0, 5, 0)</f>
        <v>0</v>
      </c>
      <c r="GB55">
        <f>IF((VLOOKUP(A55, '[3]2018'!$B$18:$Q$147, 13, FALSE))&gt;0, 5, 0)</f>
        <v>0</v>
      </c>
      <c r="GC55">
        <f>IF((VLOOKUP(A55, '[3]2014'!$B$18:$Q$145, 15, FALSE))&gt;0, 5, 0)</f>
        <v>0</v>
      </c>
      <c r="GD55">
        <f>IF((VLOOKUP(A55, '[3]2015'!$B$18:$P$145, 15, FALSE))&gt;0, 5, 0)</f>
        <v>0</v>
      </c>
      <c r="GE55">
        <f>IF((VLOOKUP(A55, '[3]2016'!$B$18:$Q$145, 15, FALSE))&gt;0, 5, 0)</f>
        <v>0</v>
      </c>
      <c r="GF55">
        <f>IF((VLOOKUP(A55, '[3]2017'!$B$18:$Q$147, 15, FALSE))&gt;0, 5, 0)</f>
        <v>0</v>
      </c>
      <c r="GG55">
        <f>IF((VLOOKUP(A55, '[3]2018'!$B$18:$Q$147, 15, FALSE))&gt;0, 5, 0)</f>
        <v>0</v>
      </c>
      <c r="GH55" s="7">
        <f t="shared" si="60"/>
        <v>376482.62123042153</v>
      </c>
      <c r="GI55" s="7">
        <f t="shared" si="60"/>
        <v>410119.77101137862</v>
      </c>
      <c r="GJ55" s="7">
        <f t="shared" si="60"/>
        <v>446762.25963557028</v>
      </c>
      <c r="GK55" s="7">
        <f t="shared" si="60"/>
        <v>486678.60157647211</v>
      </c>
      <c r="GL55" s="7">
        <f t="shared" si="60"/>
        <v>530161.30195428105</v>
      </c>
      <c r="GM55">
        <v>577529</v>
      </c>
      <c r="GO55" s="8">
        <f t="shared" si="29"/>
        <v>9.9000000000000005E-2</v>
      </c>
      <c r="GP55" s="8">
        <f t="shared" si="30"/>
        <v>9.9000000000000005E-2</v>
      </c>
      <c r="GQ55">
        <f>VLOOKUP(A55, '[3]Sept. 2017 Social'!$D$2:$F$151, 3, FALSE)</f>
        <v>9.9000000000000005E-2</v>
      </c>
      <c r="GR55" t="e">
        <f>VLOOKUP(A55, '[3]Sept. 2018 Social'!$D$2:$F$151, 3, FALSE)</f>
        <v>#N/A</v>
      </c>
      <c r="GS55" t="e">
        <f>VLOOKUP(A55, '[3]Sept. 2019 Social'!$D$2:$F$301, 3, FALSE)</f>
        <v>#N/A</v>
      </c>
      <c r="GV55">
        <v>0.64615164601292385</v>
      </c>
    </row>
    <row r="56" spans="1:204" x14ac:dyDescent="0.35">
      <c r="A56" t="s">
        <v>308</v>
      </c>
      <c r="B56" t="str">
        <f>VLOOKUP(A56,'[1]CFB Scores for Tableau'!$A$2:$D$131, 2, FALSE)</f>
        <v>Nashville</v>
      </c>
      <c r="C56" t="str">
        <f>VLOOKUP(A56,'[1]CFB Scores for Tableau'!$A$2:$D$131, 3, FALSE)</f>
        <v>Tennessee</v>
      </c>
      <c r="D56" s="9">
        <f>VLOOKUP(A56,'[1]CFB Scores for Tableau'!$A$2:$D$131, 4, FALSE)</f>
        <v>37235</v>
      </c>
      <c r="F56" s="3">
        <f t="shared" si="0"/>
        <v>108.15666169400023</v>
      </c>
      <c r="G56">
        <f t="shared" si="1"/>
        <v>30</v>
      </c>
      <c r="I56" s="4">
        <f t="shared" si="2"/>
        <v>16.484520913170002</v>
      </c>
      <c r="J56">
        <v>0</v>
      </c>
      <c r="K56" s="4">
        <f t="shared" si="32"/>
        <v>93.57705</v>
      </c>
      <c r="L56" s="4">
        <f t="shared" si="3"/>
        <v>62.813724190948065</v>
      </c>
      <c r="M56" s="4">
        <f t="shared" si="33"/>
        <v>31.052260000000004</v>
      </c>
      <c r="N56" s="4">
        <f t="shared" si="4"/>
        <v>26.874000000477576</v>
      </c>
      <c r="O56" s="4">
        <f t="shared" si="5"/>
        <v>230.80155510459565</v>
      </c>
      <c r="P56" s="4">
        <f t="shared" si="6"/>
        <v>54</v>
      </c>
      <c r="Q56" s="4"/>
      <c r="R56" s="4">
        <f t="shared" si="34"/>
        <v>229.74972401003302</v>
      </c>
      <c r="S56" s="4">
        <f t="shared" si="7"/>
        <v>54</v>
      </c>
      <c r="T56" s="4"/>
      <c r="U56" t="s">
        <v>190</v>
      </c>
      <c r="V56" t="s">
        <v>191</v>
      </c>
      <c r="W56" s="4">
        <v>25951704.100000001</v>
      </c>
      <c r="X56" s="4">
        <v>2781449.9</v>
      </c>
      <c r="Y56" s="4">
        <f>VLOOKUP(A56, '[2]Power 5'!$B$2:$F$75, 3, FALSE)</f>
        <v>1053880.3999999999</v>
      </c>
      <c r="Z56" s="4">
        <f>VLOOKUP(A56, '[2]Power 5'!$B$2:$F$75, 4, FALSE)</f>
        <v>635965.78471637785</v>
      </c>
      <c r="AA56" s="3">
        <f>VLOOKUP(A56, '[2]Power 5'!$B$2:$F$75, 5, FALSE)</f>
        <v>0.60345157260385329</v>
      </c>
      <c r="AB56" s="4">
        <v>23170254.200000003</v>
      </c>
      <c r="AC56" s="3">
        <v>0.38035518826030412</v>
      </c>
      <c r="AD56" s="4">
        <f t="shared" si="8"/>
        <v>40127000</v>
      </c>
      <c r="AE56" t="s">
        <v>309</v>
      </c>
      <c r="AF56" s="5">
        <f>(VLOOKUP(A56, '[3]USA Coaches'' Salaries'!$O$3:$W$132, 9, FALSE))</f>
        <v>2.7117909999999994</v>
      </c>
      <c r="AG56">
        <v>108553</v>
      </c>
      <c r="AH56">
        <v>62295</v>
      </c>
      <c r="AI56">
        <v>38111</v>
      </c>
      <c r="AJ56">
        <f t="shared" si="9"/>
        <v>208959</v>
      </c>
      <c r="AK56">
        <v>0</v>
      </c>
      <c r="AL56">
        <v>0</v>
      </c>
      <c r="AM56">
        <v>0</v>
      </c>
      <c r="AN56">
        <v>0</v>
      </c>
      <c r="AO56">
        <f t="shared" si="44"/>
        <v>0</v>
      </c>
      <c r="AP56">
        <f>(VLOOKUP(A56, '[3]College Football Reference 0918'!$A$2:$I$131, 8, FALSE))*10</f>
        <v>0</v>
      </c>
      <c r="AQ56">
        <f>(VLOOKUP(A56, '[3]College Football Reference 0918'!$A$2:$I$131, 9, FALSE))*10</f>
        <v>0</v>
      </c>
      <c r="AR56">
        <f>VLOOKUP('Dataset to Analyze - Overall'!A56, '[3]College Football Reference 0918'!$A$2:$G$131, 3, FALSE)</f>
        <v>52</v>
      </c>
      <c r="AS56">
        <f>VLOOKUP('Dataset to Analyze - Overall'!A56, '[3]College Football Reference 0918'!$A$2:$G$131, 4, FALSE)</f>
        <v>73</v>
      </c>
      <c r="AT56" s="5">
        <f>VLOOKUP('Dataset to Analyze - Overall'!A56, '[3]College Football Reference 0918'!$A$2:$G$131, 5, FALSE)</f>
        <v>0.41599999999999998</v>
      </c>
      <c r="AU56">
        <f>(VLOOKUP('Dataset to Analyze - Overall'!A56,'[3]College Football Reference 0918'!$A$2:$G$131,7,FALSE)*5)</f>
        <v>10</v>
      </c>
      <c r="AV56">
        <f>(VLOOKUP('Dataset to Analyze - Overall'!A56, '[3]College Football Reference 0918'!$A$2:$G$131, 6, FALSE))*5</f>
        <v>25</v>
      </c>
      <c r="AW56">
        <f t="shared" si="11"/>
        <v>18</v>
      </c>
      <c r="AX56" s="4">
        <f>((((SUMIF('[3]2014 Broadcasts'!$F$2:$F$561, 'Dataset to Analyze - Overall'!A56, '[3]2014 Broadcasts'!$B$2:$B$561))+(SUMIF('[3]2014 Broadcasts'!$G$2:$G$561, 'Dataset to Analyze - Overall'!A56, '[3]2014 Broadcasts'!$B$2:$B$561))+(SUMIF('[3]2014 Broadcasts'!$H$2:$H$561, 'Dataset to Analyze - Overall'!A56, '[3]2014 Broadcasts'!$B$2:$B$561))+(SUMIF('[3]2014 Broadcasts'!$I$2:$I$561, 'Dataset to Analyze - Overall'!A56, '[3]2014 Broadcasts'!$B$2:$B$561)))+((SUMIF('[3]2015 Broadcasts'!$C$2:$C$417,'Dataset to Analyze - Overall'!A56,'[3]2015 Broadcasts'!$H$2:$H$417))+(SUMIF('[3]2015 Broadcasts'!$D$2:$D$417,'Dataset to Analyze - Overall'!A56,'[3]2015 Broadcasts'!$H$2:$H$417)))+((SUMIF('[3]2016 Broadcasts'!$C$2:$C$400,'Dataset to Analyze - Overall'!A56,'[3]2016 Broadcasts'!$H$2:$H$400))+(SUMIF('[3]2016 Broadcasts'!$D$2:$D$400,'Dataset to Analyze - Overall'!A56,'[3]2016 Broadcasts'!$H$2:$H$400)))+((SUMIF('[3]2017 Broadcasts'!$C$2:$C$394,'Dataset to Analyze - Overall'!A56, '[3]2017 Broadcasts'!$I$2:$I$394))+(SUMIF('[3]2017 Broadcasts'!$D$2:$D$394,'Dataset to Analyze - Overall'!A56, '[3]2017 Broadcasts'!$I$2:$I$394)))+((SUMIF('[3]2018 Broadcasts'!$C$2:$C$351, 'Dataset to Analyze - Overall'!A56, '[3]2018 Broadcasts'!$H$2:$H$351))+(SUMIF('[3]2018 Broadcasts'!$D$2:$D$351, 'Dataset to Analyze - Overall'!A56, '[3]2018 Broadcasts'!$H$2:$H$351))))/AW56)*1000000</f>
        <v>1612388.8888888888</v>
      </c>
      <c r="AY56" t="s">
        <v>193</v>
      </c>
      <c r="AZ56" s="4">
        <f>(VLOOKUP(A56, [3]Averages!$B$2:$K$128, 10, FALSE))*1000000</f>
        <v>2250000</v>
      </c>
      <c r="BA56" s="4">
        <f>AVERAGEIF([3]Attendance!$C$2:$C$1286, 'Dataset to Analyze - Overall'!A56, [3]Attendance!$G$2:$G$1286)</f>
        <v>32298.5</v>
      </c>
      <c r="BB56">
        <f>VLOOKUP(A56, [3]Stadiums!$B$2:$E$132, 3, FALSE)</f>
        <v>40550</v>
      </c>
      <c r="BC56" s="3">
        <f t="shared" si="12"/>
        <v>0.79651048088779286</v>
      </c>
      <c r="BD56">
        <f>VLOOKUP(A56, '[3]College Football Reference 0918'!$A$2:$L$131, 11, FALSE)</f>
        <v>0</v>
      </c>
      <c r="BE56">
        <f>VLOOKUP(A56, '[3]College Football Reference 0918'!$A$2:$L$131, 12, FALSE)</f>
        <v>2</v>
      </c>
      <c r="BF56">
        <f>VLOOKUP(A56, '[3]College Football Reference 0918'!$A$2:$L$131, 2, FALSE)</f>
        <v>3</v>
      </c>
      <c r="BG56">
        <f>VLOOKUP(A56, '[3]Draft Picks'!$AG$2:$AT$131, 14, FALSE)</f>
        <v>15</v>
      </c>
      <c r="BH56">
        <f>(VLOOKUP(A56, [3]Averages!$B$2:$J$128, 9, FALSE))*GV56</f>
        <v>3467372.6496453835</v>
      </c>
      <c r="BJ56">
        <f>VLOOKUP(A56&amp;"2014", '[4]Revenues_All_Sports_and_Men''s_W'!$E$2:$BI$1271, 57, FALSE)</f>
        <v>27409392</v>
      </c>
      <c r="BK56">
        <f>VLOOKUP(A56&amp;"2015", '[4]Revenues_All_Sports_and_Men''s_W'!$E$2:$BI$1271, 57, FALSE)</f>
        <v>26782777</v>
      </c>
      <c r="BL56">
        <f>VLOOKUP(A56&amp;"2016", '[4]Revenues_All_Sports_and_Men''s_W'!$E$2:$BI$1271, 57, FALSE)</f>
        <v>29036478</v>
      </c>
      <c r="BM56">
        <f>VLOOKUP(A56&amp;"2017", '[4]Revenues_All_Sports_and_Men''s_W'!$E$2:$BI$1271, 57, FALSE)</f>
        <v>30331584</v>
      </c>
      <c r="BN56">
        <f>VLOOKUP(A56&amp;"2018", '[4]Revenues_All_Sports_and_Men''s_W'!$E$2:$BI$1271, 57, FALSE)</f>
        <v>32108897</v>
      </c>
      <c r="BO56" s="6">
        <f>VLOOKUP(A56&amp;"2014", '[4]Revenues_All_Sports_and_Men''s_W'!$E$2:$FO$1271, 58, FALSE)</f>
        <v>0.38789581959888447</v>
      </c>
      <c r="BP56" s="6">
        <f>VLOOKUP(A56&amp;"2015", '[4]Revenues_All_Sports_and_Men''s_W'!$E$2:$FO$1271, 58, FALSE)</f>
        <v>0.33991067596451457</v>
      </c>
      <c r="BQ56" s="6">
        <f>VLOOKUP(A56&amp;"2016", '[4]Revenues_All_Sports_and_Men''s_W'!$E$2:$FO$1271, 58, FALSE)</f>
        <v>0.36143950585525225</v>
      </c>
      <c r="BR56" s="6">
        <f>VLOOKUP(A56&amp;"2017", '[4]Revenues_All_Sports_and_Men''s_W'!$E$2:$FO$1271, 58, FALSE)</f>
        <v>0.378701997955116</v>
      </c>
      <c r="BS56" s="6">
        <f>VLOOKUP(A56&amp;"2018", '[4]Revenues_All_Sports_and_Men''s_W'!$E$2:$FO$1271, 58, FALSE)</f>
        <v>0.37255284215892914</v>
      </c>
      <c r="BT56">
        <f>VLOOKUP(A56&amp;"2014", '[5]Recruiting_Expenses_Men''s_Women'!$F$2:$O$1271, 9, FALSE)</f>
        <v>845374</v>
      </c>
      <c r="BU56">
        <f>VLOOKUP(A56&amp;"2015", '[5]Recruiting_Expenses_Men''s_Women'!$F$2:$O$1271, 9, FALSE)</f>
        <v>936370</v>
      </c>
      <c r="BV56">
        <f>VLOOKUP(A56&amp;"2016", '[5]Recruiting_Expenses_Men''s_Women'!$F$2:$O$1271, 9, FALSE)</f>
        <v>1102393</v>
      </c>
      <c r="BW56">
        <f>VLOOKUP(A56&amp;"2017", '[5]Recruiting_Expenses_Men''s_Women'!$F$2:$O$1271, 9, FALSE)</f>
        <v>1329876</v>
      </c>
      <c r="BX56">
        <f>VLOOKUP(A56&amp;"2018", '[5]Recruiting_Expenses_Men''s_Women'!$F$2:$O$1271, 9, FALSE)</f>
        <v>1426245</v>
      </c>
      <c r="BY56" s="4">
        <v>31783000</v>
      </c>
      <c r="BZ56" s="4">
        <v>39808000</v>
      </c>
      <c r="CA56" s="4">
        <v>40651000</v>
      </c>
      <c r="CB56" s="4">
        <v>43093000</v>
      </c>
      <c r="CC56" s="4">
        <v>45300000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f>VLOOKUP(A56, '[3]2014'!$B$18:$D$145, 3, FALSE)</f>
        <v>3</v>
      </c>
      <c r="CJ56">
        <f>VLOOKUP(A56, '[3]2015'!$B$18:$D$145, 3, FALSE)</f>
        <v>4</v>
      </c>
      <c r="CK56">
        <f>VLOOKUP(A56, '[3]2016'!$B$18:$D$145, 3, FALSE)</f>
        <v>6</v>
      </c>
      <c r="CL56">
        <f>VLOOKUP(A56, '[3]2017'!$B$18:$D$147, 3, FALSE)</f>
        <v>5</v>
      </c>
      <c r="CM56">
        <f>VLOOKUP(A56, '[3]2018'!$B$18:$D$147, 3, FALSE)</f>
        <v>6</v>
      </c>
      <c r="CN56">
        <f>COUNTIF('[3]2014 Broadcasts'!$F$2:$F$561, 'Dataset to Analyze - Overall'!A56)+COUNTIF('[3]2014 Broadcasts'!$G$2:$G$561, 'Dataset to Analyze - Overall'!A56)+COUNTIF('[3]2014 Broadcasts'!$H$2:$H$561, 'Dataset to Analyze - Overall'!A56)+COUNTIF('[3]2014 Broadcasts'!$I$2:$I$561, 'Dataset to Analyze - Overall'!A56)</f>
        <v>2</v>
      </c>
      <c r="CO56">
        <f>COUNTIF('[3]2015 Broadcasts'!$C$2:$C$417, A56)+COUNTIF('[3]2015 Broadcasts'!$D$2:$D$417, A56)</f>
        <v>4</v>
      </c>
      <c r="CP56">
        <f>COUNTIF('[3]2016 Broadcasts'!$C$2:$C$400, 'Dataset to Analyze - Overall'!A56)+COUNTIF('[3]2016 Broadcasts'!$D$2:$D$400, 'Dataset to Analyze - Overall'!A56)</f>
        <v>4</v>
      </c>
      <c r="CQ56">
        <f>COUNTIF('[3]2017 Broadcasts'!$C$2:$C$394, 'Dataset to Analyze - Overall'!A56)+COUNTIF('[3]2017 Broadcasts'!$D$2:$D$394, 'Dataset to Analyze - Overall'!A56)</f>
        <v>5</v>
      </c>
      <c r="CR56">
        <f>COUNTIF('[3]2018 Broadcasts'!$C$2:$C$351, 'Dataset to Analyze - Overall'!A56)+COUNTIF('[3]2018 Broadcasts'!$D$2:$D$351, 'Dataset to Analyze - Overall'!A56)</f>
        <v>3</v>
      </c>
      <c r="CS56" s="4">
        <f>(((SUMIF('[3]2014 Broadcasts'!$F$2:$F$561, 'Dataset to Analyze - Overall'!A56, '[3]2014 Broadcasts'!$B$2:$B$561))+(SUMIF('[3]2014 Broadcasts'!$G$2:$G$561, 'Dataset to Analyze - Overall'!A56, '[3]2014 Broadcasts'!$B$2:$B$561))+(SUMIF('[3]2014 Broadcasts'!$H$2:$H$561, 'Dataset to Analyze - Overall'!A56, '[3]2014 Broadcasts'!$B$2:$B$561))+(SUMIF('[3]2014 Broadcasts'!$I$2:$I$561, 'Dataset to Analyze - Overall'!A56, '[3]2014 Broadcasts'!$B$2:$B$561)))/'Dataset to Analyze - Overall'!CN56)*1000000</f>
        <v>596499.99999999988</v>
      </c>
      <c r="CT56" s="4">
        <f>(((SUMIF('[3]2015 Broadcasts'!$C$2:$C$417,'Dataset to Analyze - Overall'!A56,'[3]2015 Broadcasts'!$H$2:$H$417))+(SUMIF('[3]2015 Broadcasts'!$D$2:$D$417,'Dataset to Analyze - Overall'!A56,'[3]2015 Broadcasts'!$H$2:$H$417)))/CO56)*1000000</f>
        <v>1549500</v>
      </c>
      <c r="CU56" s="4">
        <f>(((SUMIF('[3]2016 Broadcasts'!$C$2:$C$400,'Dataset to Analyze - Overall'!A56,'[3]2016 Broadcasts'!$H$2:$H$400))+(SUMIF('[3]2016 Broadcasts'!$D$2:$D$400,'Dataset to Analyze - Overall'!A56,'[3]2016 Broadcasts'!$H$2:$H$400)))/'Dataset to Analyze - Overall'!CP56)*1000000</f>
        <v>1355249.9999999998</v>
      </c>
      <c r="CV56" s="4">
        <f>(((SUMIF('[3]2017 Broadcasts'!$C$2:$C$394,'Dataset to Analyze - Overall'!A56, '[3]2017 Broadcasts'!$I$2:$I$394))+(SUMIF('[3]2017 Broadcasts'!$D$2:$D$394,'Dataset to Analyze - Overall'!A56, '[3]2017 Broadcasts'!$I$2:$I$394)))/'Dataset to Analyze - Overall'!CQ56)*1000000</f>
        <v>1652600</v>
      </c>
      <c r="CW56" s="4">
        <f>(((SUMIF('[3]2018 Broadcasts'!$C$2:$C$351, 'Dataset to Analyze - Overall'!A56, '[3]2018 Broadcasts'!$H$2:$H$351))+(SUMIF('[3]2018 Broadcasts'!$D$2:$D$351, 'Dataset to Analyze - Overall'!A56, '[3]2018 Broadcasts'!$H$2:$H$351)))/'Dataset to Analyze - Overall'!CR56)*1000000</f>
        <v>2649333.3333333335</v>
      </c>
      <c r="CX56" s="5"/>
      <c r="CY56">
        <f>VLOOKUP(A56&amp;"2014", [3]Attendance!$D$2:$G$1286, 4, FALSE)</f>
        <v>34258</v>
      </c>
      <c r="CZ56">
        <f>VLOOKUP(A56&amp;"2015", [3]Attendance!$D$2:$G$1286, 4, FALSE)</f>
        <v>32134</v>
      </c>
      <c r="DA56">
        <f>VLOOKUP(A56&amp;"2016", [3]Attendance!$D$2:$G$1286, 4, FALSE)</f>
        <v>31242</v>
      </c>
      <c r="DB56">
        <f>VLOOKUP(A56&amp;"2017", [3]Attendance!$D$2:$G$1286, 4, FALSE)</f>
        <v>31341</v>
      </c>
      <c r="DC56">
        <f>VLOOKUP(A56&amp;"2018", [3]Attendance!$D$2:$G$1286, 4, FALSE)</f>
        <v>28045</v>
      </c>
      <c r="DE56">
        <f t="shared" si="45"/>
        <v>17.552974636538902</v>
      </c>
      <c r="DF56">
        <f t="shared" si="45"/>
        <v>17.151690390538903</v>
      </c>
      <c r="DG56">
        <f t="shared" si="45"/>
        <v>18.5949605109389</v>
      </c>
      <c r="DH56">
        <f t="shared" si="45"/>
        <v>19.424346393338901</v>
      </c>
      <c r="DI56">
        <f t="shared" si="45"/>
        <v>20.562537638538902</v>
      </c>
      <c r="DJ56">
        <f t="shared" si="35"/>
        <v>73.968649999999997</v>
      </c>
      <c r="DK56">
        <f t="shared" si="36"/>
        <v>92.827399999999997</v>
      </c>
      <c r="DL56">
        <f t="shared" si="37"/>
        <v>94.808449999999993</v>
      </c>
      <c r="DM56">
        <f t="shared" si="38"/>
        <v>100.54715</v>
      </c>
      <c r="DN56">
        <f t="shared" si="39"/>
        <v>105.7336</v>
      </c>
      <c r="DT56">
        <f t="shared" si="46"/>
        <v>35.568633644989063</v>
      </c>
      <c r="DU56">
        <f t="shared" si="46"/>
        <v>38.719181341063276</v>
      </c>
      <c r="DV56">
        <f t="shared" si="46"/>
        <v>45.12904661139747</v>
      </c>
      <c r="DW56">
        <f t="shared" si="46"/>
        <v>54.204824579369131</v>
      </c>
      <c r="DX56">
        <f t="shared" si="46"/>
        <v>57.309259273151511</v>
      </c>
      <c r="DY56">
        <f t="shared" si="47"/>
        <v>23.688589999999998</v>
      </c>
      <c r="DZ56">
        <f t="shared" si="48"/>
        <v>23.77412</v>
      </c>
      <c r="EA56">
        <f t="shared" si="49"/>
        <v>28.945179999999997</v>
      </c>
      <c r="EB56">
        <f t="shared" si="50"/>
        <v>26.336449999999999</v>
      </c>
      <c r="EC56">
        <f t="shared" si="51"/>
        <v>28.945179999999997</v>
      </c>
      <c r="ED56">
        <f t="shared" si="52"/>
        <v>2.9860000001936733</v>
      </c>
      <c r="EE56">
        <f t="shared" si="53"/>
        <v>5.9720000002213611</v>
      </c>
      <c r="EF56">
        <f t="shared" si="54"/>
        <v>5.9720000002513594</v>
      </c>
      <c r="EG56">
        <f t="shared" si="55"/>
        <v>7.4650000002842507</v>
      </c>
      <c r="EH56">
        <f t="shared" si="56"/>
        <v>4.4790000003199379</v>
      </c>
      <c r="EI56" s="4">
        <f t="shared" si="57"/>
        <v>153.76484828172164</v>
      </c>
      <c r="EJ56" s="4">
        <f t="shared" si="57"/>
        <v>178.44439173182354</v>
      </c>
      <c r="EK56" s="4">
        <f t="shared" si="57"/>
        <v>193.44963712258775</v>
      </c>
      <c r="EL56" s="4">
        <f t="shared" si="57"/>
        <v>207.97777097299229</v>
      </c>
      <c r="EM56" s="4">
        <f t="shared" si="57"/>
        <v>217.02957691201033</v>
      </c>
      <c r="EN56" s="4">
        <f t="shared" si="58"/>
        <v>55</v>
      </c>
      <c r="EO56" s="4">
        <f t="shared" si="58"/>
        <v>46</v>
      </c>
      <c r="EP56" s="4">
        <f t="shared" si="58"/>
        <v>45</v>
      </c>
      <c r="EQ56" s="4">
        <f t="shared" si="41"/>
        <v>42</v>
      </c>
      <c r="ER56" s="4" t="e">
        <f t="shared" si="40"/>
        <v>#DIV/0!</v>
      </c>
      <c r="ET56" s="4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5</v>
      </c>
      <c r="FB56">
        <v>0</v>
      </c>
      <c r="FC56">
        <v>5</v>
      </c>
      <c r="FD56">
        <f>VLOOKUP(A56, '[3]College Football Reference 0918'!$A$2:$R$131, 9, FALSE)</f>
        <v>0</v>
      </c>
      <c r="FE56">
        <f>VLOOKUP(A56, '[3]College Football Reference 0918'!$A$2:$R$131, 10, FALSE)</f>
        <v>0</v>
      </c>
      <c r="FF56">
        <f>VLOOKUP(A56, '[3]College Football Reference 0918'!$A$2:$R$131, 11, FALSE)</f>
        <v>0</v>
      </c>
      <c r="FG56">
        <f>VLOOKUP(A56, '[3]College Football Reference 0918'!$A$2:$R$131, 12, FALSE)</f>
        <v>2</v>
      </c>
      <c r="FH56">
        <f>VLOOKUP(A56, '[3]College Football Reference 0918'!$A$2:$R$131, 13, FALSE)</f>
        <v>0</v>
      </c>
      <c r="FX56">
        <f>IF((VLOOKUP(A56, '[3]2014'!$B$18:$Q$145, 13, FALSE))&gt;0, 5, 0)</f>
        <v>0</v>
      </c>
      <c r="FY56">
        <f>IF((VLOOKUP(A56, '[3]2015'!$B$18:$P$145, 13, FALSE))&gt;0, 5, 0)</f>
        <v>0</v>
      </c>
      <c r="FZ56">
        <f>IF((VLOOKUP(A56, '[3]2016'!$B$18:$Q$145, 13, FALSE))&gt;0, 5, 0)</f>
        <v>0</v>
      </c>
      <c r="GA56">
        <f>IF((VLOOKUP(A56, '[3]2017'!$B$18:$Q$147, 13, FALSE))&gt;0, 5, 0)</f>
        <v>0</v>
      </c>
      <c r="GB56">
        <f>IF((VLOOKUP(A56, '[3]2018'!$B$18:$Q$147, 13, FALSE))&gt;0, 5, 0)</f>
        <v>0</v>
      </c>
      <c r="GC56">
        <f>IF((VLOOKUP(A56, '[3]2014'!$B$18:$Q$145, 15, FALSE))&gt;0, 5, 0)</f>
        <v>0</v>
      </c>
      <c r="GD56">
        <f>IF((VLOOKUP(A56, '[3]2015'!$B$18:$P$145, 15, FALSE))&gt;0, 5, 0)</f>
        <v>0</v>
      </c>
      <c r="GE56">
        <f>IF((VLOOKUP(A56, '[3]2016'!$B$18:$Q$145, 15, FALSE))&gt;0, 5, 0)</f>
        <v>0</v>
      </c>
      <c r="GF56">
        <f>IF((VLOOKUP(A56, '[3]2017'!$B$18:$Q$147, 15, FALSE))&gt;0, 5, 0)</f>
        <v>0</v>
      </c>
      <c r="GG56">
        <f>IF((VLOOKUP(A56, '[3]2018'!$B$18:$Q$147, 15, FALSE))&gt;0, 5, 0)</f>
        <v>0</v>
      </c>
      <c r="GH56" s="7">
        <f t="shared" si="60"/>
        <v>136217.28441288255</v>
      </c>
      <c r="GI56" s="7">
        <f t="shared" si="60"/>
        <v>148387.72984692833</v>
      </c>
      <c r="GJ56" s="7">
        <f t="shared" si="60"/>
        <v>161645.55374914355</v>
      </c>
      <c r="GK56" s="7">
        <f t="shared" si="60"/>
        <v>176087.90884408928</v>
      </c>
      <c r="GL56" s="7">
        <f t="shared" si="60"/>
        <v>191820.62804649569</v>
      </c>
      <c r="GM56">
        <v>208959</v>
      </c>
      <c r="GO56" s="8" t="e">
        <f t="shared" si="29"/>
        <v>#N/A</v>
      </c>
      <c r="GP56" s="8" t="e">
        <f t="shared" si="30"/>
        <v>#N/A</v>
      </c>
      <c r="GQ56" t="e">
        <f>VLOOKUP(A56, '[3]Sept. 2017 Social'!$D$2:$F$151, 3, FALSE)</f>
        <v>#N/A</v>
      </c>
      <c r="GR56" t="e">
        <f>VLOOKUP(A56, '[3]Sept. 2018 Social'!$D$2:$F$151, 3, FALSE)</f>
        <v>#N/A</v>
      </c>
      <c r="GS56" t="e">
        <f>VLOOKUP(A56, '[3]Sept. 2019 Social'!$D$2:$F$301, 3, FALSE)</f>
        <v>#N/A</v>
      </c>
      <c r="GV56">
        <v>0.71359675236732367</v>
      </c>
    </row>
    <row r="57" spans="1:204" x14ac:dyDescent="0.35">
      <c r="A57" t="s">
        <v>310</v>
      </c>
      <c r="B57" t="str">
        <f>VLOOKUP(A57,'[1]CFB Scores for Tableau'!$A$2:$D$131, 2, FALSE)</f>
        <v>Pullman</v>
      </c>
      <c r="C57" t="str">
        <f>VLOOKUP(A57,'[1]CFB Scores for Tableau'!$A$2:$D$131, 3, FALSE)</f>
        <v>Washington</v>
      </c>
      <c r="D57" s="9">
        <f>VLOOKUP(A57,'[1]CFB Scores for Tableau'!$A$2:$D$131, 4, FALSE)</f>
        <v>99164</v>
      </c>
      <c r="F57" s="3">
        <f t="shared" si="0"/>
        <v>86.353355229980451</v>
      </c>
      <c r="G57">
        <f t="shared" si="1"/>
        <v>54</v>
      </c>
      <c r="I57" s="4">
        <f t="shared" si="2"/>
        <v>19.305371288019998</v>
      </c>
      <c r="J57">
        <v>0</v>
      </c>
      <c r="K57" s="4">
        <f t="shared" si="32"/>
        <v>68.019390000000001</v>
      </c>
      <c r="L57" s="4">
        <f t="shared" si="3"/>
        <v>41.327764641601135</v>
      </c>
      <c r="M57" s="4">
        <f t="shared" si="33"/>
        <v>32.892305999999998</v>
      </c>
      <c r="N57" s="4">
        <f t="shared" si="4"/>
        <v>53.748000000560339</v>
      </c>
      <c r="O57" s="4">
        <f t="shared" si="5"/>
        <v>215.29283193018148</v>
      </c>
      <c r="P57" s="4">
        <f t="shared" si="6"/>
        <v>56</v>
      </c>
      <c r="Q57" s="4"/>
      <c r="R57" s="4">
        <f t="shared" si="34"/>
        <v>214.29604701928048</v>
      </c>
      <c r="S57" s="4">
        <f t="shared" si="7"/>
        <v>56</v>
      </c>
      <c r="T57" s="4"/>
      <c r="U57" t="s">
        <v>227</v>
      </c>
      <c r="V57" t="s">
        <v>191</v>
      </c>
      <c r="W57" s="4">
        <v>29143794.600000001</v>
      </c>
      <c r="X57" s="4">
        <v>3000689.9</v>
      </c>
      <c r="Y57" s="4">
        <f>VLOOKUP(A57, '[2]Power 5'!$B$2:$F$75, 3, FALSE)</f>
        <v>634105.4</v>
      </c>
      <c r="Z57" s="4">
        <f>VLOOKUP(A57, '[2]Power 5'!$B$2:$F$75, 4, FALSE)</f>
        <v>348777.3</v>
      </c>
      <c r="AA57" s="3">
        <f>VLOOKUP(A57, '[2]Power 5'!$B$2:$F$75, 5, FALSE)</f>
        <v>0.55003048389116382</v>
      </c>
      <c r="AB57" s="4">
        <v>26143104.700000003</v>
      </c>
      <c r="AC57" s="3">
        <v>0.48812089863087826</v>
      </c>
      <c r="AD57" s="4">
        <f t="shared" si="8"/>
        <v>29251400</v>
      </c>
      <c r="AE57" t="s">
        <v>311</v>
      </c>
      <c r="AF57" s="5">
        <f>(VLOOKUP(A57, '[3]USA Coaches'' Salaries'!$O$3:$W$132, 9, FALSE))</f>
        <v>3.18</v>
      </c>
      <c r="AG57">
        <v>112122</v>
      </c>
      <c r="AH57">
        <v>77846</v>
      </c>
      <c r="AI57">
        <v>58820</v>
      </c>
      <c r="AJ57">
        <f t="shared" si="9"/>
        <v>248788</v>
      </c>
      <c r="AK57">
        <v>0</v>
      </c>
      <c r="AL57">
        <v>0</v>
      </c>
      <c r="AM57">
        <v>0</v>
      </c>
      <c r="AN57">
        <v>0</v>
      </c>
      <c r="AO57">
        <f t="shared" si="44"/>
        <v>0</v>
      </c>
      <c r="AP57">
        <f>(VLOOKUP(A57, '[3]College Football Reference 0918'!$A$2:$I$131, 8, FALSE))*10</f>
        <v>0</v>
      </c>
      <c r="AQ57">
        <f>(VLOOKUP(A57, '[3]College Football Reference 0918'!$A$2:$I$131, 9, FALSE))*10</f>
        <v>0</v>
      </c>
      <c r="AR57">
        <f>VLOOKUP('Dataset to Analyze - Overall'!A57, '[3]College Football Reference 0918'!$A$2:$G$131, 3, FALSE)</f>
        <v>56</v>
      </c>
      <c r="AS57">
        <f>VLOOKUP('Dataset to Analyze - Overall'!A57, '[3]College Football Reference 0918'!$A$2:$G$131, 4, FALSE)</f>
        <v>69</v>
      </c>
      <c r="AT57" s="5">
        <f>VLOOKUP('Dataset to Analyze - Overall'!A57, '[3]College Football Reference 0918'!$A$2:$G$131, 5, FALSE)</f>
        <v>0.44800000000000001</v>
      </c>
      <c r="AU57">
        <f>(VLOOKUP('Dataset to Analyze - Overall'!A57,'[3]College Football Reference 0918'!$A$2:$G$131,7,FALSE)*5)</f>
        <v>10</v>
      </c>
      <c r="AV57">
        <f>(VLOOKUP('Dataset to Analyze - Overall'!A57, '[3]College Football Reference 0918'!$A$2:$G$131, 6, FALSE))*5</f>
        <v>25</v>
      </c>
      <c r="AW57">
        <f t="shared" si="11"/>
        <v>36</v>
      </c>
      <c r="AX57" s="4">
        <f>((((SUMIF('[3]2014 Broadcasts'!$F$2:$F$561, 'Dataset to Analyze - Overall'!A57, '[3]2014 Broadcasts'!$B$2:$B$561))+(SUMIF('[3]2014 Broadcasts'!$G$2:$G$561, 'Dataset to Analyze - Overall'!A57, '[3]2014 Broadcasts'!$B$2:$B$561))+(SUMIF('[3]2014 Broadcasts'!$H$2:$H$561, 'Dataset to Analyze - Overall'!A57, '[3]2014 Broadcasts'!$B$2:$B$561))+(SUMIF('[3]2014 Broadcasts'!$I$2:$I$561, 'Dataset to Analyze - Overall'!A57, '[3]2014 Broadcasts'!$B$2:$B$561)))+((SUMIF('[3]2015 Broadcasts'!$C$2:$C$417,'Dataset to Analyze - Overall'!A57,'[3]2015 Broadcasts'!$H$2:$H$417))+(SUMIF('[3]2015 Broadcasts'!$D$2:$D$417,'Dataset to Analyze - Overall'!A57,'[3]2015 Broadcasts'!$H$2:$H$417)))+((SUMIF('[3]2016 Broadcasts'!$C$2:$C$400,'Dataset to Analyze - Overall'!A57,'[3]2016 Broadcasts'!$H$2:$H$400))+(SUMIF('[3]2016 Broadcasts'!$D$2:$D$400,'Dataset to Analyze - Overall'!A57,'[3]2016 Broadcasts'!$H$2:$H$400)))+((SUMIF('[3]2017 Broadcasts'!$C$2:$C$394,'Dataset to Analyze - Overall'!A57, '[3]2017 Broadcasts'!$I$2:$I$394))+(SUMIF('[3]2017 Broadcasts'!$D$2:$D$394,'Dataset to Analyze - Overall'!A57, '[3]2017 Broadcasts'!$I$2:$I$394)))+((SUMIF('[3]2018 Broadcasts'!$C$2:$C$351, 'Dataset to Analyze - Overall'!A57, '[3]2018 Broadcasts'!$H$2:$H$351))+(SUMIF('[3]2018 Broadcasts'!$D$2:$D$351, 'Dataset to Analyze - Overall'!A57, '[3]2018 Broadcasts'!$H$2:$H$351))))/AW57)*1000000</f>
        <v>1875027.777777778</v>
      </c>
      <c r="AY57" t="s">
        <v>193</v>
      </c>
      <c r="AZ57" s="4">
        <f>(VLOOKUP(A57, [3]Averages!$B$2:$K$128, 10, FALSE))*1000000</f>
        <v>2300000</v>
      </c>
      <c r="BA57" s="4">
        <f>AVERAGEIF([3]Attendance!$C$2:$C$1286, 'Dataset to Analyze - Overall'!A57, [3]Attendance!$G$2:$G$1286)</f>
        <v>29508.545454545456</v>
      </c>
      <c r="BB57">
        <f>VLOOKUP(A57, [3]Stadiums!$B$2:$E$132, 3, FALSE)</f>
        <v>35117</v>
      </c>
      <c r="BC57" s="3">
        <f t="shared" si="12"/>
        <v>0.84029232151224353</v>
      </c>
      <c r="BD57">
        <f>VLOOKUP(A57, '[3]College Football Reference 0918'!$A$2:$L$131, 11, FALSE)</f>
        <v>1</v>
      </c>
      <c r="BE57">
        <f>VLOOKUP(A57, '[3]College Football Reference 0918'!$A$2:$L$131, 12, FALSE)</f>
        <v>1</v>
      </c>
      <c r="BF57">
        <f>VLOOKUP(A57, '[3]College Football Reference 0918'!$A$2:$L$131, 2, FALSE)</f>
        <v>8</v>
      </c>
      <c r="BG57">
        <f>VLOOKUP(A57, '[3]Draft Picks'!$AG$2:$AT$131, 14, FALSE)</f>
        <v>11</v>
      </c>
      <c r="BH57">
        <f>(VLOOKUP(A57, [3]Averages!$B$2:$J$128, 9, FALSE))*GV57</f>
        <v>2303489.9079805883</v>
      </c>
      <c r="BJ57">
        <f>VLOOKUP(A57&amp;"2014", '[4]Revenues_All_Sports_and_Men''s_W'!$E$2:$BI$1271, 57, FALSE)</f>
        <v>32004916</v>
      </c>
      <c r="BK57">
        <f>VLOOKUP(A57&amp;"2015", '[4]Revenues_All_Sports_and_Men''s_W'!$E$2:$BI$1271, 57, FALSE)</f>
        <v>34457679</v>
      </c>
      <c r="BL57">
        <f>VLOOKUP(A57&amp;"2016", '[4]Revenues_All_Sports_and_Men''s_W'!$E$2:$BI$1271, 57, FALSE)</f>
        <v>40547097</v>
      </c>
      <c r="BM57">
        <f>VLOOKUP(A57&amp;"2017", '[4]Revenues_All_Sports_and_Men''s_W'!$E$2:$BI$1271, 57, FALSE)</f>
        <v>41709437</v>
      </c>
      <c r="BN57">
        <f>VLOOKUP(A57&amp;"2018", '[4]Revenues_All_Sports_and_Men''s_W'!$E$2:$BI$1271, 57, FALSE)</f>
        <v>45338410</v>
      </c>
      <c r="BO57" s="6">
        <f>VLOOKUP(A57&amp;"2014", '[4]Revenues_All_Sports_and_Men''s_W'!$E$2:$FO$1271, 58, FALSE)</f>
        <v>0.48386889795949961</v>
      </c>
      <c r="BP57" s="6">
        <f>VLOOKUP(A57&amp;"2015", '[4]Revenues_All_Sports_and_Men''s_W'!$E$2:$FO$1271, 58, FALSE)</f>
        <v>0.4833741818575879</v>
      </c>
      <c r="BQ57" s="6">
        <f>VLOOKUP(A57&amp;"2016", '[4]Revenues_All_Sports_and_Men''s_W'!$E$2:$FO$1271, 58, FALSE)</f>
        <v>0.56792959253043618</v>
      </c>
      <c r="BR57" s="6">
        <f>VLOOKUP(A57&amp;"2017", '[4]Revenues_All_Sports_and_Men''s_W'!$E$2:$FO$1271, 58, FALSE)</f>
        <v>0.56773707170986243</v>
      </c>
      <c r="BS57" s="6">
        <f>VLOOKUP(A57&amp;"2018", '[4]Revenues_All_Sports_and_Men''s_W'!$E$2:$FO$1271, 58, FALSE)</f>
        <v>0.59688951990600259</v>
      </c>
      <c r="BT57">
        <f>VLOOKUP(A57&amp;"2014", '[5]Recruiting_Expenses_Men''s_Women'!$F$2:$O$1271, 9, FALSE)</f>
        <v>749597</v>
      </c>
      <c r="BU57">
        <f>VLOOKUP(A57&amp;"2015", '[5]Recruiting_Expenses_Men''s_Women'!$F$2:$O$1271, 9, FALSE)</f>
        <v>694994</v>
      </c>
      <c r="BV57">
        <f>VLOOKUP(A57&amp;"2016", '[5]Recruiting_Expenses_Men''s_Women'!$F$2:$O$1271, 9, FALSE)</f>
        <v>822002</v>
      </c>
      <c r="BW57">
        <f>VLOOKUP(A57&amp;"2017", '[5]Recruiting_Expenses_Men''s_Women'!$F$2:$O$1271, 9, FALSE)</f>
        <v>836232</v>
      </c>
      <c r="BX57">
        <f>VLOOKUP(A57&amp;"2018", '[5]Recruiting_Expenses_Men''s_Women'!$F$2:$O$1271, 9, FALSE)</f>
        <v>835705</v>
      </c>
      <c r="BY57" s="4">
        <v>25089000</v>
      </c>
      <c r="BZ57" s="4">
        <v>28617000</v>
      </c>
      <c r="CA57" s="4">
        <v>30922000</v>
      </c>
      <c r="CB57" s="4">
        <v>29429000</v>
      </c>
      <c r="CC57" s="4">
        <v>32200000.000000004</v>
      </c>
      <c r="CD57">
        <v>0</v>
      </c>
      <c r="CE57">
        <v>0</v>
      </c>
      <c r="CF57">
        <v>0</v>
      </c>
      <c r="CG57">
        <v>0</v>
      </c>
      <c r="CH57">
        <v>0</v>
      </c>
      <c r="CI57">
        <f>VLOOKUP(A57, '[3]2014'!$B$18:$D$145, 3, FALSE)</f>
        <v>3</v>
      </c>
      <c r="CJ57">
        <f>VLOOKUP(A57, '[3]2015'!$B$18:$D$145, 3, FALSE)</f>
        <v>9</v>
      </c>
      <c r="CK57">
        <f>VLOOKUP(A57, '[3]2016'!$B$18:$D$145, 3, FALSE)</f>
        <v>8</v>
      </c>
      <c r="CL57">
        <f>VLOOKUP(A57, '[3]2017'!$B$18:$D$147, 3, FALSE)</f>
        <v>9</v>
      </c>
      <c r="CM57">
        <f>VLOOKUP(A57, '[3]2018'!$B$18:$D$147, 3, FALSE)</f>
        <v>11</v>
      </c>
      <c r="CN57">
        <f>COUNTIF('[3]2014 Broadcasts'!$F$2:$F$561, 'Dataset to Analyze - Overall'!A57)+COUNTIF('[3]2014 Broadcasts'!$G$2:$G$561, 'Dataset to Analyze - Overall'!A57)+COUNTIF('[3]2014 Broadcasts'!$H$2:$H$561, 'Dataset to Analyze - Overall'!A57)+COUNTIF('[3]2014 Broadcasts'!$I$2:$I$561, 'Dataset to Analyze - Overall'!A57)</f>
        <v>5</v>
      </c>
      <c r="CO57">
        <f>COUNTIF('[3]2015 Broadcasts'!$C$2:$C$417, A57)+COUNTIF('[3]2015 Broadcasts'!$D$2:$D$417, A57)</f>
        <v>7</v>
      </c>
      <c r="CP57">
        <f>COUNTIF('[3]2016 Broadcasts'!$C$2:$C$400, 'Dataset to Analyze - Overall'!A57)+COUNTIF('[3]2016 Broadcasts'!$D$2:$D$400, 'Dataset to Analyze - Overall'!A57)</f>
        <v>8</v>
      </c>
      <c r="CQ57">
        <f>COUNTIF('[3]2017 Broadcasts'!$C$2:$C$394, 'Dataset to Analyze - Overall'!A57)+COUNTIF('[3]2017 Broadcasts'!$D$2:$D$394, 'Dataset to Analyze - Overall'!A57)</f>
        <v>9</v>
      </c>
      <c r="CR57">
        <f>COUNTIF('[3]2018 Broadcasts'!$C$2:$C$351, 'Dataset to Analyze - Overall'!A57)+COUNTIF('[3]2018 Broadcasts'!$D$2:$D$351, 'Dataset to Analyze - Overall'!A57)</f>
        <v>7</v>
      </c>
      <c r="CS57" s="4">
        <f>(((SUMIF('[3]2014 Broadcasts'!$F$2:$F$561, 'Dataset to Analyze - Overall'!A57, '[3]2014 Broadcasts'!$B$2:$B$561))+(SUMIF('[3]2014 Broadcasts'!$G$2:$G$561, 'Dataset to Analyze - Overall'!A57, '[3]2014 Broadcasts'!$B$2:$B$561))+(SUMIF('[3]2014 Broadcasts'!$H$2:$H$561, 'Dataset to Analyze - Overall'!A57, '[3]2014 Broadcasts'!$B$2:$B$561))+(SUMIF('[3]2014 Broadcasts'!$I$2:$I$561, 'Dataset to Analyze - Overall'!A57, '[3]2014 Broadcasts'!$B$2:$B$561)))/'Dataset to Analyze - Overall'!CN57)*1000000</f>
        <v>1377000.0000000002</v>
      </c>
      <c r="CT57" s="4">
        <f>(((SUMIF('[3]2015 Broadcasts'!$C$2:$C$417,'Dataset to Analyze - Overall'!A57,'[3]2015 Broadcasts'!$H$2:$H$417))+(SUMIF('[3]2015 Broadcasts'!$D$2:$D$417,'Dataset to Analyze - Overall'!A57,'[3]2015 Broadcasts'!$H$2:$H$417)))/CO57)*1000000</f>
        <v>1685857.1428571432</v>
      </c>
      <c r="CU57" s="4">
        <f>(((SUMIF('[3]2016 Broadcasts'!$C$2:$C$400,'Dataset to Analyze - Overall'!A57,'[3]2016 Broadcasts'!$H$2:$H$400))+(SUMIF('[3]2016 Broadcasts'!$D$2:$D$400,'Dataset to Analyze - Overall'!A57,'[3]2016 Broadcasts'!$H$2:$H$400)))/'Dataset to Analyze - Overall'!CP57)*1000000</f>
        <v>1818375</v>
      </c>
      <c r="CV57" s="4">
        <f>(((SUMIF('[3]2017 Broadcasts'!$C$2:$C$394,'Dataset to Analyze - Overall'!A57, '[3]2017 Broadcasts'!$I$2:$I$394))+(SUMIF('[3]2017 Broadcasts'!$D$2:$D$394,'Dataset to Analyze - Overall'!A57, '[3]2017 Broadcasts'!$I$2:$I$394)))/'Dataset to Analyze - Overall'!CQ57)*1000000</f>
        <v>1782444.4444444443</v>
      </c>
      <c r="CW57" s="4">
        <f>(((SUMIF('[3]2018 Broadcasts'!$C$2:$C$351, 'Dataset to Analyze - Overall'!A57, '[3]2018 Broadcasts'!$H$2:$H$351))+(SUMIF('[3]2018 Broadcasts'!$D$2:$D$351, 'Dataset to Analyze - Overall'!A57, '[3]2018 Broadcasts'!$H$2:$H$351)))/'Dataset to Analyze - Overall'!CR57)*1000000</f>
        <v>2603714.2857142854</v>
      </c>
      <c r="CX57" s="5"/>
      <c r="CY57">
        <f>VLOOKUP(A57&amp;"2014", [3]Attendance!$D$2:$G$1286, 4, FALSE)</f>
        <v>30794</v>
      </c>
      <c r="CZ57">
        <f>VLOOKUP(A57&amp;"2015", [3]Attendance!$D$2:$G$1286, 4, FALSE)</f>
        <v>29407</v>
      </c>
      <c r="DA57">
        <f>VLOOKUP(A57&amp;"2016", [3]Attendance!$D$2:$G$1286, 4, FALSE)</f>
        <v>31675</v>
      </c>
      <c r="DB57">
        <f>VLOOKUP(A57&amp;"2017", [3]Attendance!$D$2:$G$1286, 4, FALSE)</f>
        <v>31982</v>
      </c>
      <c r="DC57">
        <f>VLOOKUP(A57&amp;"2018", [3]Attendance!$D$2:$G$1286, 4, FALSE)</f>
        <v>30091</v>
      </c>
      <c r="DE57">
        <f t="shared" si="45"/>
        <v>20.495948206138902</v>
      </c>
      <c r="DF57">
        <f t="shared" si="45"/>
        <v>22.066697631338901</v>
      </c>
      <c r="DG57">
        <f t="shared" si="45"/>
        <v>25.966360918538903</v>
      </c>
      <c r="DH57">
        <f t="shared" si="45"/>
        <v>26.710723454538901</v>
      </c>
      <c r="DI57">
        <f t="shared" si="45"/>
        <v>29.034717763738904</v>
      </c>
      <c r="DJ57">
        <f t="shared" si="35"/>
        <v>58.237749999999998</v>
      </c>
      <c r="DK57">
        <f t="shared" si="36"/>
        <v>66.528549999999996</v>
      </c>
      <c r="DL57">
        <f t="shared" si="37"/>
        <v>71.945299999999989</v>
      </c>
      <c r="DM57">
        <f t="shared" si="38"/>
        <v>68.436749999999989</v>
      </c>
      <c r="DN57">
        <f t="shared" si="39"/>
        <v>74.948599999999999</v>
      </c>
      <c r="DT57">
        <f t="shared" si="46"/>
        <v>30.981479735983868</v>
      </c>
      <c r="DU57">
        <f t="shared" si="46"/>
        <v>28.500643840072136</v>
      </c>
      <c r="DV57">
        <f t="shared" si="46"/>
        <v>34.058586849613732</v>
      </c>
      <c r="DW57">
        <f t="shared" si="46"/>
        <v>34.693033490120115</v>
      </c>
      <c r="DX57">
        <f t="shared" si="46"/>
        <v>34.252628956445008</v>
      </c>
      <c r="DY57">
        <f t="shared" si="47"/>
        <v>23.688589999999998</v>
      </c>
      <c r="DZ57">
        <f t="shared" si="48"/>
        <v>34.201769999999996</v>
      </c>
      <c r="EA57">
        <f t="shared" si="49"/>
        <v>30.354639999999996</v>
      </c>
      <c r="EB57">
        <f t="shared" si="50"/>
        <v>30.440169999999998</v>
      </c>
      <c r="EC57">
        <f t="shared" si="51"/>
        <v>39.372829999999993</v>
      </c>
      <c r="ED57">
        <f t="shared" si="52"/>
        <v>7.4650000002609023</v>
      </c>
      <c r="EE57">
        <f t="shared" si="53"/>
        <v>10.451000000293757</v>
      </c>
      <c r="EF57">
        <f t="shared" si="54"/>
        <v>11.944000000329881</v>
      </c>
      <c r="EG57">
        <f t="shared" si="55"/>
        <v>13.437000000368972</v>
      </c>
      <c r="EH57">
        <f t="shared" si="56"/>
        <v>10.451000000411527</v>
      </c>
      <c r="EI57" s="4">
        <f t="shared" si="57"/>
        <v>140.86876794238367</v>
      </c>
      <c r="EJ57" s="4">
        <f t="shared" si="57"/>
        <v>161.74866147170476</v>
      </c>
      <c r="EK57" s="4">
        <f t="shared" si="57"/>
        <v>174.2688877684825</v>
      </c>
      <c r="EL57" s="4">
        <f t="shared" si="57"/>
        <v>173.71767694502799</v>
      </c>
      <c r="EM57" s="4">
        <f t="shared" si="57"/>
        <v>188.05977672059544</v>
      </c>
      <c r="EN57" s="4">
        <f t="shared" si="58"/>
        <v>61</v>
      </c>
      <c r="EO57" s="4">
        <f t="shared" si="58"/>
        <v>56</v>
      </c>
      <c r="EP57" s="4">
        <f t="shared" si="58"/>
        <v>56</v>
      </c>
      <c r="EQ57" s="4">
        <f t="shared" si="41"/>
        <v>57</v>
      </c>
      <c r="ER57" s="4" t="e">
        <f t="shared" si="40"/>
        <v>#DIV/0!</v>
      </c>
      <c r="ET57" s="4">
        <v>0</v>
      </c>
      <c r="EU57">
        <v>5</v>
      </c>
      <c r="EV57">
        <v>0</v>
      </c>
      <c r="EW57">
        <v>0</v>
      </c>
      <c r="EX57">
        <v>5</v>
      </c>
      <c r="EY57">
        <v>0</v>
      </c>
      <c r="EZ57">
        <v>5</v>
      </c>
      <c r="FA57">
        <v>5</v>
      </c>
      <c r="FB57">
        <v>5</v>
      </c>
      <c r="FC57">
        <v>5</v>
      </c>
      <c r="FD57">
        <f>VLOOKUP(A57, '[3]College Football Reference 0918'!$A$2:$R$131, 9, FALSE)</f>
        <v>0</v>
      </c>
      <c r="FE57">
        <f>VLOOKUP(A57, '[3]College Football Reference 0918'!$A$2:$R$131, 10, FALSE)</f>
        <v>0</v>
      </c>
      <c r="FF57">
        <f>VLOOKUP(A57, '[3]College Football Reference 0918'!$A$2:$R$131, 11, FALSE)</f>
        <v>1</v>
      </c>
      <c r="FG57">
        <f>VLOOKUP(A57, '[3]College Football Reference 0918'!$A$2:$R$131, 12, FALSE)</f>
        <v>1</v>
      </c>
      <c r="FH57">
        <f>VLOOKUP(A57, '[3]College Football Reference 0918'!$A$2:$R$131, 13, FALSE)</f>
        <v>0</v>
      </c>
      <c r="FX57">
        <f>IF((VLOOKUP(A57, '[3]2014'!$B$18:$Q$145, 13, FALSE))&gt;0, 5, 0)</f>
        <v>0</v>
      </c>
      <c r="FY57">
        <f>IF((VLOOKUP(A57, '[3]2015'!$B$18:$P$145, 13, FALSE))&gt;0, 5, 0)</f>
        <v>0</v>
      </c>
      <c r="FZ57">
        <f>IF((VLOOKUP(A57, '[3]2016'!$B$18:$Q$145, 13, FALSE))&gt;0, 5, 0)</f>
        <v>0</v>
      </c>
      <c r="GA57">
        <f>IF((VLOOKUP(A57, '[3]2017'!$B$18:$Q$147, 13, FALSE))&gt;0, 5, 0)</f>
        <v>5</v>
      </c>
      <c r="GB57">
        <f>IF((VLOOKUP(A57, '[3]2018'!$B$18:$Q$147, 13, FALSE))&gt;0, 5, 0)</f>
        <v>0</v>
      </c>
      <c r="GC57">
        <f>IF((VLOOKUP(A57, '[3]2014'!$B$18:$Q$145, 15, FALSE))&gt;0, 5, 0)</f>
        <v>0</v>
      </c>
      <c r="GD57">
        <f>IF((VLOOKUP(A57, '[3]2015'!$B$18:$P$145, 15, FALSE))&gt;0, 5, 0)</f>
        <v>0</v>
      </c>
      <c r="GE57">
        <f>IF((VLOOKUP(A57, '[3]2016'!$B$18:$Q$145, 15, FALSE))&gt;0, 5, 0)</f>
        <v>0</v>
      </c>
      <c r="GF57">
        <f>IF((VLOOKUP(A57, '[3]2017'!$B$18:$Q$147, 15, FALSE))&gt;0, 5, 0)</f>
        <v>0</v>
      </c>
      <c r="GG57">
        <f>IF((VLOOKUP(A57, '[3]2018'!$B$18:$Q$147, 15, FALSE))&gt;0, 5, 0)</f>
        <v>5</v>
      </c>
      <c r="GH57" s="7">
        <f t="shared" si="60"/>
        <v>162181.22097881511</v>
      </c>
      <c r="GI57" s="7">
        <f t="shared" si="60"/>
        <v>176671.43570345189</v>
      </c>
      <c r="GJ57" s="7">
        <f t="shared" si="60"/>
        <v>192456.29059357065</v>
      </c>
      <c r="GK57" s="7">
        <f t="shared" si="60"/>
        <v>209651.45634073328</v>
      </c>
      <c r="GL57" s="7">
        <f t="shared" si="60"/>
        <v>228382.93832967986</v>
      </c>
      <c r="GM57">
        <v>248788</v>
      </c>
      <c r="GO57" s="8">
        <f t="shared" si="29"/>
        <v>6.7599999999999993E-2</v>
      </c>
      <c r="GP57" s="8">
        <f t="shared" si="30"/>
        <v>6.7599999999999993E-2</v>
      </c>
      <c r="GQ57">
        <f>VLOOKUP(A57, '[3]Sept. 2017 Social'!$D$2:$F$151, 3, FALSE)</f>
        <v>6.7599999999999993E-2</v>
      </c>
      <c r="GR57" t="e">
        <f>VLOOKUP(A57, '[3]Sept. 2018 Social'!$D$2:$F$151, 3, FALSE)</f>
        <v>#N/A</v>
      </c>
      <c r="GS57">
        <f>VLOOKUP(A57, '[3]Sept. 2019 Social'!$D$2:$F$301, 3, FALSE)</f>
        <v>0.10829999999999999</v>
      </c>
      <c r="GV57">
        <v>0.74503125546130378</v>
      </c>
    </row>
    <row r="58" spans="1:204" x14ac:dyDescent="0.35">
      <c r="A58" t="s">
        <v>312</v>
      </c>
      <c r="B58" t="str">
        <f>VLOOKUP(A58,'[1]CFB Scores for Tableau'!$A$2:$D$131, 2, FALSE)</f>
        <v>Syracuse</v>
      </c>
      <c r="C58" t="str">
        <f>VLOOKUP(A58,'[1]CFB Scores for Tableau'!$A$2:$D$131, 3, FALSE)</f>
        <v>New York</v>
      </c>
      <c r="D58" s="9">
        <f>VLOOKUP(A58,'[1]CFB Scores for Tableau'!$A$2:$D$131, 4, FALSE)</f>
        <v>13244</v>
      </c>
      <c r="F58" s="3">
        <f t="shared" si="0"/>
        <v>83.506511317628821</v>
      </c>
      <c r="G58">
        <f t="shared" si="1"/>
        <v>57</v>
      </c>
      <c r="I58" s="4">
        <f t="shared" si="2"/>
        <v>24.297493948410001</v>
      </c>
      <c r="J58">
        <v>6</v>
      </c>
      <c r="K58" s="4">
        <f t="shared" si="32"/>
        <v>60.051479999999998</v>
      </c>
      <c r="L58" s="4">
        <f t="shared" si="3"/>
        <v>45.528840144756529</v>
      </c>
      <c r="M58" s="4">
        <f t="shared" si="33"/>
        <v>34.589117999999999</v>
      </c>
      <c r="N58" s="4">
        <f t="shared" si="4"/>
        <v>40.311000001335763</v>
      </c>
      <c r="O58" s="4">
        <f t="shared" si="5"/>
        <v>210.77793209450229</v>
      </c>
      <c r="P58" s="4">
        <f t="shared" si="6"/>
        <v>57</v>
      </c>
      <c r="Q58" s="4"/>
      <c r="R58" s="4">
        <f t="shared" si="34"/>
        <v>209.46913747709368</v>
      </c>
      <c r="S58" s="4">
        <f t="shared" si="7"/>
        <v>57</v>
      </c>
      <c r="T58" s="4"/>
      <c r="U58" t="s">
        <v>218</v>
      </c>
      <c r="V58" t="s">
        <v>191</v>
      </c>
      <c r="W58" s="4">
        <v>34792909.299999997</v>
      </c>
      <c r="X58" s="4">
        <v>2838147.4</v>
      </c>
      <c r="Y58" s="4">
        <f>VLOOKUP(A58, '[2]Power 5'!$B$2:$F$75, 3, FALSE)</f>
        <v>807907.5</v>
      </c>
      <c r="Z58" s="4">
        <f>VLOOKUP(A58, '[2]Power 5'!$B$2:$F$75, 4, FALSE)</f>
        <v>418886.83091230667</v>
      </c>
      <c r="AA58" s="3">
        <f>VLOOKUP(A58, '[2]Power 5'!$B$2:$F$75, 5, FALSE)</f>
        <v>0.51848365179467537</v>
      </c>
      <c r="AB58" s="4">
        <v>31954761.899999999</v>
      </c>
      <c r="AC58" s="3">
        <v>0.43877977600136303</v>
      </c>
      <c r="AD58" s="4">
        <f t="shared" si="8"/>
        <v>25860800</v>
      </c>
      <c r="AE58" t="s">
        <v>313</v>
      </c>
      <c r="AF58" s="5">
        <f>(VLOOKUP(A58, '[3]USA Coaches'' Salaries'!$O$3:$W$132, 9, FALSE))</f>
        <v>2.1143650000000003</v>
      </c>
      <c r="AG58">
        <v>371991</v>
      </c>
      <c r="AH58">
        <v>140612</v>
      </c>
      <c r="AI58">
        <v>68497</v>
      </c>
      <c r="AJ58">
        <f t="shared" si="9"/>
        <v>581100</v>
      </c>
      <c r="AK58">
        <v>1</v>
      </c>
      <c r="AL58">
        <v>0</v>
      </c>
      <c r="AM58">
        <v>1</v>
      </c>
      <c r="AN58">
        <v>0</v>
      </c>
      <c r="AO58">
        <f t="shared" si="44"/>
        <v>0</v>
      </c>
      <c r="AP58">
        <f>(VLOOKUP(A58, '[3]College Football Reference 0918'!$A$2:$I$131, 8, FALSE))*10</f>
        <v>0</v>
      </c>
      <c r="AQ58">
        <f>(VLOOKUP(A58, '[3]College Football Reference 0918'!$A$2:$I$131, 9, FALSE))*10</f>
        <v>10</v>
      </c>
      <c r="AR58">
        <f>VLOOKUP('Dataset to Analyze - Overall'!A58, '[3]College Football Reference 0918'!$A$2:$G$131, 3, FALSE)</f>
        <v>57</v>
      </c>
      <c r="AS58">
        <f>VLOOKUP('Dataset to Analyze - Overall'!A58, '[3]College Football Reference 0918'!$A$2:$G$131, 4, FALSE)</f>
        <v>67</v>
      </c>
      <c r="AT58" s="5">
        <f>VLOOKUP('Dataset to Analyze - Overall'!A58, '[3]College Football Reference 0918'!$A$2:$G$131, 5, FALSE)</f>
        <v>0.45967741935483869</v>
      </c>
      <c r="AU58">
        <f>(VLOOKUP('Dataset to Analyze - Overall'!A58,'[3]College Football Reference 0918'!$A$2:$G$131,7,FALSE)*5)</f>
        <v>20</v>
      </c>
      <c r="AV58">
        <f>(VLOOKUP('Dataset to Analyze - Overall'!A58, '[3]College Football Reference 0918'!$A$2:$G$131, 6, FALSE))*5</f>
        <v>20</v>
      </c>
      <c r="AW58">
        <f t="shared" si="11"/>
        <v>27</v>
      </c>
      <c r="AX58" s="4">
        <f>((((SUMIF('[3]2014 Broadcasts'!$F$2:$F$561, 'Dataset to Analyze - Overall'!A58, '[3]2014 Broadcasts'!$B$2:$B$561))+(SUMIF('[3]2014 Broadcasts'!$G$2:$G$561, 'Dataset to Analyze - Overall'!A58, '[3]2014 Broadcasts'!$B$2:$B$561))+(SUMIF('[3]2014 Broadcasts'!$H$2:$H$561, 'Dataset to Analyze - Overall'!A58, '[3]2014 Broadcasts'!$B$2:$B$561))+(SUMIF('[3]2014 Broadcasts'!$I$2:$I$561, 'Dataset to Analyze - Overall'!A58, '[3]2014 Broadcasts'!$B$2:$B$561)))+((SUMIF('[3]2015 Broadcasts'!$C$2:$C$417,'Dataset to Analyze - Overall'!A58,'[3]2015 Broadcasts'!$H$2:$H$417))+(SUMIF('[3]2015 Broadcasts'!$D$2:$D$417,'Dataset to Analyze - Overall'!A58,'[3]2015 Broadcasts'!$H$2:$H$417)))+((SUMIF('[3]2016 Broadcasts'!$C$2:$C$400,'Dataset to Analyze - Overall'!A58,'[3]2016 Broadcasts'!$H$2:$H$400))+(SUMIF('[3]2016 Broadcasts'!$D$2:$D$400,'Dataset to Analyze - Overall'!A58,'[3]2016 Broadcasts'!$H$2:$H$400)))+((SUMIF('[3]2017 Broadcasts'!$C$2:$C$394,'Dataset to Analyze - Overall'!A58, '[3]2017 Broadcasts'!$I$2:$I$394))+(SUMIF('[3]2017 Broadcasts'!$D$2:$D$394,'Dataset to Analyze - Overall'!A58, '[3]2017 Broadcasts'!$I$2:$I$394)))+((SUMIF('[3]2018 Broadcasts'!$C$2:$C$351, 'Dataset to Analyze - Overall'!A58, '[3]2018 Broadcasts'!$H$2:$H$351))+(SUMIF('[3]2018 Broadcasts'!$D$2:$D$351, 'Dataset to Analyze - Overall'!A58, '[3]2018 Broadcasts'!$H$2:$H$351))))/AW58)*1000000</f>
        <v>1964370.3703703706</v>
      </c>
      <c r="AY58" t="s">
        <v>193</v>
      </c>
      <c r="AZ58" s="4">
        <f>(VLOOKUP(A58, [3]Averages!$B$2:$K$128, 10, FALSE))*1000000</f>
        <v>3000000</v>
      </c>
      <c r="BA58" s="4">
        <f>AVERAGEIF([3]Attendance!$C$2:$C$1286, 'Dataset to Analyze - Overall'!A58, [3]Attendance!$G$2:$G$1286)</f>
        <v>37528.800000000003</v>
      </c>
      <c r="BB58">
        <f>VLOOKUP(A58, [3]Stadiums!$B$2:$E$132, 3, FALSE)</f>
        <v>49250</v>
      </c>
      <c r="BC58" s="3">
        <f t="shared" si="12"/>
        <v>0.76200609137055841</v>
      </c>
      <c r="BD58">
        <f>VLOOKUP(A58, '[3]College Football Reference 0918'!$A$2:$L$131, 11, FALSE)</f>
        <v>0</v>
      </c>
      <c r="BE58">
        <f>VLOOKUP(A58, '[3]College Football Reference 0918'!$A$2:$L$131, 12, FALSE)</f>
        <v>1</v>
      </c>
      <c r="BF58">
        <f>VLOOKUP(A58, '[3]College Football Reference 0918'!$A$2:$L$131, 2, FALSE)</f>
        <v>8</v>
      </c>
      <c r="BG58">
        <f>VLOOKUP(A58, '[3]Draft Picks'!$AG$2:$AT$131, 14, FALSE)</f>
        <v>14</v>
      </c>
      <c r="BH58">
        <f>(VLOOKUP(A58, [3]Averages!$B$2:$J$128, 9, FALSE))*GV58</f>
        <v>2501329.7884084848</v>
      </c>
      <c r="BJ58">
        <f>VLOOKUP(A58&amp;"2014", '[4]Revenues_All_Sports_and_Men''s_W'!$E$2:$BI$1271, 57, FALSE)</f>
        <v>41877234</v>
      </c>
      <c r="BK58">
        <f>VLOOKUP(A58&amp;"2015", '[4]Revenues_All_Sports_and_Men''s_W'!$E$2:$BI$1271, 57, FALSE)</f>
        <v>38152217</v>
      </c>
      <c r="BL58">
        <f>VLOOKUP(A58&amp;"2016", '[4]Revenues_All_Sports_and_Men''s_W'!$E$2:$BI$1271, 57, FALSE)</f>
        <v>44182377</v>
      </c>
      <c r="BM58">
        <f>VLOOKUP(A58&amp;"2017", '[4]Revenues_All_Sports_and_Men''s_W'!$E$2:$BI$1271, 57, FALSE)</f>
        <v>41533110</v>
      </c>
      <c r="BN58">
        <f>VLOOKUP(A58&amp;"2018", '[4]Revenues_All_Sports_and_Men''s_W'!$E$2:$BI$1271, 57, FALSE)</f>
        <v>43813014</v>
      </c>
      <c r="BO58" s="6">
        <f>VLOOKUP(A58&amp;"2014", '[4]Revenues_All_Sports_and_Men''s_W'!$E$2:$FO$1271, 58, FALSE)</f>
        <v>0.48037703966817108</v>
      </c>
      <c r="BP58" s="6">
        <f>VLOOKUP(A58&amp;"2015", '[4]Revenues_All_Sports_and_Men''s_W'!$E$2:$FO$1271, 58, FALSE)</f>
        <v>0.46146642411191413</v>
      </c>
      <c r="BQ58" s="6">
        <f>VLOOKUP(A58&amp;"2016", '[4]Revenues_All_Sports_and_Men''s_W'!$E$2:$FO$1271, 58, FALSE)</f>
        <v>0.48315336073424425</v>
      </c>
      <c r="BR58" s="6">
        <f>VLOOKUP(A58&amp;"2017", '[4]Revenues_All_Sports_and_Men''s_W'!$E$2:$FO$1271, 58, FALSE)</f>
        <v>0.44282057310381301</v>
      </c>
      <c r="BS58" s="6">
        <f>VLOOKUP(A58&amp;"2018", '[4]Revenues_All_Sports_and_Men''s_W'!$E$2:$FO$1271, 58, FALSE)</f>
        <v>0.4389391575400452</v>
      </c>
      <c r="BT58">
        <f>VLOOKUP(A58&amp;"2014", '[5]Recruiting_Expenses_Men''s_Women'!$F$2:$O$1271, 9, FALSE)</f>
        <v>726007</v>
      </c>
      <c r="BU58">
        <f>VLOOKUP(A58&amp;"2015", '[5]Recruiting_Expenses_Men''s_Women'!$F$2:$O$1271, 9, FALSE)</f>
        <v>799544</v>
      </c>
      <c r="BV58">
        <f>VLOOKUP(A58&amp;"2016", '[5]Recruiting_Expenses_Men''s_Women'!$F$2:$O$1271, 9, FALSE)</f>
        <v>1159748</v>
      </c>
      <c r="BW58">
        <f>VLOOKUP(A58&amp;"2017", '[5]Recruiting_Expenses_Men''s_Women'!$F$2:$O$1271, 9, FALSE)</f>
        <v>1002537</v>
      </c>
      <c r="BX58">
        <f>VLOOKUP(A58&amp;"2018", '[5]Recruiting_Expenses_Men''s_Women'!$F$2:$O$1271, 9, FALSE)</f>
        <v>1102642</v>
      </c>
      <c r="BY58" s="4">
        <v>23962000</v>
      </c>
      <c r="BZ58" s="4">
        <v>22773000</v>
      </c>
      <c r="CA58" s="4">
        <v>25275000</v>
      </c>
      <c r="CB58" s="4">
        <v>28594000</v>
      </c>
      <c r="CC58" s="4">
        <v>28700000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f>VLOOKUP(A58, '[3]2014'!$B$18:$D$145, 3, FALSE)</f>
        <v>3</v>
      </c>
      <c r="CJ58">
        <f>VLOOKUP(A58, '[3]2015'!$B$18:$D$145, 3, FALSE)</f>
        <v>4</v>
      </c>
      <c r="CK58">
        <f>VLOOKUP(A58, '[3]2016'!$B$18:$D$145, 3, FALSE)</f>
        <v>4</v>
      </c>
      <c r="CL58">
        <f>VLOOKUP(A58, '[3]2017'!$B$18:$D$147, 3, FALSE)</f>
        <v>4</v>
      </c>
      <c r="CM58">
        <f>VLOOKUP(A58, '[3]2018'!$B$18:$D$147, 3, FALSE)</f>
        <v>10</v>
      </c>
      <c r="CN58">
        <f>COUNTIF('[3]2014 Broadcasts'!$F$2:$F$561, 'Dataset to Analyze - Overall'!A58)+COUNTIF('[3]2014 Broadcasts'!$G$2:$G$561, 'Dataset to Analyze - Overall'!A58)+COUNTIF('[3]2014 Broadcasts'!$H$2:$H$561, 'Dataset to Analyze - Overall'!A58)+COUNTIF('[3]2014 Broadcasts'!$I$2:$I$561, 'Dataset to Analyze - Overall'!A58)</f>
        <v>6</v>
      </c>
      <c r="CO58">
        <f>COUNTIF('[3]2015 Broadcasts'!$C$2:$C$417, A58)+COUNTIF('[3]2015 Broadcasts'!$D$2:$D$417, A58)</f>
        <v>5</v>
      </c>
      <c r="CP58">
        <f>COUNTIF('[3]2016 Broadcasts'!$C$2:$C$400, 'Dataset to Analyze - Overall'!A58)+COUNTIF('[3]2016 Broadcasts'!$D$2:$D$400, 'Dataset to Analyze - Overall'!A58)</f>
        <v>5</v>
      </c>
      <c r="CQ58">
        <f>COUNTIF('[3]2017 Broadcasts'!$C$2:$C$394, 'Dataset to Analyze - Overall'!A58)+COUNTIF('[3]2017 Broadcasts'!$D$2:$D$394, 'Dataset to Analyze - Overall'!A58)</f>
        <v>4</v>
      </c>
      <c r="CR58">
        <f>COUNTIF('[3]2018 Broadcasts'!$C$2:$C$351, 'Dataset to Analyze - Overall'!A58)+COUNTIF('[3]2018 Broadcasts'!$D$2:$D$351, 'Dataset to Analyze - Overall'!A58)</f>
        <v>7</v>
      </c>
      <c r="CS58" s="4">
        <f>(((SUMIF('[3]2014 Broadcasts'!$F$2:$F$561, 'Dataset to Analyze - Overall'!A58, '[3]2014 Broadcasts'!$B$2:$B$561))+(SUMIF('[3]2014 Broadcasts'!$G$2:$G$561, 'Dataset to Analyze - Overall'!A58, '[3]2014 Broadcasts'!$B$2:$B$561))+(SUMIF('[3]2014 Broadcasts'!$H$2:$H$561, 'Dataset to Analyze - Overall'!A58, '[3]2014 Broadcasts'!$B$2:$B$561))+(SUMIF('[3]2014 Broadcasts'!$I$2:$I$561, 'Dataset to Analyze - Overall'!A58, '[3]2014 Broadcasts'!$B$2:$B$561)))/'Dataset to Analyze - Overall'!CN58)*1000000</f>
        <v>1445666.6666666667</v>
      </c>
      <c r="CT58" s="4">
        <f>(((SUMIF('[3]2015 Broadcasts'!$C$2:$C$417,'Dataset to Analyze - Overall'!A58,'[3]2015 Broadcasts'!$H$2:$H$417))+(SUMIF('[3]2015 Broadcasts'!$D$2:$D$417,'Dataset to Analyze - Overall'!A58,'[3]2015 Broadcasts'!$H$2:$H$417)))/CO58)*1000000</f>
        <v>2458200</v>
      </c>
      <c r="CU58" s="4">
        <f>(((SUMIF('[3]2016 Broadcasts'!$C$2:$C$400,'Dataset to Analyze - Overall'!A58,'[3]2016 Broadcasts'!$H$2:$H$400))+(SUMIF('[3]2016 Broadcasts'!$D$2:$D$400,'Dataset to Analyze - Overall'!A58,'[3]2016 Broadcasts'!$H$2:$H$400)))/'Dataset to Analyze - Overall'!CP58)*1000000</f>
        <v>1858400.0000000002</v>
      </c>
      <c r="CV58" s="4">
        <f>(((SUMIF('[3]2017 Broadcasts'!$C$2:$C$394,'Dataset to Analyze - Overall'!A58, '[3]2017 Broadcasts'!$I$2:$I$394))+(SUMIF('[3]2017 Broadcasts'!$D$2:$D$394,'Dataset to Analyze - Overall'!A58, '[3]2017 Broadcasts'!$I$2:$I$394)))/'Dataset to Analyze - Overall'!CQ58)*1000000</f>
        <v>1557250</v>
      </c>
      <c r="CW58" s="4">
        <f>(((SUMIF('[3]2018 Broadcasts'!$C$2:$C$351, 'Dataset to Analyze - Overall'!A58, '[3]2018 Broadcasts'!$H$2:$H$351))+(SUMIF('[3]2018 Broadcasts'!$D$2:$D$351, 'Dataset to Analyze - Overall'!A58, '[3]2018 Broadcasts'!$H$2:$H$351)))/'Dataset to Analyze - Overall'!CR58)*1000000</f>
        <v>2364571.4285714282</v>
      </c>
      <c r="CX58" s="5"/>
      <c r="CY58">
        <f>VLOOKUP(A58&amp;"2014", [3]Attendance!$D$2:$G$1286, 4, FALSE)</f>
        <v>40447</v>
      </c>
      <c r="CZ58">
        <f>VLOOKUP(A58&amp;"2015", [3]Attendance!$D$2:$G$1286, 4, FALSE)</f>
        <v>32102</v>
      </c>
      <c r="DA58">
        <f>VLOOKUP(A58&amp;"2016", [3]Attendance!$D$2:$G$1286, 4, FALSE)</f>
        <v>32805</v>
      </c>
      <c r="DB58">
        <f>VLOOKUP(A58&amp;"2017", [3]Attendance!$D$2:$G$1286, 4, FALSE)</f>
        <v>33929</v>
      </c>
      <c r="DC58">
        <f>VLOOKUP(A58&amp;"2018", [3]Attendance!$D$2:$G$1286, 4, FALSE)</f>
        <v>37043</v>
      </c>
      <c r="DE58">
        <f t="shared" si="45"/>
        <v>26.818180653338903</v>
      </c>
      <c r="DF58">
        <f t="shared" si="45"/>
        <v>24.432679766538904</v>
      </c>
      <c r="DG58">
        <f t="shared" si="45"/>
        <v>28.294394230538902</v>
      </c>
      <c r="DH58">
        <f t="shared" si="45"/>
        <v>26.597803643738903</v>
      </c>
      <c r="DI58">
        <f t="shared" si="45"/>
        <v>28.057854165338902</v>
      </c>
      <c r="DJ58">
        <f t="shared" si="35"/>
        <v>55.589299999999994</v>
      </c>
      <c r="DK58">
        <f t="shared" si="36"/>
        <v>52.79515</v>
      </c>
      <c r="DL58">
        <f t="shared" si="37"/>
        <v>58.674849999999999</v>
      </c>
      <c r="DM58">
        <f t="shared" si="38"/>
        <v>66.474499999999992</v>
      </c>
      <c r="DN58">
        <f t="shared" si="39"/>
        <v>66.72359999999999</v>
      </c>
      <c r="DT58">
        <f t="shared" si="46"/>
        <v>32.20161509646335</v>
      </c>
      <c r="DU58">
        <f t="shared" si="46"/>
        <v>33.277470675256865</v>
      </c>
      <c r="DV58">
        <f t="shared" si="46"/>
        <v>47.769510712325399</v>
      </c>
      <c r="DW58">
        <f t="shared" si="46"/>
        <v>41.761824598343921</v>
      </c>
      <c r="DX58">
        <f t="shared" si="46"/>
        <v>46.43668961499376</v>
      </c>
      <c r="DY58">
        <f t="shared" si="47"/>
        <v>24.926989999999996</v>
      </c>
      <c r="DZ58">
        <f t="shared" si="48"/>
        <v>23.77412</v>
      </c>
      <c r="EA58">
        <f t="shared" si="49"/>
        <v>23.77412</v>
      </c>
      <c r="EB58">
        <f t="shared" si="50"/>
        <v>25.012519999999999</v>
      </c>
      <c r="EC58">
        <f t="shared" si="51"/>
        <v>39.287300000000002</v>
      </c>
      <c r="ED58">
        <f t="shared" si="52"/>
        <v>8.9580000007322447</v>
      </c>
      <c r="EE58">
        <f t="shared" si="53"/>
        <v>7.465000000808776</v>
      </c>
      <c r="EF58">
        <f t="shared" si="54"/>
        <v>7.465000000892454</v>
      </c>
      <c r="EG58">
        <f t="shared" si="55"/>
        <v>5.9720000009837149</v>
      </c>
      <c r="EH58">
        <f t="shared" si="56"/>
        <v>10.45100000108353</v>
      </c>
      <c r="EI58" s="4">
        <f t="shared" si="57"/>
        <v>148.49408575053448</v>
      </c>
      <c r="EJ58" s="4">
        <f t="shared" si="57"/>
        <v>141.74442044260454</v>
      </c>
      <c r="EK58" s="4">
        <f t="shared" si="57"/>
        <v>165.97787494375677</v>
      </c>
      <c r="EL58" s="4">
        <f t="shared" si="57"/>
        <v>165.81864824306652</v>
      </c>
      <c r="EM58" s="4">
        <f t="shared" si="57"/>
        <v>190.9564437814162</v>
      </c>
      <c r="EN58" s="4">
        <f t="shared" si="58"/>
        <v>59</v>
      </c>
      <c r="EO58" s="4">
        <f t="shared" si="58"/>
        <v>62</v>
      </c>
      <c r="EP58" s="4">
        <f t="shared" si="58"/>
        <v>60</v>
      </c>
      <c r="EQ58" s="4">
        <f t="shared" si="41"/>
        <v>61</v>
      </c>
      <c r="ER58" s="4" t="e">
        <f t="shared" si="40"/>
        <v>#DIV/0!</v>
      </c>
      <c r="ET58" s="4">
        <v>0</v>
      </c>
      <c r="EU58">
        <v>0</v>
      </c>
      <c r="EV58">
        <v>0</v>
      </c>
      <c r="EW58">
        <v>0</v>
      </c>
      <c r="EX58">
        <v>5</v>
      </c>
      <c r="EY58">
        <v>0</v>
      </c>
      <c r="EZ58">
        <v>0</v>
      </c>
      <c r="FA58">
        <v>0</v>
      </c>
      <c r="FB58">
        <v>0</v>
      </c>
      <c r="FC58">
        <v>5</v>
      </c>
      <c r="FD58">
        <f>VLOOKUP(A58, '[3]College Football Reference 0918'!$A$2:$R$131, 9, FALSE)</f>
        <v>1</v>
      </c>
      <c r="FE58">
        <f>VLOOKUP(A58, '[3]College Football Reference 0918'!$A$2:$R$131, 10, FALSE)</f>
        <v>0</v>
      </c>
      <c r="FF58">
        <f>VLOOKUP(A58, '[3]College Football Reference 0918'!$A$2:$R$131, 11, FALSE)</f>
        <v>0</v>
      </c>
      <c r="FG58">
        <f>VLOOKUP(A58, '[3]College Football Reference 0918'!$A$2:$R$131, 12, FALSE)</f>
        <v>1</v>
      </c>
      <c r="FH58">
        <f>VLOOKUP(A58, '[3]College Football Reference 0918'!$A$2:$R$131, 13, FALSE)</f>
        <v>0</v>
      </c>
      <c r="FX58">
        <f>IF((VLOOKUP(A58, '[3]2014'!$B$18:$Q$145, 13, FALSE))&gt;0, 5, 0)</f>
        <v>0</v>
      </c>
      <c r="FY58">
        <f>IF((VLOOKUP(A58, '[3]2015'!$B$18:$P$145, 13, FALSE))&gt;0, 5, 0)</f>
        <v>0</v>
      </c>
      <c r="FZ58">
        <f>IF((VLOOKUP(A58, '[3]2016'!$B$18:$Q$145, 13, FALSE))&gt;0, 5, 0)</f>
        <v>0</v>
      </c>
      <c r="GA58">
        <f>IF((VLOOKUP(A58, '[3]2017'!$B$18:$Q$147, 13, FALSE))&gt;0, 5, 0)</f>
        <v>0</v>
      </c>
      <c r="GB58">
        <f>IF((VLOOKUP(A58, '[3]2018'!$B$18:$Q$147, 13, FALSE))&gt;0, 5, 0)</f>
        <v>0</v>
      </c>
      <c r="GC58">
        <f>IF((VLOOKUP(A58, '[3]2014'!$B$18:$Q$145, 15, FALSE))&gt;0, 5, 0)</f>
        <v>0</v>
      </c>
      <c r="GD58">
        <f>IF((VLOOKUP(A58, '[3]2015'!$B$18:$P$145, 15, FALSE))&gt;0, 5, 0)</f>
        <v>0</v>
      </c>
      <c r="GE58">
        <f>IF((VLOOKUP(A58, '[3]2016'!$B$18:$Q$145, 15, FALSE))&gt;0, 5, 0)</f>
        <v>0</v>
      </c>
      <c r="GF58">
        <f>IF((VLOOKUP(A58, '[3]2017'!$B$18:$Q$147, 15, FALSE))&gt;0, 5, 0)</f>
        <v>0</v>
      </c>
      <c r="GG58">
        <f>IF((VLOOKUP(A58, '[3]2018'!$B$18:$Q$147, 15, FALSE))&gt;0, 5, 0)</f>
        <v>5</v>
      </c>
      <c r="GH58" s="7">
        <f t="shared" si="60"/>
        <v>378810.50336346391</v>
      </c>
      <c r="GI58" s="7">
        <f t="shared" si="60"/>
        <v>412655.63969032228</v>
      </c>
      <c r="GJ58" s="7">
        <f t="shared" si="60"/>
        <v>449524.69758961006</v>
      </c>
      <c r="GK58" s="7">
        <f t="shared" si="60"/>
        <v>489687.85182404338</v>
      </c>
      <c r="GL58" s="7">
        <f t="shared" si="60"/>
        <v>533439.41614296893</v>
      </c>
      <c r="GM58">
        <v>581100</v>
      </c>
      <c r="GO58" s="8">
        <f t="shared" si="29"/>
        <v>0.51256784956264911</v>
      </c>
      <c r="GP58" s="8">
        <f t="shared" si="30"/>
        <v>0.36113392478132456</v>
      </c>
      <c r="GQ58">
        <f>VLOOKUP(A58, '[3]Sept. 2017 Social'!$D$2:$F$151, 3, FALSE)</f>
        <v>0.2097</v>
      </c>
      <c r="GR58">
        <f>VLOOKUP(A58, '[3]Sept. 2018 Social'!$D$2:$F$151, 3, FALSE)</f>
        <v>0.23269999999999999</v>
      </c>
      <c r="GS58">
        <f>VLOOKUP(A58, '[3]Sept. 2019 Social'!$D$2:$F$301, 3, FALSE)</f>
        <v>0.13669999999999999</v>
      </c>
      <c r="GT58">
        <f>AVERAGE(((GR58-GQ58)/GQ58), ((GS58-GR58)/GR58))</f>
        <v>-0.15143392478132453</v>
      </c>
      <c r="GV58">
        <v>0.64615164601292385</v>
      </c>
    </row>
    <row r="59" spans="1:204" x14ac:dyDescent="0.35">
      <c r="A59" t="s">
        <v>314</v>
      </c>
      <c r="B59" t="str">
        <f>VLOOKUP(A59,'[1]CFB Scores for Tableau'!$A$2:$D$131, 2, FALSE)</f>
        <v>Boulder</v>
      </c>
      <c r="C59" t="str">
        <f>VLOOKUP(A59,'[1]CFB Scores for Tableau'!$A$2:$D$131, 3, FALSE)</f>
        <v>Colorado</v>
      </c>
      <c r="D59" s="9">
        <f>VLOOKUP(A59,'[1]CFB Scores for Tableau'!$A$2:$D$131, 4, FALSE)</f>
        <v>80309</v>
      </c>
      <c r="F59" s="3">
        <f t="shared" si="0"/>
        <v>89.769302012853188</v>
      </c>
      <c r="G59">
        <f t="shared" si="1"/>
        <v>45</v>
      </c>
      <c r="I59" s="4">
        <f t="shared" si="2"/>
        <v>22.864761212589997</v>
      </c>
      <c r="J59">
        <v>6</v>
      </c>
      <c r="K59" s="4">
        <f t="shared" si="32"/>
        <v>67.915989999999994</v>
      </c>
      <c r="L59" s="4">
        <f t="shared" si="3"/>
        <v>45.239377735709986</v>
      </c>
      <c r="M59" s="4">
        <f t="shared" si="33"/>
        <v>26.044630000000005</v>
      </c>
      <c r="N59" s="4">
        <f t="shared" si="4"/>
        <v>35.832000000505289</v>
      </c>
      <c r="O59" s="4">
        <f t="shared" si="5"/>
        <v>203.89675894880526</v>
      </c>
      <c r="P59" s="4">
        <f t="shared" si="6"/>
        <v>59</v>
      </c>
      <c r="Q59" s="4"/>
      <c r="R59" s="4">
        <f t="shared" si="34"/>
        <v>203.04186767076436</v>
      </c>
      <c r="S59" s="4">
        <f t="shared" si="7"/>
        <v>59</v>
      </c>
      <c r="T59" s="4"/>
      <c r="U59" t="s">
        <v>227</v>
      </c>
      <c r="V59" t="s">
        <v>191</v>
      </c>
      <c r="W59" s="4">
        <v>33171620.699999999</v>
      </c>
      <c r="X59" s="4">
        <v>3794215.8</v>
      </c>
      <c r="Y59" s="4">
        <f>VLOOKUP(A59, '[2]Power 5'!$B$2:$F$75, 3, FALSE)</f>
        <v>669305.1</v>
      </c>
      <c r="Z59" s="4">
        <f>VLOOKUP(A59, '[2]Power 5'!$B$2:$F$75, 4, FALSE)</f>
        <v>514538</v>
      </c>
      <c r="AA59" s="3">
        <f>VLOOKUP(A59, '[2]Power 5'!$B$2:$F$75, 5, FALSE)</f>
        <v>0.76876449917982104</v>
      </c>
      <c r="AB59" s="4">
        <v>29377404.899999999</v>
      </c>
      <c r="AC59" s="3">
        <v>0.45705714336297348</v>
      </c>
      <c r="AD59" s="4">
        <f t="shared" si="8"/>
        <v>29207400</v>
      </c>
      <c r="AE59" t="s">
        <v>315</v>
      </c>
      <c r="AF59" s="5">
        <f>(VLOOKUP(A59, '[3]USA Coaches'' Salaries'!$O$3:$W$132, 9, FALSE))</f>
        <v>2.2457905999999999</v>
      </c>
      <c r="AG59">
        <v>76236</v>
      </c>
      <c r="AH59">
        <v>86119</v>
      </c>
      <c r="AI59">
        <v>50253</v>
      </c>
      <c r="AJ59">
        <f t="shared" si="9"/>
        <v>212608</v>
      </c>
      <c r="AK59">
        <v>1</v>
      </c>
      <c r="AL59">
        <v>0</v>
      </c>
      <c r="AM59">
        <v>1</v>
      </c>
      <c r="AN59">
        <v>0</v>
      </c>
      <c r="AO59">
        <f t="shared" si="44"/>
        <v>0</v>
      </c>
      <c r="AP59">
        <f>(VLOOKUP(A59, '[3]College Football Reference 0918'!$A$2:$I$131, 8, FALSE))*10</f>
        <v>0</v>
      </c>
      <c r="AQ59">
        <f>(VLOOKUP(A59, '[3]College Football Reference 0918'!$A$2:$I$131, 9, FALSE))*10</f>
        <v>0</v>
      </c>
      <c r="AR59">
        <f>VLOOKUP('Dataset to Analyze - Overall'!A59, '[3]College Football Reference 0918'!$A$2:$G$131, 3, FALSE)</f>
        <v>42</v>
      </c>
      <c r="AS59">
        <f>VLOOKUP('Dataset to Analyze - Overall'!A59, '[3]College Football Reference 0918'!$A$2:$G$131, 4, FALSE)</f>
        <v>82</v>
      </c>
      <c r="AT59" s="5">
        <f>VLOOKUP('Dataset to Analyze - Overall'!A59, '[3]College Football Reference 0918'!$A$2:$G$131, 5, FALSE)</f>
        <v>0.33870967741935482</v>
      </c>
      <c r="AU59">
        <f>(VLOOKUP('Dataset to Analyze - Overall'!A59,'[3]College Football Reference 0918'!$A$2:$G$131,7,FALSE)*5)</f>
        <v>0</v>
      </c>
      <c r="AV59">
        <f>(VLOOKUP('Dataset to Analyze - Overall'!A59, '[3]College Football Reference 0918'!$A$2:$G$131, 6, FALSE))*5</f>
        <v>5</v>
      </c>
      <c r="AW59">
        <f t="shared" si="11"/>
        <v>24</v>
      </c>
      <c r="AX59" s="4">
        <f>((((SUMIF('[3]2014 Broadcasts'!$F$2:$F$561, 'Dataset to Analyze - Overall'!A59, '[3]2014 Broadcasts'!$B$2:$B$561))+(SUMIF('[3]2014 Broadcasts'!$G$2:$G$561, 'Dataset to Analyze - Overall'!A59, '[3]2014 Broadcasts'!$B$2:$B$561))+(SUMIF('[3]2014 Broadcasts'!$H$2:$H$561, 'Dataset to Analyze - Overall'!A59, '[3]2014 Broadcasts'!$B$2:$B$561))+(SUMIF('[3]2014 Broadcasts'!$I$2:$I$561, 'Dataset to Analyze - Overall'!A59, '[3]2014 Broadcasts'!$B$2:$B$561)))+((SUMIF('[3]2015 Broadcasts'!$C$2:$C$417,'Dataset to Analyze - Overall'!A59,'[3]2015 Broadcasts'!$H$2:$H$417))+(SUMIF('[3]2015 Broadcasts'!$D$2:$D$417,'Dataset to Analyze - Overall'!A59,'[3]2015 Broadcasts'!$H$2:$H$417)))+((SUMIF('[3]2016 Broadcasts'!$C$2:$C$400,'Dataset to Analyze - Overall'!A59,'[3]2016 Broadcasts'!$H$2:$H$400))+(SUMIF('[3]2016 Broadcasts'!$D$2:$D$400,'Dataset to Analyze - Overall'!A59,'[3]2016 Broadcasts'!$H$2:$H$400)))+((SUMIF('[3]2017 Broadcasts'!$C$2:$C$394,'Dataset to Analyze - Overall'!A59, '[3]2017 Broadcasts'!$I$2:$I$394))+(SUMIF('[3]2017 Broadcasts'!$D$2:$D$394,'Dataset to Analyze - Overall'!A59, '[3]2017 Broadcasts'!$I$2:$I$394)))+((SUMIF('[3]2018 Broadcasts'!$C$2:$C$351, 'Dataset to Analyze - Overall'!A59, '[3]2018 Broadcasts'!$H$2:$H$351))+(SUMIF('[3]2018 Broadcasts'!$D$2:$D$351, 'Dataset to Analyze - Overall'!A59, '[3]2018 Broadcasts'!$H$2:$H$351))))/AW59)*1000000</f>
        <v>1604874.9999999998</v>
      </c>
      <c r="AY59" t="s">
        <v>193</v>
      </c>
      <c r="AZ59" s="4">
        <f>(VLOOKUP(A59, [3]Averages!$B$2:$K$128, 10, FALSE))*1000000</f>
        <v>3000000</v>
      </c>
      <c r="BA59" s="4">
        <f>AVERAGEIF([3]Attendance!$C$2:$C$1286, 'Dataset to Analyze - Overall'!A59, [3]Attendance!$G$2:$G$1286)</f>
        <v>44726.9</v>
      </c>
      <c r="BB59">
        <f>VLOOKUP(A59, [3]Stadiums!$B$2:$E$132, 3, FALSE)</f>
        <v>53750</v>
      </c>
      <c r="BC59" s="3">
        <f t="shared" si="12"/>
        <v>0.83212837209302326</v>
      </c>
      <c r="BD59">
        <f>VLOOKUP(A59, '[3]College Football Reference 0918'!$A$2:$L$131, 11, FALSE)</f>
        <v>0</v>
      </c>
      <c r="BE59">
        <f>VLOOKUP(A59, '[3]College Football Reference 0918'!$A$2:$L$131, 12, FALSE)</f>
        <v>1</v>
      </c>
      <c r="BF59">
        <f>VLOOKUP(A59, '[3]College Football Reference 0918'!$A$2:$L$131, 2, FALSE)</f>
        <v>3</v>
      </c>
      <c r="BG59">
        <f>VLOOKUP(A59, '[3]Draft Picks'!$AG$2:$AT$131, 14, FALSE)</f>
        <v>15</v>
      </c>
      <c r="BH59">
        <f>(VLOOKUP(A59, [3]Averages!$B$2:$J$128, 9, FALSE))*GV59</f>
        <v>2532788.1232548226</v>
      </c>
      <c r="BJ59">
        <f>VLOOKUP(A59&amp;"2014", '[4]Revenues_All_Sports_and_Men''s_W'!$E$2:$BI$1271, 57, FALSE)</f>
        <v>28313259</v>
      </c>
      <c r="BK59">
        <f>VLOOKUP(A59&amp;"2015", '[4]Revenues_All_Sports_and_Men''s_W'!$E$2:$BI$1271, 57, FALSE)</f>
        <v>37544684</v>
      </c>
      <c r="BL59">
        <f>VLOOKUP(A59&amp;"2016", '[4]Revenues_All_Sports_and_Men''s_W'!$E$2:$BI$1271, 57, FALSE)</f>
        <v>43529706</v>
      </c>
      <c r="BM59">
        <f>VLOOKUP(A59&amp;"2017", '[4]Revenues_All_Sports_and_Men''s_W'!$E$2:$BI$1271, 57, FALSE)</f>
        <v>43468471</v>
      </c>
      <c r="BN59">
        <f>VLOOKUP(A59&amp;"2018", '[4]Revenues_All_Sports_and_Men''s_W'!$E$2:$BI$1271, 57, FALSE)</f>
        <v>43461696</v>
      </c>
      <c r="BO59" s="6">
        <f>VLOOKUP(A59&amp;"2014", '[4]Revenues_All_Sports_and_Men''s_W'!$E$2:$FO$1271, 58, FALSE)</f>
        <v>0.41727820141402561</v>
      </c>
      <c r="BP59" s="6">
        <f>VLOOKUP(A59&amp;"2015", '[4]Revenues_All_Sports_and_Men''s_W'!$E$2:$FO$1271, 58, FALSE)</f>
        <v>0.48584620835543457</v>
      </c>
      <c r="BQ59" s="6">
        <f>VLOOKUP(A59&amp;"2016", '[4]Revenues_All_Sports_and_Men''s_W'!$E$2:$FO$1271, 58, FALSE)</f>
        <v>0.46197075230996487</v>
      </c>
      <c r="BR59" s="6">
        <f>VLOOKUP(A59&amp;"2017", '[4]Revenues_All_Sports_and_Men''s_W'!$E$2:$FO$1271, 58, FALSE)</f>
        <v>0.48393729782285017</v>
      </c>
      <c r="BS59" s="6">
        <f>VLOOKUP(A59&amp;"2018", '[4]Revenues_All_Sports_and_Men''s_W'!$E$2:$FO$1271, 58, FALSE)</f>
        <v>0.44162427867335186</v>
      </c>
      <c r="BT59">
        <f>VLOOKUP(A59&amp;"2014", '[5]Recruiting_Expenses_Men''s_Women'!$F$2:$O$1271, 9, FALSE)</f>
        <v>615746</v>
      </c>
      <c r="BU59">
        <f>VLOOKUP(A59&amp;"2015", '[5]Recruiting_Expenses_Men''s_Women'!$F$2:$O$1271, 9, FALSE)</f>
        <v>605598</v>
      </c>
      <c r="BV59">
        <f>VLOOKUP(A59&amp;"2016", '[5]Recruiting_Expenses_Men''s_Women'!$F$2:$O$1271, 9, FALSE)</f>
        <v>655151</v>
      </c>
      <c r="BW59">
        <f>VLOOKUP(A59&amp;"2017", '[5]Recruiting_Expenses_Men''s_Women'!$F$2:$O$1271, 9, FALSE)</f>
        <v>787619</v>
      </c>
      <c r="BX59">
        <f>VLOOKUP(A59&amp;"2018", '[5]Recruiting_Expenses_Men''s_Women'!$F$2:$O$1271, 9, FALSE)</f>
        <v>980991</v>
      </c>
      <c r="BY59" s="4">
        <v>25020000</v>
      </c>
      <c r="BZ59" s="4">
        <v>28563000</v>
      </c>
      <c r="CA59" s="4">
        <v>30866000</v>
      </c>
      <c r="CB59" s="4">
        <v>29388000</v>
      </c>
      <c r="CC59" s="4">
        <v>32200000.000000004</v>
      </c>
      <c r="CD59">
        <v>1</v>
      </c>
      <c r="CE59">
        <v>1</v>
      </c>
      <c r="CF59">
        <v>1</v>
      </c>
      <c r="CG59">
        <v>1</v>
      </c>
      <c r="CH59">
        <v>1</v>
      </c>
      <c r="CI59">
        <f>VLOOKUP(A59, '[3]2014'!$B$18:$D$145, 3, FALSE)</f>
        <v>2</v>
      </c>
      <c r="CJ59">
        <f>VLOOKUP(A59, '[3]2015'!$B$18:$D$145, 3, FALSE)</f>
        <v>4</v>
      </c>
      <c r="CK59">
        <f>VLOOKUP(A59, '[3]2016'!$B$18:$D$145, 3, FALSE)</f>
        <v>10</v>
      </c>
      <c r="CL59">
        <f>VLOOKUP(A59, '[3]2017'!$B$18:$D$147, 3, FALSE)</f>
        <v>5</v>
      </c>
      <c r="CM59">
        <f>VLOOKUP(A59, '[3]2018'!$B$18:$D$147, 3, FALSE)</f>
        <v>5</v>
      </c>
      <c r="CN59">
        <f>COUNTIF('[3]2014 Broadcasts'!$F$2:$F$561, 'Dataset to Analyze - Overall'!A59)+COUNTIF('[3]2014 Broadcasts'!$G$2:$G$561, 'Dataset to Analyze - Overall'!A59)+COUNTIF('[3]2014 Broadcasts'!$H$2:$H$561, 'Dataset to Analyze - Overall'!A59)+COUNTIF('[3]2014 Broadcasts'!$I$2:$I$561, 'Dataset to Analyze - Overall'!A59)</f>
        <v>2</v>
      </c>
      <c r="CO59">
        <f>COUNTIF('[3]2015 Broadcasts'!$C$2:$C$417, A59)+COUNTIF('[3]2015 Broadcasts'!$D$2:$D$417, A59)</f>
        <v>4</v>
      </c>
      <c r="CP59">
        <f>COUNTIF('[3]2016 Broadcasts'!$C$2:$C$400, 'Dataset to Analyze - Overall'!A59)+COUNTIF('[3]2016 Broadcasts'!$D$2:$D$400, 'Dataset to Analyze - Overall'!A59)</f>
        <v>7</v>
      </c>
      <c r="CQ59">
        <f>COUNTIF('[3]2017 Broadcasts'!$C$2:$C$394, 'Dataset to Analyze - Overall'!A59)+COUNTIF('[3]2017 Broadcasts'!$D$2:$D$394, 'Dataset to Analyze - Overall'!A59)</f>
        <v>5</v>
      </c>
      <c r="CR59">
        <f>COUNTIF('[3]2018 Broadcasts'!$C$2:$C$351, 'Dataset to Analyze - Overall'!A59)+COUNTIF('[3]2018 Broadcasts'!$D$2:$D$351, 'Dataset to Analyze - Overall'!A59)</f>
        <v>6</v>
      </c>
      <c r="CS59" s="4">
        <f>(((SUMIF('[3]2014 Broadcasts'!$F$2:$F$561, 'Dataset to Analyze - Overall'!A59, '[3]2014 Broadcasts'!$B$2:$B$561))+(SUMIF('[3]2014 Broadcasts'!$G$2:$G$561, 'Dataset to Analyze - Overall'!A59, '[3]2014 Broadcasts'!$B$2:$B$561))+(SUMIF('[3]2014 Broadcasts'!$H$2:$H$561, 'Dataset to Analyze - Overall'!A59, '[3]2014 Broadcasts'!$B$2:$B$561))+(SUMIF('[3]2014 Broadcasts'!$I$2:$I$561, 'Dataset to Analyze - Overall'!A59, '[3]2014 Broadcasts'!$B$2:$B$561)))/'Dataset to Analyze - Overall'!CN59)*1000000</f>
        <v>499000</v>
      </c>
      <c r="CT59" s="4">
        <f>(((SUMIF('[3]2015 Broadcasts'!$C$2:$C$417,'Dataset to Analyze - Overall'!A59,'[3]2015 Broadcasts'!$H$2:$H$417))+(SUMIF('[3]2015 Broadcasts'!$D$2:$D$417,'Dataset to Analyze - Overall'!A59,'[3]2015 Broadcasts'!$H$2:$H$417)))/CO59)*1000000</f>
        <v>1095500</v>
      </c>
      <c r="CU59" s="4">
        <f>(((SUMIF('[3]2016 Broadcasts'!$C$2:$C$400,'Dataset to Analyze - Overall'!A59,'[3]2016 Broadcasts'!$H$2:$H$400))+(SUMIF('[3]2016 Broadcasts'!$D$2:$D$400,'Dataset to Analyze - Overall'!A59,'[3]2016 Broadcasts'!$H$2:$H$400)))/'Dataset to Analyze - Overall'!CP59)*1000000</f>
        <v>2482714.285714285</v>
      </c>
      <c r="CV59" s="4">
        <f>(((SUMIF('[3]2017 Broadcasts'!$C$2:$C$394,'Dataset to Analyze - Overall'!A59, '[3]2017 Broadcasts'!$I$2:$I$394))+(SUMIF('[3]2017 Broadcasts'!$D$2:$D$394,'Dataset to Analyze - Overall'!A59, '[3]2017 Broadcasts'!$I$2:$I$394)))/'Dataset to Analyze - Overall'!CQ59)*1000000</f>
        <v>1078800</v>
      </c>
      <c r="CW59" s="4">
        <f>(((SUMIF('[3]2018 Broadcasts'!$C$2:$C$351, 'Dataset to Analyze - Overall'!A59, '[3]2018 Broadcasts'!$H$2:$H$351))+(SUMIF('[3]2018 Broadcasts'!$D$2:$D$351, 'Dataset to Analyze - Overall'!A59, '[3]2018 Broadcasts'!$H$2:$H$351)))/'Dataset to Analyze - Overall'!CR59)*1000000</f>
        <v>1727333.3333333335</v>
      </c>
      <c r="CX59" s="5"/>
      <c r="CY59">
        <f>VLOOKUP(A59&amp;"2014", [3]Attendance!$D$2:$G$1286, 4, FALSE)</f>
        <v>37778</v>
      </c>
      <c r="CZ59">
        <f>VLOOKUP(A59&amp;"2015", [3]Attendance!$D$2:$G$1286, 4, FALSE)</f>
        <v>39389</v>
      </c>
      <c r="DA59">
        <f>VLOOKUP(A59&amp;"2016", [3]Attendance!$D$2:$G$1286, 4, FALSE)</f>
        <v>46609</v>
      </c>
      <c r="DB59">
        <f>VLOOKUP(A59&amp;"2017", [3]Attendance!$D$2:$G$1286, 4, FALSE)</f>
        <v>47056</v>
      </c>
      <c r="DC59">
        <f>VLOOKUP(A59&amp;"2018", [3]Attendance!$D$2:$G$1286, 4, FALSE)</f>
        <v>45809</v>
      </c>
      <c r="DE59">
        <f t="shared" si="45"/>
        <v>18.131811063338901</v>
      </c>
      <c r="DF59">
        <f t="shared" si="45"/>
        <v>24.043615633338902</v>
      </c>
      <c r="DG59">
        <f t="shared" si="45"/>
        <v>27.876423722138902</v>
      </c>
      <c r="DH59">
        <f t="shared" si="45"/>
        <v>27.837208828138902</v>
      </c>
      <c r="DI59">
        <f t="shared" si="45"/>
        <v>27.832870118138903</v>
      </c>
      <c r="DJ59">
        <f t="shared" si="35"/>
        <v>58.075599999999994</v>
      </c>
      <c r="DK59">
        <f t="shared" si="36"/>
        <v>66.401649999999989</v>
      </c>
      <c r="DL59">
        <f t="shared" si="37"/>
        <v>71.813699999999997</v>
      </c>
      <c r="DM59">
        <f t="shared" si="38"/>
        <v>68.340400000000002</v>
      </c>
      <c r="DN59">
        <f t="shared" si="39"/>
        <v>74.948599999999999</v>
      </c>
      <c r="DT59">
        <f t="shared" si="46"/>
        <v>27.227129705810121</v>
      </c>
      <c r="DU59">
        <f t="shared" si="46"/>
        <v>27.180544679101462</v>
      </c>
      <c r="DV59">
        <f t="shared" si="46"/>
        <v>30.754155102497414</v>
      </c>
      <c r="DW59">
        <f t="shared" si="46"/>
        <v>36.125521480736239</v>
      </c>
      <c r="DX59">
        <f t="shared" si="46"/>
        <v>43.545151383395464</v>
      </c>
      <c r="DY59">
        <f t="shared" si="47"/>
        <v>23.603059999999999</v>
      </c>
      <c r="DZ59">
        <f t="shared" si="48"/>
        <v>23.77412</v>
      </c>
      <c r="EA59">
        <f t="shared" si="49"/>
        <v>30.287299999999998</v>
      </c>
      <c r="EB59">
        <f t="shared" si="50"/>
        <v>25.098049999999997</v>
      </c>
      <c r="EC59">
        <f t="shared" si="51"/>
        <v>23.859649999999998</v>
      </c>
      <c r="ED59">
        <f t="shared" si="52"/>
        <v>2.986000000179259</v>
      </c>
      <c r="EE59">
        <f t="shared" si="53"/>
        <v>5.9720000002076388</v>
      </c>
      <c r="EF59">
        <f t="shared" si="54"/>
        <v>10.451000000239086</v>
      </c>
      <c r="EG59">
        <f t="shared" si="55"/>
        <v>7.4650000002721741</v>
      </c>
      <c r="EH59">
        <f t="shared" si="56"/>
        <v>8.9580000003086102</v>
      </c>
      <c r="EI59" s="4">
        <f t="shared" si="57"/>
        <v>130.02360076932825</v>
      </c>
      <c r="EJ59" s="4">
        <f t="shared" si="57"/>
        <v>147.37193031264798</v>
      </c>
      <c r="EK59" s="4">
        <f t="shared" si="57"/>
        <v>171.18257882487538</v>
      </c>
      <c r="EL59" s="4">
        <f t="shared" si="57"/>
        <v>164.86618030914732</v>
      </c>
      <c r="EM59" s="4">
        <f t="shared" si="57"/>
        <v>179.14427150184295</v>
      </c>
      <c r="EN59" s="4">
        <f t="shared" si="58"/>
        <v>64</v>
      </c>
      <c r="EO59" s="4">
        <f t="shared" si="58"/>
        <v>60</v>
      </c>
      <c r="EP59" s="4">
        <f t="shared" si="58"/>
        <v>58</v>
      </c>
      <c r="EQ59" s="4">
        <f t="shared" si="41"/>
        <v>62</v>
      </c>
      <c r="ER59" s="4" t="e">
        <f t="shared" si="40"/>
        <v>#DIV/0!</v>
      </c>
      <c r="ET59" s="4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1</v>
      </c>
      <c r="FB59">
        <v>0</v>
      </c>
      <c r="FC59">
        <v>0</v>
      </c>
      <c r="FD59">
        <f>VLOOKUP(A59, '[3]College Football Reference 0918'!$A$2:$R$131, 9, FALSE)</f>
        <v>0</v>
      </c>
      <c r="FE59">
        <f>VLOOKUP(A59, '[3]College Football Reference 0918'!$A$2:$R$131, 10, FALSE)</f>
        <v>0</v>
      </c>
      <c r="FF59">
        <f>VLOOKUP(A59, '[3]College Football Reference 0918'!$A$2:$R$131, 11, FALSE)</f>
        <v>0</v>
      </c>
      <c r="FG59">
        <f>VLOOKUP(A59, '[3]College Football Reference 0918'!$A$2:$R$131, 12, FALSE)</f>
        <v>1</v>
      </c>
      <c r="FH59">
        <f>VLOOKUP(A59, '[3]College Football Reference 0918'!$A$2:$R$131, 13, FALSE)</f>
        <v>0</v>
      </c>
      <c r="FX59">
        <f>IF((VLOOKUP(A59, '[3]2014'!$B$18:$Q$145, 13, FALSE))&gt;0, 5, 0)</f>
        <v>0</v>
      </c>
      <c r="FY59">
        <f>IF((VLOOKUP(A59, '[3]2015'!$B$18:$P$145, 13, FALSE))&gt;0, 5, 0)</f>
        <v>0</v>
      </c>
      <c r="FZ59">
        <f>IF((VLOOKUP(A59, '[3]2016'!$B$18:$Q$145, 13, FALSE))&gt;0, 5, 0)</f>
        <v>0</v>
      </c>
      <c r="GA59">
        <f>IF((VLOOKUP(A59, '[3]2017'!$B$18:$Q$147, 13, FALSE))&gt;0, 5, 0)</f>
        <v>0</v>
      </c>
      <c r="GB59">
        <f>IF((VLOOKUP(A59, '[3]2018'!$B$18:$Q$147, 13, FALSE))&gt;0, 5, 0)</f>
        <v>0</v>
      </c>
      <c r="GC59">
        <f>IF((VLOOKUP(A59, '[3]2014'!$B$18:$Q$145, 15, FALSE))&gt;0, 5, 0)</f>
        <v>0</v>
      </c>
      <c r="GD59">
        <f>IF((VLOOKUP(A59, '[3]2015'!$B$18:$P$145, 15, FALSE))&gt;0, 5, 0)</f>
        <v>0</v>
      </c>
      <c r="GE59">
        <f>IF((VLOOKUP(A59, '[3]2016'!$B$18:$Q$145, 15, FALSE))&gt;0, 5, 0)</f>
        <v>5</v>
      </c>
      <c r="GF59">
        <f>IF((VLOOKUP(A59, '[3]2017'!$B$18:$Q$147, 15, FALSE))&gt;0, 5, 0)</f>
        <v>0</v>
      </c>
      <c r="GG59">
        <f>IF((VLOOKUP(A59, '[3]2018'!$B$18:$Q$147, 15, FALSE))&gt;0, 5, 0)</f>
        <v>0</v>
      </c>
      <c r="GH59" s="7">
        <f t="shared" si="60"/>
        <v>138596.01359335627</v>
      </c>
      <c r="GI59" s="7">
        <f t="shared" si="60"/>
        <v>150978.98854462232</v>
      </c>
      <c r="GJ59" s="7">
        <f t="shared" si="60"/>
        <v>164468.33058876579</v>
      </c>
      <c r="GK59" s="7">
        <f t="shared" si="60"/>
        <v>179162.88900465705</v>
      </c>
      <c r="GL59" s="7">
        <f t="shared" si="60"/>
        <v>195170.34484137729</v>
      </c>
      <c r="GM59">
        <v>212608</v>
      </c>
      <c r="GO59" s="8">
        <f t="shared" si="29"/>
        <v>-0.10746144457481482</v>
      </c>
      <c r="GP59" s="8">
        <f t="shared" si="30"/>
        <v>2.0869277712592588E-2</v>
      </c>
      <c r="GQ59">
        <f>VLOOKUP(A59, '[3]Sept. 2017 Social'!$D$2:$F$151, 3, FALSE)</f>
        <v>0.1492</v>
      </c>
      <c r="GR59">
        <f>VLOOKUP(A59, '[3]Sept. 2018 Social'!$D$2:$F$151, 3, FALSE)</f>
        <v>0.1636</v>
      </c>
      <c r="GS59">
        <f>VLOOKUP(A59, '[3]Sept. 2019 Social'!$D$2:$F$301, 3, FALSE)</f>
        <v>0.18980000000000002</v>
      </c>
      <c r="GT59">
        <f>AVERAGE(((GR59-GQ59)/GQ59), ((GS59-GR59)/GR59))</f>
        <v>0.12833072228740741</v>
      </c>
      <c r="GV59">
        <v>0.65102393374454115</v>
      </c>
    </row>
    <row r="60" spans="1:204" x14ac:dyDescent="0.35">
      <c r="A60" t="s">
        <v>316</v>
      </c>
      <c r="B60" t="str">
        <f>VLOOKUP(A60,'[1]CFB Scores for Tableau'!$A$2:$D$131, 2, FALSE)</f>
        <v>Lawrence</v>
      </c>
      <c r="C60" t="str">
        <f>VLOOKUP(A60,'[1]CFB Scores for Tableau'!$A$2:$D$131, 3, FALSE)</f>
        <v>Kansas</v>
      </c>
      <c r="D60" s="9">
        <f>VLOOKUP(A60,'[1]CFB Scores for Tableau'!$A$2:$D$131, 4, FALSE)</f>
        <v>66045</v>
      </c>
      <c r="F60" s="3">
        <f t="shared" si="0"/>
        <v>88.470420025572395</v>
      </c>
      <c r="G60">
        <f t="shared" si="1"/>
        <v>49</v>
      </c>
      <c r="I60" s="4">
        <f t="shared" si="2"/>
        <v>15.516749495079997</v>
      </c>
      <c r="J60">
        <v>0</v>
      </c>
      <c r="K60" s="4">
        <f t="shared" si="32"/>
        <v>73.938099999999991</v>
      </c>
      <c r="L60" s="4">
        <f t="shared" si="3"/>
        <v>50.948444767691321</v>
      </c>
      <c r="M60" s="4">
        <f t="shared" si="33"/>
        <v>14.06001</v>
      </c>
      <c r="N60" s="4">
        <f t="shared" si="4"/>
        <v>50.762000001471939</v>
      </c>
      <c r="O60" s="4">
        <f t="shared" si="5"/>
        <v>205.22530426424325</v>
      </c>
      <c r="P60" s="4">
        <f t="shared" si="6"/>
        <v>58</v>
      </c>
      <c r="Q60" s="4"/>
      <c r="R60" s="4">
        <f t="shared" si="34"/>
        <v>204.48603796663718</v>
      </c>
      <c r="S60" s="4">
        <f t="shared" si="7"/>
        <v>58</v>
      </c>
      <c r="T60" s="4"/>
      <c r="U60" t="s">
        <v>207</v>
      </c>
      <c r="V60" t="s">
        <v>191</v>
      </c>
      <c r="W60" s="4">
        <v>24856568.399999999</v>
      </c>
      <c r="X60" s="4">
        <v>2584342.9</v>
      </c>
      <c r="Y60" s="4">
        <f>VLOOKUP(A60, '[2]Power 5'!$B$2:$F$75, 3, FALSE)</f>
        <v>1256761</v>
      </c>
      <c r="Z60" s="4">
        <f>VLOOKUP(A60, '[2]Power 5'!$B$2:$F$75, 4, FALSE)</f>
        <v>667180.69999999995</v>
      </c>
      <c r="AA60" s="3">
        <f>VLOOKUP(A60, '[2]Power 5'!$B$2:$F$75, 5, FALSE)</f>
        <v>0.53087317318089911</v>
      </c>
      <c r="AB60" s="4">
        <v>22272225.5</v>
      </c>
      <c r="AC60" s="3">
        <v>0.24962891796587749</v>
      </c>
      <c r="AD60" s="4">
        <f t="shared" si="8"/>
        <v>31770000</v>
      </c>
      <c r="AE60" t="s">
        <v>317</v>
      </c>
      <c r="AF60" s="5">
        <f>(VLOOKUP(A60, '[3]USA Coaches'' Salaries'!$O$3:$W$132, 9, FALSE))</f>
        <v>1.5352000000000001</v>
      </c>
      <c r="AG60">
        <v>259037</v>
      </c>
      <c r="AH60">
        <v>239486</v>
      </c>
      <c r="AI60">
        <v>142259</v>
      </c>
      <c r="AJ60">
        <f t="shared" si="9"/>
        <v>640782</v>
      </c>
      <c r="AK60">
        <v>0</v>
      </c>
      <c r="AL60">
        <v>0</v>
      </c>
      <c r="AM60">
        <v>0</v>
      </c>
      <c r="AN60">
        <v>0</v>
      </c>
      <c r="AO60">
        <f t="shared" si="44"/>
        <v>0</v>
      </c>
      <c r="AP60">
        <f>(VLOOKUP(A60, '[3]College Football Reference 0918'!$A$2:$I$131, 8, FALSE))*10</f>
        <v>0</v>
      </c>
      <c r="AQ60">
        <f>(VLOOKUP(A60, '[3]College Football Reference 0918'!$A$2:$I$131, 9, FALSE))*10</f>
        <v>0</v>
      </c>
      <c r="AR60">
        <f>VLOOKUP('Dataset to Analyze - Overall'!A60, '[3]College Football Reference 0918'!$A$2:$G$131, 3, FALSE)</f>
        <v>23</v>
      </c>
      <c r="AS60">
        <f>VLOOKUP('Dataset to Analyze - Overall'!A60, '[3]College Football Reference 0918'!$A$2:$G$131, 4, FALSE)</f>
        <v>97</v>
      </c>
      <c r="AT60" s="5">
        <f>VLOOKUP('Dataset to Analyze - Overall'!A60, '[3]College Football Reference 0918'!$A$2:$G$131, 5, FALSE)</f>
        <v>0.19166666666666668</v>
      </c>
      <c r="AU60">
        <f>(VLOOKUP('Dataset to Analyze - Overall'!A60,'[3]College Football Reference 0918'!$A$2:$G$131,7,FALSE)*5)</f>
        <v>0</v>
      </c>
      <c r="AV60">
        <f>(VLOOKUP('Dataset to Analyze - Overall'!A60, '[3]College Football Reference 0918'!$A$2:$G$131, 6, FALSE))*5</f>
        <v>0</v>
      </c>
      <c r="AW60">
        <f t="shared" si="11"/>
        <v>34</v>
      </c>
      <c r="AX60" s="4">
        <f>((((SUMIF('[3]2014 Broadcasts'!$F$2:$F$561, 'Dataset to Analyze - Overall'!A60, '[3]2014 Broadcasts'!$B$2:$B$561))+(SUMIF('[3]2014 Broadcasts'!$G$2:$G$561, 'Dataset to Analyze - Overall'!A60, '[3]2014 Broadcasts'!$B$2:$B$561))+(SUMIF('[3]2014 Broadcasts'!$H$2:$H$561, 'Dataset to Analyze - Overall'!A60, '[3]2014 Broadcasts'!$B$2:$B$561))+(SUMIF('[3]2014 Broadcasts'!$I$2:$I$561, 'Dataset to Analyze - Overall'!A60, '[3]2014 Broadcasts'!$B$2:$B$561)))+((SUMIF('[3]2015 Broadcasts'!$C$2:$C$417,'Dataset to Analyze - Overall'!A60,'[3]2015 Broadcasts'!$H$2:$H$417))+(SUMIF('[3]2015 Broadcasts'!$D$2:$D$417,'Dataset to Analyze - Overall'!A60,'[3]2015 Broadcasts'!$H$2:$H$417)))+((SUMIF('[3]2016 Broadcasts'!$C$2:$C$400,'Dataset to Analyze - Overall'!A60,'[3]2016 Broadcasts'!$H$2:$H$400))+(SUMIF('[3]2016 Broadcasts'!$D$2:$D$400,'Dataset to Analyze - Overall'!A60,'[3]2016 Broadcasts'!$H$2:$H$400)))+((SUMIF('[3]2017 Broadcasts'!$C$2:$C$394,'Dataset to Analyze - Overall'!A60, '[3]2017 Broadcasts'!$I$2:$I$394))+(SUMIF('[3]2017 Broadcasts'!$D$2:$D$394,'Dataset to Analyze - Overall'!A60, '[3]2017 Broadcasts'!$I$2:$I$394)))+((SUMIF('[3]2018 Broadcasts'!$C$2:$C$351, 'Dataset to Analyze - Overall'!A60, '[3]2018 Broadcasts'!$H$2:$H$351))+(SUMIF('[3]2018 Broadcasts'!$D$2:$D$351, 'Dataset to Analyze - Overall'!A60, '[3]2018 Broadcasts'!$H$2:$H$351))))/AW60)*1000000</f>
        <v>632941.17647058831</v>
      </c>
      <c r="AY60" t="s">
        <v>233</v>
      </c>
      <c r="AZ60" s="4">
        <f>(VLOOKUP(A60, [3]Averages!$B$2:$K$128, 10, FALSE))*1000000</f>
        <v>6675000</v>
      </c>
      <c r="BA60" s="4">
        <f>AVERAGEIF([3]Attendance!$C$2:$C$1286, 'Dataset to Analyze - Overall'!A60, [3]Attendance!$G$2:$G$1286)</f>
        <v>33347.4</v>
      </c>
      <c r="BB60">
        <f>VLOOKUP(A60, [3]Stadiums!$B$2:$E$132, 3, FALSE)</f>
        <v>50071</v>
      </c>
      <c r="BC60" s="3">
        <f t="shared" si="12"/>
        <v>0.66600227676699086</v>
      </c>
      <c r="BD60">
        <f>VLOOKUP(A60, '[3]College Football Reference 0918'!$A$2:$L$131, 11, FALSE)</f>
        <v>1</v>
      </c>
      <c r="BE60">
        <f>VLOOKUP(A60, '[3]College Football Reference 0918'!$A$2:$L$131, 12, FALSE)</f>
        <v>0</v>
      </c>
      <c r="BF60">
        <f>VLOOKUP(A60, '[3]College Football Reference 0918'!$A$2:$L$131, 2, FALSE)</f>
        <v>1</v>
      </c>
      <c r="BG60">
        <f>VLOOKUP(A60, '[3]Draft Picks'!$AG$2:$AT$131, 14, FALSE)</f>
        <v>8</v>
      </c>
      <c r="BH60">
        <f>(VLOOKUP(A60, [3]Averages!$B$2:$J$128, 9, FALSE))*GV60</f>
        <v>2676419.6508345776</v>
      </c>
      <c r="BJ60">
        <f>VLOOKUP(A60&amp;"2014", '[4]Revenues_All_Sports_and_Men''s_W'!$E$2:$BI$1271, 57, FALSE)</f>
        <v>25986541</v>
      </c>
      <c r="BK60">
        <f>VLOOKUP(A60&amp;"2015", '[4]Revenues_All_Sports_and_Men''s_W'!$E$2:$BI$1271, 57, FALSE)</f>
        <v>30245133</v>
      </c>
      <c r="BL60">
        <f>VLOOKUP(A60&amp;"2016", '[4]Revenues_All_Sports_and_Men''s_W'!$E$2:$BI$1271, 57, FALSE)</f>
        <v>33144217</v>
      </c>
      <c r="BM60">
        <f>VLOOKUP(A60&amp;"2017", '[4]Revenues_All_Sports_and_Men''s_W'!$E$2:$BI$1271, 57, FALSE)</f>
        <v>34159741</v>
      </c>
      <c r="BN60">
        <f>VLOOKUP(A60&amp;"2018", '[4]Revenues_All_Sports_and_Men''s_W'!$E$2:$BI$1271, 57, FALSE)</f>
        <v>38148252</v>
      </c>
      <c r="BO60" s="6">
        <f>VLOOKUP(A60&amp;"2014", '[4]Revenues_All_Sports_and_Men''s_W'!$E$2:$FO$1271, 58, FALSE)</f>
        <v>0.25150008947394448</v>
      </c>
      <c r="BP60" s="6">
        <f>VLOOKUP(A60&amp;"2015", '[4]Revenues_All_Sports_and_Men''s_W'!$E$2:$FO$1271, 58, FALSE)</f>
        <v>0.31938709247595326</v>
      </c>
      <c r="BQ60" s="6">
        <f>VLOOKUP(A60&amp;"2016", '[4]Revenues_All_Sports_and_Men''s_W'!$E$2:$FO$1271, 58, FALSE)</f>
        <v>0.32704280006481212</v>
      </c>
      <c r="BR60" s="6">
        <f>VLOOKUP(A60&amp;"2017", '[4]Revenues_All_Sports_and_Men''s_W'!$E$2:$FO$1271, 58, FALSE)</f>
        <v>0.20735755088382546</v>
      </c>
      <c r="BS60" s="6">
        <f>VLOOKUP(A60&amp;"2018", '[4]Revenues_All_Sports_and_Men''s_W'!$E$2:$FO$1271, 58, FALSE)</f>
        <v>0.31851788000014158</v>
      </c>
      <c r="BT60">
        <f>VLOOKUP(A60&amp;"2014", '[5]Recruiting_Expenses_Men''s_Women'!$F$2:$O$1271, 9, FALSE)</f>
        <v>1123295</v>
      </c>
      <c r="BU60">
        <f>VLOOKUP(A60&amp;"2015", '[5]Recruiting_Expenses_Men''s_Women'!$F$2:$O$1271, 9, FALSE)</f>
        <v>1114516</v>
      </c>
      <c r="BV60">
        <f>VLOOKUP(A60&amp;"2016", '[5]Recruiting_Expenses_Men''s_Women'!$F$2:$O$1271, 9, FALSE)</f>
        <v>1455063</v>
      </c>
      <c r="BW60">
        <f>VLOOKUP(A60&amp;"2017", '[5]Recruiting_Expenses_Men''s_Women'!$F$2:$O$1271, 9, FALSE)</f>
        <v>1828138</v>
      </c>
      <c r="BX60">
        <f>VLOOKUP(A60&amp;"2018", '[5]Recruiting_Expenses_Men''s_Women'!$F$2:$O$1271, 9, FALSE)</f>
        <v>1713511</v>
      </c>
      <c r="BY60" s="4">
        <v>23369000</v>
      </c>
      <c r="BZ60" s="4">
        <v>28650000</v>
      </c>
      <c r="CA60" s="4">
        <v>34435000</v>
      </c>
      <c r="CB60" s="4">
        <v>33596000</v>
      </c>
      <c r="CC60" s="4">
        <v>38800000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f>VLOOKUP(A60, '[3]2014'!$B$18:$D$145, 3, FALSE)</f>
        <v>3</v>
      </c>
      <c r="CJ60">
        <f>VLOOKUP(A60, '[3]2015'!$B$18:$D$145, 3, FALSE)</f>
        <v>0</v>
      </c>
      <c r="CK60">
        <f>VLOOKUP(A60, '[3]2016'!$B$18:$D$145, 3, FALSE)</f>
        <v>2</v>
      </c>
      <c r="CL60">
        <f>VLOOKUP(A60, '[3]2017'!$B$18:$D$147, 3, FALSE)</f>
        <v>1</v>
      </c>
      <c r="CM60">
        <f>VLOOKUP(A60, '[3]2018'!$B$18:$D$147, 3, FALSE)</f>
        <v>3</v>
      </c>
      <c r="CN60">
        <f>COUNTIF('[3]2014 Broadcasts'!$F$2:$F$561, 'Dataset to Analyze - Overall'!A60)+COUNTIF('[3]2014 Broadcasts'!$G$2:$G$561, 'Dataset to Analyze - Overall'!A60)+COUNTIF('[3]2014 Broadcasts'!$H$2:$H$561, 'Dataset to Analyze - Overall'!A60)+COUNTIF('[3]2014 Broadcasts'!$I$2:$I$561, 'Dataset to Analyze - Overall'!A60)</f>
        <v>6</v>
      </c>
      <c r="CO60">
        <f>COUNTIF('[3]2015 Broadcasts'!$C$2:$C$417, A60)+COUNTIF('[3]2015 Broadcasts'!$D$2:$D$417, A60)</f>
        <v>6</v>
      </c>
      <c r="CP60">
        <f>COUNTIF('[3]2016 Broadcasts'!$C$2:$C$400, 'Dataset to Analyze - Overall'!A60)+COUNTIF('[3]2016 Broadcasts'!$D$2:$D$400, 'Dataset to Analyze - Overall'!A60)</f>
        <v>9</v>
      </c>
      <c r="CQ60">
        <f>COUNTIF('[3]2017 Broadcasts'!$C$2:$C$394, 'Dataset to Analyze - Overall'!A60)+COUNTIF('[3]2017 Broadcasts'!$D$2:$D$394, 'Dataset to Analyze - Overall'!A60)</f>
        <v>7</v>
      </c>
      <c r="CR60">
        <f>COUNTIF('[3]2018 Broadcasts'!$C$2:$C$351, 'Dataset to Analyze - Overall'!A60)+COUNTIF('[3]2018 Broadcasts'!$D$2:$D$351, 'Dataset to Analyze - Overall'!A60)</f>
        <v>6</v>
      </c>
      <c r="CS60" s="4">
        <f>(((SUMIF('[3]2014 Broadcasts'!$F$2:$F$561, 'Dataset to Analyze - Overall'!A60, '[3]2014 Broadcasts'!$B$2:$B$561))+(SUMIF('[3]2014 Broadcasts'!$G$2:$G$561, 'Dataset to Analyze - Overall'!A60, '[3]2014 Broadcasts'!$B$2:$B$561))+(SUMIF('[3]2014 Broadcasts'!$H$2:$H$561, 'Dataset to Analyze - Overall'!A60, '[3]2014 Broadcasts'!$B$2:$B$561))+(SUMIF('[3]2014 Broadcasts'!$I$2:$I$561, 'Dataset to Analyze - Overall'!A60, '[3]2014 Broadcasts'!$B$2:$B$561)))/'Dataset to Analyze - Overall'!CN60)*1000000</f>
        <v>466166.66666666669</v>
      </c>
      <c r="CT60" s="4">
        <f>(((SUMIF('[3]2015 Broadcasts'!$C$2:$C$417,'Dataset to Analyze - Overall'!A60,'[3]2015 Broadcasts'!$H$2:$H$417))+(SUMIF('[3]2015 Broadcasts'!$D$2:$D$417,'Dataset to Analyze - Overall'!A60,'[3]2015 Broadcasts'!$H$2:$H$417)))/CO60)*1000000</f>
        <v>371666.66666666663</v>
      </c>
      <c r="CU60" s="4">
        <f>(((SUMIF('[3]2016 Broadcasts'!$C$2:$C$400,'Dataset to Analyze - Overall'!A60,'[3]2016 Broadcasts'!$H$2:$H$400))+(SUMIF('[3]2016 Broadcasts'!$D$2:$D$400,'Dataset to Analyze - Overall'!A60,'[3]2016 Broadcasts'!$H$2:$H$400)))/'Dataset to Analyze - Overall'!CP60)*1000000</f>
        <v>678000</v>
      </c>
      <c r="CV60" s="4">
        <f>(((SUMIF('[3]2017 Broadcasts'!$C$2:$C$394,'Dataset to Analyze - Overall'!A60, '[3]2017 Broadcasts'!$I$2:$I$394))+(SUMIF('[3]2017 Broadcasts'!$D$2:$D$394,'Dataset to Analyze - Overall'!A60, '[3]2017 Broadcasts'!$I$2:$I$394)))/'Dataset to Analyze - Overall'!CQ60)*1000000</f>
        <v>643142.85714285728</v>
      </c>
      <c r="CW60" s="4">
        <f>(((SUMIF('[3]2018 Broadcasts'!$C$2:$C$351, 'Dataset to Analyze - Overall'!A60, '[3]2018 Broadcasts'!$H$2:$H$351))+(SUMIF('[3]2018 Broadcasts'!$D$2:$D$351, 'Dataset to Analyze - Overall'!A60, '[3]2018 Broadcasts'!$H$2:$H$351)))/'Dataset to Analyze - Overall'!CR60)*1000000</f>
        <v>981499.99999999988</v>
      </c>
      <c r="CX60" s="5"/>
      <c r="CY60">
        <f>VLOOKUP(A60&amp;"2014", [3]Attendance!$D$2:$G$1286, 4, FALSE)</f>
        <v>34077</v>
      </c>
      <c r="CZ60">
        <f>VLOOKUP(A60&amp;"2015", [3]Attendance!$D$2:$G$1286, 4, FALSE)</f>
        <v>27282</v>
      </c>
      <c r="DA60">
        <f>VLOOKUP(A60&amp;"2016", [3]Attendance!$D$2:$G$1286, 4, FALSE)</f>
        <v>25828</v>
      </c>
      <c r="DB60">
        <f>VLOOKUP(A60&amp;"2017", [3]Attendance!$D$2:$G$1286, 4, FALSE)</f>
        <v>26641</v>
      </c>
      <c r="DC60">
        <f>VLOOKUP(A60&amp;"2018", [3]Attendance!$D$2:$G$1286, 4, FALSE)</f>
        <v>19424</v>
      </c>
      <c r="DE60">
        <f t="shared" si="45"/>
        <v>16.641780856138901</v>
      </c>
      <c r="DF60">
        <f t="shared" si="45"/>
        <v>19.368983172938901</v>
      </c>
      <c r="DG60">
        <f t="shared" si="45"/>
        <v>21.225556566538902</v>
      </c>
      <c r="DH60">
        <f t="shared" si="45"/>
        <v>21.8758981361389</v>
      </c>
      <c r="DI60">
        <f t="shared" si="45"/>
        <v>24.430140580538904</v>
      </c>
      <c r="DJ60">
        <f t="shared" si="35"/>
        <v>54.195749999999997</v>
      </c>
      <c r="DK60">
        <f t="shared" si="36"/>
        <v>66.606099999999998</v>
      </c>
      <c r="DL60">
        <f t="shared" si="37"/>
        <v>80.200849999999988</v>
      </c>
      <c r="DM60">
        <f t="shared" si="38"/>
        <v>78.229199999999992</v>
      </c>
      <c r="DN60">
        <f t="shared" si="39"/>
        <v>90.45859999999999</v>
      </c>
      <c r="DT60">
        <f t="shared" si="46"/>
        <v>46.601741520781182</v>
      </c>
      <c r="DU60">
        <f t="shared" si="46"/>
        <v>44.745192037355743</v>
      </c>
      <c r="DV60">
        <f t="shared" si="46"/>
        <v>57.976463826594866</v>
      </c>
      <c r="DW60">
        <f t="shared" si="46"/>
        <v>73.005197408371288</v>
      </c>
      <c r="DX60">
        <f t="shared" si="46"/>
        <v>66.842288820238053</v>
      </c>
      <c r="DY60">
        <f t="shared" si="47"/>
        <v>23.688589999999998</v>
      </c>
      <c r="DZ60">
        <f t="shared" si="48"/>
        <v>23.431999999999999</v>
      </c>
      <c r="EA60">
        <f t="shared" si="49"/>
        <v>24.841459999999998</v>
      </c>
      <c r="EB60">
        <f t="shared" si="50"/>
        <v>23.517529999999997</v>
      </c>
      <c r="EC60">
        <f t="shared" si="51"/>
        <v>23.688589999999998</v>
      </c>
      <c r="ED60">
        <f t="shared" si="52"/>
        <v>8.9580000008187426</v>
      </c>
      <c r="EE60">
        <f t="shared" si="53"/>
        <v>8.9580000009030325</v>
      </c>
      <c r="EF60">
        <f t="shared" si="54"/>
        <v>13.437000000995372</v>
      </c>
      <c r="EG60">
        <f t="shared" si="55"/>
        <v>10.451000001096041</v>
      </c>
      <c r="EH60">
        <f t="shared" si="56"/>
        <v>8.958000001205221</v>
      </c>
      <c r="EI60" s="4">
        <f t="shared" si="57"/>
        <v>150.08586237773883</v>
      </c>
      <c r="EJ60" s="4">
        <f t="shared" si="57"/>
        <v>163.11027521119766</v>
      </c>
      <c r="EK60" s="4">
        <f t="shared" si="57"/>
        <v>197.68133039412911</v>
      </c>
      <c r="EL60" s="4">
        <f t="shared" si="57"/>
        <v>207.07882554560621</v>
      </c>
      <c r="EM60" s="4">
        <f t="shared" si="57"/>
        <v>214.37761940198217</v>
      </c>
      <c r="EN60" s="4">
        <f t="shared" si="58"/>
        <v>58</v>
      </c>
      <c r="EO60" s="4">
        <f t="shared" si="58"/>
        <v>55</v>
      </c>
      <c r="EP60" s="4">
        <f t="shared" si="58"/>
        <v>44</v>
      </c>
      <c r="EQ60" s="4">
        <f t="shared" si="41"/>
        <v>43</v>
      </c>
      <c r="ER60" s="4" t="e">
        <f t="shared" si="40"/>
        <v>#DIV/0!</v>
      </c>
      <c r="ET60" s="4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f>VLOOKUP(A60, '[3]College Football Reference 0918'!$A$2:$R$131, 9, FALSE)</f>
        <v>0</v>
      </c>
      <c r="FE60">
        <f>VLOOKUP(A60, '[3]College Football Reference 0918'!$A$2:$R$131, 10, FALSE)</f>
        <v>0</v>
      </c>
      <c r="FF60">
        <f>VLOOKUP(A60, '[3]College Football Reference 0918'!$A$2:$R$131, 11, FALSE)</f>
        <v>1</v>
      </c>
      <c r="FG60">
        <f>VLOOKUP(A60, '[3]College Football Reference 0918'!$A$2:$R$131, 12, FALSE)</f>
        <v>0</v>
      </c>
      <c r="FH60">
        <f>VLOOKUP(A60, '[3]College Football Reference 0918'!$A$2:$R$131, 13, FALSE)</f>
        <v>0</v>
      </c>
      <c r="FX60">
        <f>IF((VLOOKUP(A60, '[3]2014'!$B$18:$Q$145, 13, FALSE))&gt;0, 5, 0)</f>
        <v>0</v>
      </c>
      <c r="FY60">
        <f>IF((VLOOKUP(A60, '[3]2015'!$B$18:$P$145, 13, FALSE))&gt;0, 5, 0)</f>
        <v>0</v>
      </c>
      <c r="FZ60">
        <f>IF((VLOOKUP(A60, '[3]2016'!$B$18:$Q$145, 13, FALSE))&gt;0, 5, 0)</f>
        <v>0</v>
      </c>
      <c r="GA60">
        <f>IF((VLOOKUP(A60, '[3]2017'!$B$18:$Q$147, 13, FALSE))&gt;0, 5, 0)</f>
        <v>0</v>
      </c>
      <c r="GB60">
        <f>IF((VLOOKUP(A60, '[3]2018'!$B$18:$Q$147, 13, FALSE))&gt;0, 5, 0)</f>
        <v>0</v>
      </c>
      <c r="GC60">
        <f>IF((VLOOKUP(A60, '[3]2014'!$B$18:$Q$145, 15, FALSE))&gt;0, 5, 0)</f>
        <v>0</v>
      </c>
      <c r="GD60">
        <f>IF((VLOOKUP(A60, '[3]2015'!$B$18:$P$145, 15, FALSE))&gt;0, 5, 0)</f>
        <v>0</v>
      </c>
      <c r="GE60">
        <f>IF((VLOOKUP(A60, '[3]2016'!$B$18:$Q$145, 15, FALSE))&gt;0, 5, 0)</f>
        <v>0</v>
      </c>
      <c r="GF60">
        <f>IF((VLOOKUP(A60, '[3]2017'!$B$18:$Q$147, 15, FALSE))&gt;0, 5, 0)</f>
        <v>0</v>
      </c>
      <c r="GG60">
        <f>IF((VLOOKUP(A60, '[3]2018'!$B$18:$Q$147, 15, FALSE))&gt;0, 5, 0)</f>
        <v>0</v>
      </c>
      <c r="GH60" s="7">
        <f t="shared" si="60"/>
        <v>417716.31727111887</v>
      </c>
      <c r="GI60" s="7">
        <f t="shared" si="60"/>
        <v>455037.52557570837</v>
      </c>
      <c r="GJ60" s="7">
        <f t="shared" si="60"/>
        <v>495693.22796569532</v>
      </c>
      <c r="GK60" s="7">
        <f t="shared" si="60"/>
        <v>539981.34756068524</v>
      </c>
      <c r="GL60" s="7">
        <f t="shared" si="60"/>
        <v>588226.42566670792</v>
      </c>
      <c r="GM60">
        <v>640782</v>
      </c>
      <c r="GO60" s="8">
        <f t="shared" si="29"/>
        <v>-9.8941572080772616E-2</v>
      </c>
      <c r="GP60" s="8">
        <f t="shared" si="30"/>
        <v>2.2179213959613697E-2</v>
      </c>
      <c r="GQ60">
        <f>VLOOKUP(A60, '[3]Sept. 2017 Social'!$D$2:$F$151, 3, FALSE)</f>
        <v>0.14330000000000001</v>
      </c>
      <c r="GR60">
        <f>VLOOKUP(A60, '[3]Sept. 2018 Social'!$D$2:$F$151, 3, FALSE)</f>
        <v>0.15509999999999999</v>
      </c>
      <c r="GS60">
        <f>VLOOKUP(A60, '[3]Sept. 2019 Social'!$D$2:$F$301, 3, FALSE)</f>
        <v>0.1799</v>
      </c>
      <c r="GT60">
        <f>AVERAGE(((GR60-GQ60)/GQ60), ((GS60-GR60)/GR60))</f>
        <v>0.12112078604038631</v>
      </c>
      <c r="GV60">
        <v>0.58740419901254259</v>
      </c>
    </row>
    <row r="61" spans="1:204" x14ac:dyDescent="0.35">
      <c r="A61" t="s">
        <v>318</v>
      </c>
      <c r="B61" t="str">
        <f>VLOOKUP(A61,'[1]CFB Scores for Tableau'!$A$2:$D$131, 2, FALSE)</f>
        <v>Boise</v>
      </c>
      <c r="C61" t="str">
        <f>VLOOKUP(A61,'[1]CFB Scores for Tableau'!$A$2:$D$131, 3, FALSE)</f>
        <v>Idaho</v>
      </c>
      <c r="D61" s="9">
        <f>VLOOKUP(A61,'[1]CFB Scores for Tableau'!$A$2:$D$131, 4, FALSE)</f>
        <v>83725</v>
      </c>
      <c r="F61" s="3">
        <f t="shared" si="0"/>
        <v>19.668716591863916</v>
      </c>
      <c r="G61">
        <f t="shared" si="1"/>
        <v>71</v>
      </c>
      <c r="I61" s="4">
        <f t="shared" si="2"/>
        <v>9.4272597511600011</v>
      </c>
      <c r="J61">
        <v>0</v>
      </c>
      <c r="K61" s="4">
        <f t="shared" si="32"/>
        <v>8.0347783333333318</v>
      </c>
      <c r="L61" s="4">
        <f t="shared" si="3"/>
        <v>33.216613521805975</v>
      </c>
      <c r="M61" s="4">
        <f t="shared" si="33"/>
        <v>65.001761000000002</v>
      </c>
      <c r="N61" s="4">
        <f t="shared" si="4"/>
        <v>70.171000000691862</v>
      </c>
      <c r="O61" s="4">
        <f t="shared" si="5"/>
        <v>185.85141260699118</v>
      </c>
      <c r="P61" s="4">
        <f t="shared" si="6"/>
        <v>64</v>
      </c>
      <c r="Q61" s="4"/>
      <c r="R61" s="4">
        <f t="shared" si="34"/>
        <v>184.28669080327256</v>
      </c>
      <c r="S61" s="4">
        <f t="shared" si="7"/>
        <v>64</v>
      </c>
      <c r="T61" s="4"/>
      <c r="U61" t="s">
        <v>319</v>
      </c>
      <c r="V61" t="s">
        <v>203</v>
      </c>
      <c r="W61" s="4">
        <v>17965666.800000001</v>
      </c>
      <c r="X61" s="4">
        <v>2374386.5</v>
      </c>
      <c r="Y61" s="4">
        <f>VLOOKUP(A61, '[2]Non-Power 5'!$B$2:$F$68, 3, FALSE)</f>
        <v>271208</v>
      </c>
      <c r="Z61" s="4">
        <f>VLOOKUP(A61, '[2]Non-Power 5'!$B$2:$F$68, 4, FALSE)</f>
        <v>131641.4</v>
      </c>
      <c r="AA61" s="3">
        <f>VLOOKUP(A61, '[2]Non-Power 5'!$B$2:$F$68, 5, FALSE)</f>
        <v>0.48538907406861154</v>
      </c>
      <c r="AB61" s="4">
        <v>15591280.300000001</v>
      </c>
      <c r="AC61" s="3">
        <v>0.52678504603747167</v>
      </c>
      <c r="AD61" s="4">
        <f t="shared" si="8"/>
        <v>3726033.333333333</v>
      </c>
      <c r="AE61" t="s">
        <v>320</v>
      </c>
      <c r="AF61" s="5">
        <f>(VLOOKUP(A61, '[3]USA Coaches'' Salaries'!$O$3:$W$132, 9, FALSE))</f>
        <v>1.4300016</v>
      </c>
      <c r="AG61">
        <v>138148</v>
      </c>
      <c r="AH61">
        <v>96734</v>
      </c>
      <c r="AI61">
        <v>70561</v>
      </c>
      <c r="AJ61">
        <f t="shared" si="9"/>
        <v>305443</v>
      </c>
      <c r="AK61">
        <v>0</v>
      </c>
      <c r="AL61">
        <v>0</v>
      </c>
      <c r="AM61">
        <v>0</v>
      </c>
      <c r="AN61">
        <v>0</v>
      </c>
      <c r="AO61">
        <f t="shared" si="44"/>
        <v>0</v>
      </c>
      <c r="AP61">
        <f>(VLOOKUP(A61, '[3]College Football Reference 0918'!$A$2:$I$131, 8, FALSE))*10</f>
        <v>20</v>
      </c>
      <c r="AQ61">
        <f>(VLOOKUP(A61, '[3]College Football Reference 0918'!$A$2:$I$131, 9, FALSE))*10</f>
        <v>50</v>
      </c>
      <c r="AR61">
        <f>VLOOKUP('Dataset to Analyze - Overall'!A61, '[3]College Football Reference 0918'!$A$2:$G$131, 3, FALSE)</f>
        <v>109</v>
      </c>
      <c r="AS61">
        <f>VLOOKUP('Dataset to Analyze - Overall'!A61, '[3]College Football Reference 0918'!$A$2:$G$131, 4, FALSE)</f>
        <v>24</v>
      </c>
      <c r="AT61" s="5">
        <f>VLOOKUP('Dataset to Analyze - Overall'!A61, '[3]College Football Reference 0918'!$A$2:$G$131, 5, FALSE)</f>
        <v>0.81954887218045114</v>
      </c>
      <c r="AU61">
        <f>(VLOOKUP('Dataset to Analyze - Overall'!A61,'[3]College Football Reference 0918'!$A$2:$G$131,7,FALSE)*5)</f>
        <v>35</v>
      </c>
      <c r="AV61">
        <f>(VLOOKUP('Dataset to Analyze - Overall'!A61, '[3]College Football Reference 0918'!$A$2:$G$131, 6, FALSE))*5</f>
        <v>45</v>
      </c>
      <c r="AW61">
        <f t="shared" si="11"/>
        <v>47</v>
      </c>
      <c r="AX61" s="4">
        <f>((((SUMIF('[3]2014 Broadcasts'!$F$2:$F$561, 'Dataset to Analyze - Overall'!A61, '[3]2014 Broadcasts'!$B$2:$B$561))+(SUMIF('[3]2014 Broadcasts'!$G$2:$G$561, 'Dataset to Analyze - Overall'!A61, '[3]2014 Broadcasts'!$B$2:$B$561))+(SUMIF('[3]2014 Broadcasts'!$H$2:$H$561, 'Dataset to Analyze - Overall'!A61, '[3]2014 Broadcasts'!$B$2:$B$561))+(SUMIF('[3]2014 Broadcasts'!$I$2:$I$561, 'Dataset to Analyze - Overall'!A61, '[3]2014 Broadcasts'!$B$2:$B$561)))+((SUMIF('[3]2015 Broadcasts'!$C$2:$C$417,'Dataset to Analyze - Overall'!A61,'[3]2015 Broadcasts'!$H$2:$H$417))+(SUMIF('[3]2015 Broadcasts'!$D$2:$D$417,'Dataset to Analyze - Overall'!A61,'[3]2015 Broadcasts'!$H$2:$H$417)))+((SUMIF('[3]2016 Broadcasts'!$C$2:$C$400,'Dataset to Analyze - Overall'!A61,'[3]2016 Broadcasts'!$H$2:$H$400))+(SUMIF('[3]2016 Broadcasts'!$D$2:$D$400,'Dataset to Analyze - Overall'!A61,'[3]2016 Broadcasts'!$H$2:$H$400)))+((SUMIF('[3]2017 Broadcasts'!$C$2:$C$394,'Dataset to Analyze - Overall'!A61, '[3]2017 Broadcasts'!$I$2:$I$394))+(SUMIF('[3]2017 Broadcasts'!$D$2:$D$394,'Dataset to Analyze - Overall'!A61, '[3]2017 Broadcasts'!$I$2:$I$394)))+((SUMIF('[3]2018 Broadcasts'!$C$2:$C$351, 'Dataset to Analyze - Overall'!A61, '[3]2018 Broadcasts'!$H$2:$H$351))+(SUMIF('[3]2018 Broadcasts'!$D$2:$D$351, 'Dataset to Analyze - Overall'!A61, '[3]2018 Broadcasts'!$H$2:$H$351))))/AW61)*1000000</f>
        <v>1082829.7872340428</v>
      </c>
      <c r="AY61" t="s">
        <v>193</v>
      </c>
      <c r="AZ61" s="4">
        <f>(VLOOKUP(A61, [3]Averages!$B$2:$K$128, 10, FALSE))*1000000</f>
        <v>2029999.9999999998</v>
      </c>
      <c r="BA61" s="4">
        <f>AVERAGEIF([3]Attendance!$C$2:$C$1286, 'Dataset to Analyze - Overall'!A61, [3]Attendance!$G$2:$G$1286)</f>
        <v>33371</v>
      </c>
      <c r="BB61">
        <f>VLOOKUP(A61, [3]Stadiums!$B$2:$E$132, 3, FALSE)</f>
        <v>37000</v>
      </c>
      <c r="BC61" s="3">
        <f t="shared" si="12"/>
        <v>0.90191891891891895</v>
      </c>
      <c r="BD61">
        <f>VLOOKUP(A61, '[3]College Football Reference 0918'!$A$2:$L$131, 11, FALSE)</f>
        <v>7</v>
      </c>
      <c r="BE61">
        <f>VLOOKUP(A61, '[3]College Football Reference 0918'!$A$2:$L$131, 12, FALSE)</f>
        <v>7</v>
      </c>
      <c r="BF61">
        <f>VLOOKUP(A61, '[3]College Football Reference 0918'!$A$2:$L$131, 2, FALSE)</f>
        <v>11</v>
      </c>
      <c r="BG61">
        <f>VLOOKUP(A61, '[3]Draft Picks'!$AG$2:$AT$131, 14, FALSE)</f>
        <v>23</v>
      </c>
      <c r="BH61">
        <f>(VLOOKUP(A61, [3]Averages!$B$2:$J$128, 9, FALSE))*GV61</f>
        <v>1935130.760791366</v>
      </c>
      <c r="BJ61">
        <f>VLOOKUP(A61&amp;"2014", '[4]Revenues_All_Sports_and_Men''s_W'!$E$2:$BI$1271, 57, FALSE)</f>
        <v>20206989</v>
      </c>
      <c r="BK61">
        <f>VLOOKUP(A61&amp;"2015", '[4]Revenues_All_Sports_and_Men''s_W'!$E$2:$BI$1271, 57, FALSE)</f>
        <v>20321986</v>
      </c>
      <c r="BL61">
        <f>VLOOKUP(A61&amp;"2016", '[4]Revenues_All_Sports_and_Men''s_W'!$E$2:$BI$1271, 57, FALSE)</f>
        <v>21302390</v>
      </c>
      <c r="BM61">
        <f>VLOOKUP(A61&amp;"2017", '[4]Revenues_All_Sports_and_Men''s_W'!$E$2:$BI$1271, 57, FALSE)</f>
        <v>20470985</v>
      </c>
      <c r="BN61">
        <f>VLOOKUP(A61&amp;"2018", '[4]Revenues_All_Sports_and_Men''s_W'!$E$2:$BI$1271, 57, FALSE)</f>
        <v>20281713</v>
      </c>
      <c r="BO61" s="6">
        <f>VLOOKUP(A61&amp;"2014", '[4]Revenues_All_Sports_and_Men''s_W'!$E$2:$FO$1271, 58, FALSE)</f>
        <v>0.5614230552710977</v>
      </c>
      <c r="BP61" s="6">
        <f>VLOOKUP(A61&amp;"2015", '[4]Revenues_All_Sports_and_Men''s_W'!$E$2:$FO$1271, 58, FALSE)</f>
        <v>0.56294737754210167</v>
      </c>
      <c r="BQ61" s="6">
        <f>VLOOKUP(A61&amp;"2016", '[4]Revenues_All_Sports_and_Men''s_W'!$E$2:$FO$1271, 58, FALSE)</f>
        <v>0.58606550905028476</v>
      </c>
      <c r="BR61" s="6">
        <f>VLOOKUP(A61&amp;"2017", '[4]Revenues_All_Sports_and_Men''s_W'!$E$2:$FO$1271, 58, FALSE)</f>
        <v>0.5378508582170658</v>
      </c>
      <c r="BS61" s="6">
        <f>VLOOKUP(A61&amp;"2018", '[4]Revenues_All_Sports_and_Men''s_W'!$E$2:$FO$1271, 58, FALSE)</f>
        <v>0.47897618560563854</v>
      </c>
      <c r="BT61">
        <f>VLOOKUP(A61&amp;"2014", '[5]Recruiting_Expenses_Men''s_Women'!$F$2:$O$1271, 9, FALSE)</f>
        <v>420569</v>
      </c>
      <c r="BU61">
        <f>VLOOKUP(A61&amp;"2015", '[5]Recruiting_Expenses_Men''s_Women'!$F$2:$O$1271, 9, FALSE)</f>
        <v>493493</v>
      </c>
      <c r="BV61">
        <f>VLOOKUP(A61&amp;"2016", '[5]Recruiting_Expenses_Men''s_Women'!$F$2:$O$1271, 9, FALSE)</f>
        <v>536513</v>
      </c>
      <c r="BW61">
        <f>VLOOKUP(A61&amp;"2017", '[5]Recruiting_Expenses_Men''s_Women'!$F$2:$O$1271, 9, FALSE)</f>
        <v>571780</v>
      </c>
      <c r="BX61">
        <f>VLOOKUP(A61&amp;"2018", '[5]Recruiting_Expenses_Men''s_Women'!$F$2:$O$1271, 9, FALSE)</f>
        <v>646643</v>
      </c>
      <c r="BY61" s="4">
        <v>3762666.6666666665</v>
      </c>
      <c r="BZ61" s="4">
        <v>3724666.6666666665</v>
      </c>
      <c r="CA61" s="4">
        <v>4098250</v>
      </c>
      <c r="CB61" s="4">
        <v>3950583.333333333</v>
      </c>
      <c r="CC61" s="4">
        <v>3094000.0000000005</v>
      </c>
      <c r="CD61">
        <v>0</v>
      </c>
      <c r="CE61">
        <v>0</v>
      </c>
      <c r="CF61">
        <v>0</v>
      </c>
      <c r="CG61">
        <v>0</v>
      </c>
      <c r="CH61">
        <v>0</v>
      </c>
      <c r="CI61">
        <f>VLOOKUP(A61, '[3]2014'!$B$18:$D$145, 3, FALSE)</f>
        <v>12</v>
      </c>
      <c r="CJ61">
        <f>VLOOKUP(A61, '[3]2015'!$B$18:$D$145, 3, FALSE)</f>
        <v>9</v>
      </c>
      <c r="CK61">
        <f>VLOOKUP(A61, '[3]2016'!$B$18:$D$145, 3, FALSE)</f>
        <v>10</v>
      </c>
      <c r="CL61">
        <f>VLOOKUP(A61, '[3]2017'!$B$18:$D$147, 3, FALSE)</f>
        <v>11</v>
      </c>
      <c r="CM61">
        <f>VLOOKUP(A61, '[3]2018'!$B$18:$D$147, 3, FALSE)</f>
        <v>10</v>
      </c>
      <c r="CN61">
        <f>COUNTIF('[3]2014 Broadcasts'!$F$2:$F$561, 'Dataset to Analyze - Overall'!A61)+COUNTIF('[3]2014 Broadcasts'!$G$2:$G$561, 'Dataset to Analyze - Overall'!A61)+COUNTIF('[3]2014 Broadcasts'!$H$2:$H$561, 'Dataset to Analyze - Overall'!A61)+COUNTIF('[3]2014 Broadcasts'!$I$2:$I$561, 'Dataset to Analyze - Overall'!A61)</f>
        <v>10</v>
      </c>
      <c r="CO61">
        <f>COUNTIF('[3]2015 Broadcasts'!$C$2:$C$417, A61)+COUNTIF('[3]2015 Broadcasts'!$D$2:$D$417, A61)</f>
        <v>9</v>
      </c>
      <c r="CP61">
        <f>COUNTIF('[3]2016 Broadcasts'!$C$2:$C$400, 'Dataset to Analyze - Overall'!A61)+COUNTIF('[3]2016 Broadcasts'!$D$2:$D$400, 'Dataset to Analyze - Overall'!A61)</f>
        <v>8</v>
      </c>
      <c r="CQ61">
        <f>COUNTIF('[3]2017 Broadcasts'!$C$2:$C$394, 'Dataset to Analyze - Overall'!A61)+COUNTIF('[3]2017 Broadcasts'!$D$2:$D$394, 'Dataset to Analyze - Overall'!A61)</f>
        <v>10</v>
      </c>
      <c r="CR61">
        <f>COUNTIF('[3]2018 Broadcasts'!$C$2:$C$351, 'Dataset to Analyze - Overall'!A61)+COUNTIF('[3]2018 Broadcasts'!$D$2:$D$351, 'Dataset to Analyze - Overall'!A61)</f>
        <v>10</v>
      </c>
      <c r="CS61" s="4">
        <f>(((SUMIF('[3]2014 Broadcasts'!$F$2:$F$561, 'Dataset to Analyze - Overall'!A61, '[3]2014 Broadcasts'!$B$2:$B$561))+(SUMIF('[3]2014 Broadcasts'!$G$2:$G$561, 'Dataset to Analyze - Overall'!A61, '[3]2014 Broadcasts'!$B$2:$B$561))+(SUMIF('[3]2014 Broadcasts'!$H$2:$H$561, 'Dataset to Analyze - Overall'!A61, '[3]2014 Broadcasts'!$B$2:$B$561))+(SUMIF('[3]2014 Broadcasts'!$I$2:$I$561, 'Dataset to Analyze - Overall'!A61, '[3]2014 Broadcasts'!$B$2:$B$561)))/'Dataset to Analyze - Overall'!CN61)*1000000</f>
        <v>1781500</v>
      </c>
      <c r="CT61" s="4">
        <f>(((SUMIF('[3]2015 Broadcasts'!$C$2:$C$417,'Dataset to Analyze - Overall'!A61,'[3]2015 Broadcasts'!$H$2:$H$417))+(SUMIF('[3]2015 Broadcasts'!$D$2:$D$417,'Dataset to Analyze - Overall'!A61,'[3]2015 Broadcasts'!$H$2:$H$417)))/CO61)*1000000</f>
        <v>991333.33333333337</v>
      </c>
      <c r="CU61" s="4">
        <f>(((SUMIF('[3]2016 Broadcasts'!$C$2:$C$400,'Dataset to Analyze - Overall'!A61,'[3]2016 Broadcasts'!$H$2:$H$400))+(SUMIF('[3]2016 Broadcasts'!$D$2:$D$400,'Dataset to Analyze - Overall'!A61,'[3]2016 Broadcasts'!$H$2:$H$400)))/'Dataset to Analyze - Overall'!CP61)*1000000</f>
        <v>805875</v>
      </c>
      <c r="CV61" s="4">
        <f>(((SUMIF('[3]2017 Broadcasts'!$C$2:$C$394,'Dataset to Analyze - Overall'!A61, '[3]2017 Broadcasts'!$I$2:$I$394))+(SUMIF('[3]2017 Broadcasts'!$D$2:$D$394,'Dataset to Analyze - Overall'!A61, '[3]2017 Broadcasts'!$I$2:$I$394)))/'Dataset to Analyze - Overall'!CQ61)*1000000</f>
        <v>1026000</v>
      </c>
      <c r="CW61" s="4">
        <f>(((SUMIF('[3]2018 Broadcasts'!$C$2:$C$351, 'Dataset to Analyze - Overall'!A61, '[3]2018 Broadcasts'!$H$2:$H$351))+(SUMIF('[3]2018 Broadcasts'!$D$2:$D$351, 'Dataset to Analyze - Overall'!A61, '[3]2018 Broadcasts'!$H$2:$H$351)))/'Dataset to Analyze - Overall'!CR61)*1000000</f>
        <v>744900</v>
      </c>
      <c r="CX61" s="5"/>
      <c r="CY61">
        <f>VLOOKUP(A61&amp;"2014", [3]Attendance!$D$2:$G$1286, 4, FALSE)</f>
        <v>32504</v>
      </c>
      <c r="CZ61">
        <f>VLOOKUP(A61&amp;"2015", [3]Attendance!$D$2:$G$1286, 4, FALSE)</f>
        <v>33612</v>
      </c>
      <c r="DA61">
        <f>VLOOKUP(A61&amp;"2016", [3]Attendance!$D$2:$G$1286, 4, FALSE)</f>
        <v>34273</v>
      </c>
      <c r="DB61">
        <f>VLOOKUP(A61&amp;"2017", [3]Attendance!$D$2:$G$1286, 4, FALSE)</f>
        <v>31126</v>
      </c>
      <c r="DC61">
        <f>VLOOKUP(A61&amp;"2018", [3]Attendance!$D$2:$G$1286, 4, FALSE)</f>
        <v>33068</v>
      </c>
      <c r="DE61">
        <f t="shared" si="45"/>
        <v>12.940555755338901</v>
      </c>
      <c r="DF61">
        <f t="shared" si="45"/>
        <v>13.014199834138902</v>
      </c>
      <c r="DG61">
        <f t="shared" si="45"/>
        <v>13.642050555738901</v>
      </c>
      <c r="DH61">
        <f t="shared" si="45"/>
        <v>13.109618793738901</v>
      </c>
      <c r="DI61">
        <f t="shared" si="45"/>
        <v>12.988409004938902</v>
      </c>
      <c r="DJ61">
        <f t="shared" si="35"/>
        <v>8.1208666666666645</v>
      </c>
      <c r="DK61">
        <f t="shared" si="36"/>
        <v>8.0315666666666665</v>
      </c>
      <c r="DL61">
        <f t="shared" si="37"/>
        <v>8.9094875000000009</v>
      </c>
      <c r="DM61">
        <f t="shared" si="38"/>
        <v>8.5624708333333324</v>
      </c>
      <c r="DN61">
        <f t="shared" si="39"/>
        <v>6.549500000000001</v>
      </c>
      <c r="DT61">
        <f t="shared" si="46"/>
        <v>18.267317012092366</v>
      </c>
      <c r="DU61">
        <f t="shared" si="46"/>
        <v>21.415446291374963</v>
      </c>
      <c r="DV61">
        <f t="shared" si="46"/>
        <v>23.274247227320092</v>
      </c>
      <c r="DW61">
        <f t="shared" si="46"/>
        <v>23.979879371682628</v>
      </c>
      <c r="DX61">
        <f t="shared" si="46"/>
        <v>27.390174758913744</v>
      </c>
      <c r="DY61">
        <f t="shared" si="47"/>
        <v>65.650360000000006</v>
      </c>
      <c r="DZ61">
        <f t="shared" si="48"/>
        <v>34.201769999999996</v>
      </c>
      <c r="EA61">
        <f t="shared" si="49"/>
        <v>37.956099999999999</v>
      </c>
      <c r="EB61">
        <f t="shared" si="50"/>
        <v>58.041629999999998</v>
      </c>
      <c r="EC61">
        <f t="shared" si="51"/>
        <v>29.287299999999998</v>
      </c>
      <c r="ED61">
        <f t="shared" si="52"/>
        <v>14.93000000034216</v>
      </c>
      <c r="EE61">
        <f t="shared" si="53"/>
        <v>13.437000000382502</v>
      </c>
      <c r="EF61">
        <f t="shared" si="54"/>
        <v>11.94400000042655</v>
      </c>
      <c r="EG61">
        <f t="shared" si="55"/>
        <v>14.930000000474264</v>
      </c>
      <c r="EH61">
        <f t="shared" si="56"/>
        <v>14.930000000526636</v>
      </c>
      <c r="EI61" s="4">
        <f t="shared" si="57"/>
        <v>119.90909943444009</v>
      </c>
      <c r="EJ61" s="4">
        <f t="shared" si="57"/>
        <v>90.099982792563026</v>
      </c>
      <c r="EK61" s="4">
        <f t="shared" si="57"/>
        <v>95.725885283485539</v>
      </c>
      <c r="EL61" s="4">
        <f t="shared" si="57"/>
        <v>118.62359899922912</v>
      </c>
      <c r="EM61" s="4">
        <f t="shared" si="57"/>
        <v>91.145383764379275</v>
      </c>
      <c r="EN61" s="4">
        <f t="shared" si="58"/>
        <v>66</v>
      </c>
      <c r="EO61" s="4">
        <f t="shared" si="58"/>
        <v>71</v>
      </c>
      <c r="EP61" s="4">
        <f t="shared" si="58"/>
        <v>68</v>
      </c>
      <c r="EQ61" s="4">
        <f t="shared" si="41"/>
        <v>67</v>
      </c>
      <c r="ER61" s="4" t="e">
        <f t="shared" si="40"/>
        <v>#DIV/0!</v>
      </c>
      <c r="ET61">
        <v>5</v>
      </c>
      <c r="EU61">
        <v>5</v>
      </c>
      <c r="EV61">
        <v>0</v>
      </c>
      <c r="EW61">
        <v>5</v>
      </c>
      <c r="EX61">
        <v>0</v>
      </c>
      <c r="EY61">
        <v>5</v>
      </c>
      <c r="EZ61">
        <v>5</v>
      </c>
      <c r="FA61">
        <v>5</v>
      </c>
      <c r="FB61">
        <v>5</v>
      </c>
      <c r="FC61">
        <v>0</v>
      </c>
      <c r="FD61">
        <f>VLOOKUP(A61, '[3]College Football Reference 0918'!$A$2:$R$131, 9, FALSE)</f>
        <v>5</v>
      </c>
      <c r="FE61">
        <f>VLOOKUP(A61, '[3]College Football Reference 0918'!$A$2:$R$131, 10, FALSE)</f>
        <v>0</v>
      </c>
      <c r="FF61">
        <f>VLOOKUP(A61, '[3]College Football Reference 0918'!$A$2:$R$131, 11, FALSE)</f>
        <v>7</v>
      </c>
      <c r="FG61">
        <f>VLOOKUP(A61, '[3]College Football Reference 0918'!$A$2:$R$131, 12, FALSE)</f>
        <v>7</v>
      </c>
      <c r="FH61">
        <f>VLOOKUP(A61, '[3]College Football Reference 0918'!$A$2:$R$131, 13, FALSE)</f>
        <v>0</v>
      </c>
      <c r="FN61">
        <v>10</v>
      </c>
      <c r="FS61">
        <v>10</v>
      </c>
      <c r="FV61">
        <v>10</v>
      </c>
      <c r="FX61">
        <f>IF((VLOOKUP(A61, '[3]2014'!$B$18:$Q$145, 13, FALSE))&gt;0, 5, 0)</f>
        <v>0</v>
      </c>
      <c r="FY61">
        <f>IF((VLOOKUP(A61, '[3]2015'!$B$18:$P$145, 13, FALSE))&gt;0, 5, 0)</f>
        <v>5</v>
      </c>
      <c r="FZ61">
        <f>IF((VLOOKUP(A61, '[3]2016'!$B$18:$Q$145, 13, FALSE))&gt;0, 5, 0)</f>
        <v>0</v>
      </c>
      <c r="GA61">
        <f>IF((VLOOKUP(A61, '[3]2017'!$B$18:$Q$147, 13, FALSE))&gt;0, 5, 0)</f>
        <v>0</v>
      </c>
      <c r="GB61">
        <f>IF((VLOOKUP(A61, '[3]2018'!$B$18:$Q$147, 13, FALSE))&gt;0, 5, 0)</f>
        <v>5</v>
      </c>
      <c r="GC61">
        <f>IF((VLOOKUP(A61, '[3]2014'!$B$18:$Q$145, 15, FALSE))&gt;0, 5, 0)</f>
        <v>5</v>
      </c>
      <c r="GD61">
        <f>IF((VLOOKUP(A61, '[3]2015'!$B$18:$P$145, 15, FALSE))&gt;0, 5, 0)</f>
        <v>0</v>
      </c>
      <c r="GE61">
        <f>IF((VLOOKUP(A61, '[3]2016'!$B$18:$Q$145, 15, FALSE))&gt;0, 5, 0)</f>
        <v>0</v>
      </c>
      <c r="GF61">
        <f>IF((VLOOKUP(A61, '[3]2017'!$B$18:$Q$147, 15, FALSE))&gt;0, 5, 0)</f>
        <v>5</v>
      </c>
      <c r="GG61">
        <f>IF((VLOOKUP(A61, '[3]2018'!$B$18:$Q$147, 15, FALSE))&gt;0, 5, 0)</f>
        <v>5</v>
      </c>
      <c r="GH61" s="7">
        <f t="shared" si="60"/>
        <v>199113.778315</v>
      </c>
      <c r="GI61" s="7">
        <f t="shared" si="60"/>
        <v>216903.7627842559</v>
      </c>
      <c r="GJ61" s="7">
        <f t="shared" si="60"/>
        <v>236283.2080637812</v>
      </c>
      <c r="GK61" s="7">
        <f t="shared" si="60"/>
        <v>257394.12583839489</v>
      </c>
      <c r="GL61" s="7">
        <f t="shared" si="60"/>
        <v>280391.21594382526</v>
      </c>
      <c r="GM61">
        <v>305443</v>
      </c>
      <c r="GO61" s="8">
        <f t="shared" si="29"/>
        <v>0.25730284638480955</v>
      </c>
      <c r="GP61" s="8">
        <f t="shared" si="30"/>
        <v>0.25680142319240479</v>
      </c>
      <c r="GQ61">
        <f>VLOOKUP(A61, '[3]Sept. 2017 Social'!$D$2:$F$151, 3, FALSE)</f>
        <v>0.25630000000000003</v>
      </c>
      <c r="GR61">
        <f>VLOOKUP(A61, '[3]Sept. 2018 Social'!$D$2:$F$151, 3, FALSE)</f>
        <v>0.22690000000000002</v>
      </c>
      <c r="GS61">
        <f>VLOOKUP(A61, '[3]Sept. 2019 Social'!$D$2:$F$301, 3, FALSE)</f>
        <v>0.25269999999999998</v>
      </c>
      <c r="GT61">
        <f>AVERAGE(((GR61-GQ61)/GQ61), ((GS61-GR61)/GR61))</f>
        <v>-5.0142319240473882E-4</v>
      </c>
      <c r="GV61">
        <v>0.70465766047435452</v>
      </c>
    </row>
    <row r="62" spans="1:204" x14ac:dyDescent="0.35">
      <c r="A62" t="s">
        <v>321</v>
      </c>
      <c r="B62" t="str">
        <f>VLOOKUP(A62,'[1]CFB Scores for Tableau'!$A$2:$D$131, 2, FALSE)</f>
        <v>Chestnut Hill</v>
      </c>
      <c r="C62" t="str">
        <f>VLOOKUP(A62,'[1]CFB Scores for Tableau'!$A$2:$D$131, 3, FALSE)</f>
        <v>Massachusetts</v>
      </c>
      <c r="D62" s="9" t="str">
        <f>VLOOKUP(A62,'[1]CFB Scores for Tableau'!$A$2:$D$131, 4, FALSE)</f>
        <v>02467</v>
      </c>
      <c r="F62" s="3">
        <f t="shared" si="0"/>
        <v>78.167611453920941</v>
      </c>
      <c r="G62">
        <f t="shared" si="1"/>
        <v>61</v>
      </c>
      <c r="I62" s="4">
        <f t="shared" si="2"/>
        <v>16.152353813029997</v>
      </c>
      <c r="J62">
        <v>6</v>
      </c>
      <c r="K62" s="4">
        <f t="shared" si="32"/>
        <v>62.602639999999994</v>
      </c>
      <c r="L62" s="4">
        <f t="shared" si="3"/>
        <v>41.050481837455294</v>
      </c>
      <c r="M62" s="4">
        <f t="shared" si="33"/>
        <v>35.905257000000006</v>
      </c>
      <c r="N62" s="4">
        <f t="shared" si="4"/>
        <v>40.31100000025959</v>
      </c>
      <c r="O62" s="4">
        <f t="shared" si="5"/>
        <v>202.02173265074487</v>
      </c>
      <c r="P62" s="4">
        <f t="shared" si="6"/>
        <v>61</v>
      </c>
      <c r="Q62" s="4"/>
      <c r="R62" s="4">
        <f t="shared" si="34"/>
        <v>200.98196958982885</v>
      </c>
      <c r="S62" s="4">
        <f t="shared" si="7"/>
        <v>61</v>
      </c>
      <c r="T62" s="4"/>
      <c r="U62" t="s">
        <v>218</v>
      </c>
      <c r="V62" t="s">
        <v>191</v>
      </c>
      <c r="W62" s="4">
        <v>25575821.899999999</v>
      </c>
      <c r="X62" s="4">
        <v>4542621.5999999996</v>
      </c>
      <c r="Y62" s="4">
        <f>VLOOKUP(A62, '[2]Power 5'!$B$2:$F$75, 3, FALSE)</f>
        <v>739301.5</v>
      </c>
      <c r="Z62" s="4">
        <f>VLOOKUP(A62, '[2]Power 5'!$B$2:$F$75, 4, FALSE)</f>
        <v>383315.74149728118</v>
      </c>
      <c r="AA62" s="3">
        <f>VLOOKUP(A62, '[2]Power 5'!$B$2:$F$75, 5, FALSE)</f>
        <v>0.51848365179467537</v>
      </c>
      <c r="AB62" s="4">
        <v>21033200.299999997</v>
      </c>
      <c r="AC62" s="3">
        <v>0.3671992793195914</v>
      </c>
      <c r="AD62" s="4">
        <f t="shared" si="8"/>
        <v>26946400</v>
      </c>
      <c r="AE62" t="s">
        <v>322</v>
      </c>
      <c r="AF62" s="5">
        <f>(VLOOKUP(A62, '[3]USA Coaches'' Salaries'!$O$3:$W$132, 9, FALSE))</f>
        <v>2.5154997999999997</v>
      </c>
      <c r="AG62">
        <v>34884</v>
      </c>
      <c r="AH62">
        <v>39204</v>
      </c>
      <c r="AI62">
        <v>36401</v>
      </c>
      <c r="AJ62">
        <f t="shared" si="9"/>
        <v>110489</v>
      </c>
      <c r="AK62">
        <v>1</v>
      </c>
      <c r="AL62">
        <v>0</v>
      </c>
      <c r="AM62">
        <v>1</v>
      </c>
      <c r="AN62">
        <v>0</v>
      </c>
      <c r="AO62">
        <f t="shared" si="44"/>
        <v>0</v>
      </c>
      <c r="AP62">
        <f>(VLOOKUP(A62, '[3]College Football Reference 0918'!$A$2:$I$131, 8, FALSE))*10</f>
        <v>0</v>
      </c>
      <c r="AQ62">
        <f>(VLOOKUP(A62, '[3]College Football Reference 0918'!$A$2:$I$131, 9, FALSE))*10</f>
        <v>0</v>
      </c>
      <c r="AR62">
        <f>VLOOKUP('Dataset to Analyze - Overall'!A62, '[3]College Football Reference 0918'!$A$2:$G$131, 3, FALSE)</f>
        <v>59</v>
      </c>
      <c r="AS62">
        <f>VLOOKUP('Dataset to Analyze - Overall'!A62, '[3]College Football Reference 0918'!$A$2:$G$131, 4, FALSE)</f>
        <v>67</v>
      </c>
      <c r="AT62" s="5">
        <f>VLOOKUP('Dataset to Analyze - Overall'!A62, '[3]College Football Reference 0918'!$A$2:$G$131, 5, FALSE)</f>
        <v>0.46825396825396826</v>
      </c>
      <c r="AU62">
        <f>(VLOOKUP('Dataset to Analyze - Overall'!A62,'[3]College Football Reference 0918'!$A$2:$G$131,7,FALSE)*5)</f>
        <v>5</v>
      </c>
      <c r="AV62">
        <f>(VLOOKUP('Dataset to Analyze - Overall'!A62, '[3]College Football Reference 0918'!$A$2:$G$131, 6, FALSE))*5</f>
        <v>30</v>
      </c>
      <c r="AW62">
        <f t="shared" si="11"/>
        <v>27</v>
      </c>
      <c r="AX62" s="4">
        <f>((((SUMIF('[3]2014 Broadcasts'!$F$2:$F$561, 'Dataset to Analyze - Overall'!A62, '[3]2014 Broadcasts'!$B$2:$B$561))+(SUMIF('[3]2014 Broadcasts'!$G$2:$G$561, 'Dataset to Analyze - Overall'!A62, '[3]2014 Broadcasts'!$B$2:$B$561))+(SUMIF('[3]2014 Broadcasts'!$H$2:$H$561, 'Dataset to Analyze - Overall'!A62, '[3]2014 Broadcasts'!$B$2:$B$561))+(SUMIF('[3]2014 Broadcasts'!$I$2:$I$561, 'Dataset to Analyze - Overall'!A62, '[3]2014 Broadcasts'!$B$2:$B$561)))+((SUMIF('[3]2015 Broadcasts'!$C$2:$C$417,'Dataset to Analyze - Overall'!A62,'[3]2015 Broadcasts'!$H$2:$H$417))+(SUMIF('[3]2015 Broadcasts'!$D$2:$D$417,'Dataset to Analyze - Overall'!A62,'[3]2015 Broadcasts'!$H$2:$H$417)))+((SUMIF('[3]2016 Broadcasts'!$C$2:$C$400,'Dataset to Analyze - Overall'!A62,'[3]2016 Broadcasts'!$H$2:$H$400))+(SUMIF('[3]2016 Broadcasts'!$D$2:$D$400,'Dataset to Analyze - Overall'!A62,'[3]2016 Broadcasts'!$H$2:$H$400)))+((SUMIF('[3]2017 Broadcasts'!$C$2:$C$394,'Dataset to Analyze - Overall'!A62, '[3]2017 Broadcasts'!$I$2:$I$394))+(SUMIF('[3]2017 Broadcasts'!$D$2:$D$394,'Dataset to Analyze - Overall'!A62, '[3]2017 Broadcasts'!$I$2:$I$394)))+((SUMIF('[3]2018 Broadcasts'!$C$2:$C$351, 'Dataset to Analyze - Overall'!A62, '[3]2018 Broadcasts'!$H$2:$H$351))+(SUMIF('[3]2018 Broadcasts'!$D$2:$D$351, 'Dataset to Analyze - Overall'!A62, '[3]2018 Broadcasts'!$H$2:$H$351))))/AW62)*1000000</f>
        <v>1661703.7037037036</v>
      </c>
      <c r="AY62" t="s">
        <v>205</v>
      </c>
      <c r="AZ62" s="4">
        <f>(VLOOKUP(A62, [3]Averages!$B$2:$K$128, 10, FALSE))*1000000</f>
        <v>2500000</v>
      </c>
      <c r="BA62" s="4">
        <f>AVERAGEIF([3]Attendance!$C$2:$C$1286, 'Dataset to Analyze - Overall'!A62, [3]Attendance!$G$2:$G$1286)</f>
        <v>34846.800000000003</v>
      </c>
      <c r="BB62">
        <f>VLOOKUP(A62, [3]Stadiums!$B$2:$E$132, 3, FALSE)</f>
        <v>44500</v>
      </c>
      <c r="BC62" s="3">
        <f t="shared" si="12"/>
        <v>0.78307415730337082</v>
      </c>
      <c r="BD62">
        <f>VLOOKUP(A62, '[3]College Football Reference 0918'!$A$2:$L$131, 11, FALSE)</f>
        <v>0</v>
      </c>
      <c r="BE62">
        <f>VLOOKUP(A62, '[3]College Football Reference 0918'!$A$2:$L$131, 12, FALSE)</f>
        <v>0</v>
      </c>
      <c r="BF62">
        <f>VLOOKUP(A62, '[3]College Football Reference 0918'!$A$2:$L$131, 2, FALSE)</f>
        <v>1</v>
      </c>
      <c r="BG62">
        <f>VLOOKUP(A62, '[3]Draft Picks'!$AG$2:$AT$131, 14, FALSE)</f>
        <v>21</v>
      </c>
      <c r="BH62">
        <f>(VLOOKUP(A62, [3]Averages!$B$2:$J$128, 9, FALSE))*GV62</f>
        <v>2251818.7464883877</v>
      </c>
      <c r="BJ62">
        <f>VLOOKUP(A62&amp;"2014", '[4]Revenues_All_Sports_and_Men''s_W'!$E$2:$BI$1271, 57, FALSE)</f>
        <v>27232643</v>
      </c>
      <c r="BK62">
        <f>VLOOKUP(A62&amp;"2015", '[4]Revenues_All_Sports_and_Men''s_W'!$E$2:$BI$1271, 57, FALSE)</f>
        <v>26991209</v>
      </c>
      <c r="BL62">
        <f>VLOOKUP(A62&amp;"2016", '[4]Revenues_All_Sports_and_Men''s_W'!$E$2:$BI$1271, 57, FALSE)</f>
        <v>28487714</v>
      </c>
      <c r="BM62">
        <f>VLOOKUP(A62&amp;"2017", '[4]Revenues_All_Sports_and_Men''s_W'!$E$2:$BI$1271, 57, FALSE)</f>
        <v>32378875</v>
      </c>
      <c r="BN62">
        <f>VLOOKUP(A62&amp;"2018", '[4]Revenues_All_Sports_and_Men''s_W'!$E$2:$BI$1271, 57, FALSE)</f>
        <v>32347820</v>
      </c>
      <c r="BO62" s="6">
        <f>VLOOKUP(A62&amp;"2014", '[4]Revenues_All_Sports_and_Men''s_W'!$E$2:$FO$1271, 58, FALSE)</f>
        <v>0.39296325799483572</v>
      </c>
      <c r="BP62" s="6">
        <f>VLOOKUP(A62&amp;"2015", '[4]Revenues_All_Sports_and_Men''s_W'!$E$2:$FO$1271, 58, FALSE)</f>
        <v>0.37848357916182668</v>
      </c>
      <c r="BQ62" s="6">
        <f>VLOOKUP(A62&amp;"2016", '[4]Revenues_All_Sports_and_Men''s_W'!$E$2:$FO$1271, 58, FALSE)</f>
        <v>0.38193893364201587</v>
      </c>
      <c r="BR62" s="6">
        <f>VLOOKUP(A62&amp;"2017", '[4]Revenues_All_Sports_and_Men''s_W'!$E$2:$FO$1271, 58, FALSE)</f>
        <v>0.4159128519519868</v>
      </c>
      <c r="BS62" s="6">
        <f>VLOOKUP(A62&amp;"2018", '[4]Revenues_All_Sports_and_Men''s_W'!$E$2:$FO$1271, 58, FALSE)</f>
        <v>0.39123780162899419</v>
      </c>
      <c r="BT62">
        <f>VLOOKUP(A62&amp;"2014", '[5]Recruiting_Expenses_Men''s_Women'!$F$2:$O$1271, 9, FALSE)</f>
        <v>846299</v>
      </c>
      <c r="BU62">
        <f>VLOOKUP(A62&amp;"2015", '[5]Recruiting_Expenses_Men''s_Women'!$F$2:$O$1271, 9, FALSE)</f>
        <v>908846</v>
      </c>
      <c r="BV62">
        <f>VLOOKUP(A62&amp;"2016", '[5]Recruiting_Expenses_Men''s_Women'!$F$2:$O$1271, 9, FALSE)</f>
        <v>787543</v>
      </c>
      <c r="BW62">
        <f>VLOOKUP(A62&amp;"2017", '[5]Recruiting_Expenses_Men''s_Women'!$F$2:$O$1271, 9, FALSE)</f>
        <v>813772</v>
      </c>
      <c r="BX62">
        <f>VLOOKUP(A62&amp;"2018", '[5]Recruiting_Expenses_Men''s_Women'!$F$2:$O$1271, 9, FALSE)</f>
        <v>1001501</v>
      </c>
      <c r="BY62" s="4">
        <v>26769000</v>
      </c>
      <c r="BZ62" s="4">
        <v>22794000</v>
      </c>
      <c r="CA62" s="4">
        <v>26528000</v>
      </c>
      <c r="CB62" s="4">
        <v>29841000</v>
      </c>
      <c r="CC62" s="4">
        <v>28800000</v>
      </c>
      <c r="CD62">
        <v>1</v>
      </c>
      <c r="CE62">
        <v>1</v>
      </c>
      <c r="CF62">
        <v>1</v>
      </c>
      <c r="CG62">
        <v>1</v>
      </c>
      <c r="CH62">
        <v>1</v>
      </c>
      <c r="CI62">
        <f>VLOOKUP(A62, '[3]2014'!$B$18:$D$145, 3, FALSE)</f>
        <v>7</v>
      </c>
      <c r="CJ62">
        <f>VLOOKUP(A62, '[3]2015'!$B$18:$D$145, 3, FALSE)</f>
        <v>3</v>
      </c>
      <c r="CK62">
        <f>VLOOKUP(A62, '[3]2016'!$B$18:$D$145, 3, FALSE)</f>
        <v>7</v>
      </c>
      <c r="CL62">
        <f>VLOOKUP(A62, '[3]2017'!$B$18:$D$147, 3, FALSE)</f>
        <v>7</v>
      </c>
      <c r="CM62">
        <f>VLOOKUP(A62, '[3]2018'!$B$18:$D$147, 3, FALSE)</f>
        <v>7</v>
      </c>
      <c r="CN62">
        <f>COUNTIF('[3]2014 Broadcasts'!$F$2:$F$561, 'Dataset to Analyze - Overall'!A62)+COUNTIF('[3]2014 Broadcasts'!$G$2:$G$561, 'Dataset to Analyze - Overall'!A62)+COUNTIF('[3]2014 Broadcasts'!$H$2:$H$561, 'Dataset to Analyze - Overall'!A62)+COUNTIF('[3]2014 Broadcasts'!$I$2:$I$561, 'Dataset to Analyze - Overall'!A62)</f>
        <v>6</v>
      </c>
      <c r="CO62">
        <f>COUNTIF('[3]2015 Broadcasts'!$C$2:$C$417, A62)+COUNTIF('[3]2015 Broadcasts'!$D$2:$D$417, A62)</f>
        <v>3</v>
      </c>
      <c r="CP62">
        <f>COUNTIF('[3]2016 Broadcasts'!$C$2:$C$400, 'Dataset to Analyze - Overall'!A62)+COUNTIF('[3]2016 Broadcasts'!$D$2:$D$400, 'Dataset to Analyze - Overall'!A62)</f>
        <v>6</v>
      </c>
      <c r="CQ62">
        <f>COUNTIF('[3]2017 Broadcasts'!$C$2:$C$394, 'Dataset to Analyze - Overall'!A62)+COUNTIF('[3]2017 Broadcasts'!$D$2:$D$394, 'Dataset to Analyze - Overall'!A62)</f>
        <v>5</v>
      </c>
      <c r="CR62">
        <f>COUNTIF('[3]2018 Broadcasts'!$C$2:$C$351, 'Dataset to Analyze - Overall'!A62)+COUNTIF('[3]2018 Broadcasts'!$D$2:$D$351, 'Dataset to Analyze - Overall'!A62)</f>
        <v>7</v>
      </c>
      <c r="CS62" s="4">
        <f>(((SUMIF('[3]2014 Broadcasts'!$F$2:$F$561, 'Dataset to Analyze - Overall'!A62, '[3]2014 Broadcasts'!$B$2:$B$561))+(SUMIF('[3]2014 Broadcasts'!$G$2:$G$561, 'Dataset to Analyze - Overall'!A62, '[3]2014 Broadcasts'!$B$2:$B$561))+(SUMIF('[3]2014 Broadcasts'!$H$2:$H$561, 'Dataset to Analyze - Overall'!A62, '[3]2014 Broadcasts'!$B$2:$B$561))+(SUMIF('[3]2014 Broadcasts'!$I$2:$I$561, 'Dataset to Analyze - Overall'!A62, '[3]2014 Broadcasts'!$B$2:$B$561)))/'Dataset to Analyze - Overall'!CN62)*1000000</f>
        <v>1965499.9999999998</v>
      </c>
      <c r="CT62" s="4">
        <f>(((SUMIF('[3]2015 Broadcasts'!$C$2:$C$417,'Dataset to Analyze - Overall'!A62,'[3]2015 Broadcasts'!$H$2:$H$417))+(SUMIF('[3]2015 Broadcasts'!$D$2:$D$417,'Dataset to Analyze - Overall'!A62,'[3]2015 Broadcasts'!$H$2:$H$417)))/CO62)*1000000</f>
        <v>1866333.3333333335</v>
      </c>
      <c r="CU62" s="4">
        <f>(((SUMIF('[3]2016 Broadcasts'!$C$2:$C$400,'Dataset to Analyze - Overall'!A62,'[3]2016 Broadcasts'!$H$2:$H$400))+(SUMIF('[3]2016 Broadcasts'!$D$2:$D$400,'Dataset to Analyze - Overall'!A62,'[3]2016 Broadcasts'!$H$2:$H$400)))/'Dataset to Analyze - Overall'!CP62)*1000000</f>
        <v>1229833.3333333335</v>
      </c>
      <c r="CV62" s="4">
        <f>(((SUMIF('[3]2017 Broadcasts'!$C$2:$C$394,'Dataset to Analyze - Overall'!A62, '[3]2017 Broadcasts'!$I$2:$I$394))+(SUMIF('[3]2017 Broadcasts'!$D$2:$D$394,'Dataset to Analyze - Overall'!A62, '[3]2017 Broadcasts'!$I$2:$I$394)))/'Dataset to Analyze - Overall'!CQ62)*1000000</f>
        <v>2127400</v>
      </c>
      <c r="CW62" s="4">
        <f>(((SUMIF('[3]2018 Broadcasts'!$C$2:$C$351, 'Dataset to Analyze - Overall'!A62, '[3]2018 Broadcasts'!$H$2:$H$351))+(SUMIF('[3]2018 Broadcasts'!$D$2:$D$351, 'Dataset to Analyze - Overall'!A62, '[3]2018 Broadcasts'!$H$2:$H$351)))/'Dataset to Analyze - Overall'!CR62)*1000000</f>
        <v>1351142.8571428573</v>
      </c>
      <c r="CX62" s="5"/>
      <c r="CY62">
        <f>VLOOKUP(A62&amp;"2014", [3]Attendance!$D$2:$G$1286, 4, FALSE)</f>
        <v>34270</v>
      </c>
      <c r="CZ62">
        <f>VLOOKUP(A62&amp;"2015", [3]Attendance!$D$2:$G$1286, 4, FALSE)</f>
        <v>30205</v>
      </c>
      <c r="DA62">
        <f>VLOOKUP(A62&amp;"2016", [3]Attendance!$D$2:$G$1286, 4, FALSE)</f>
        <v>32157</v>
      </c>
      <c r="DB62">
        <f>VLOOKUP(A62&amp;"2017", [3]Attendance!$D$2:$G$1286, 4, FALSE)</f>
        <v>35924</v>
      </c>
      <c r="DC62">
        <f>VLOOKUP(A62&amp;"2018", [3]Attendance!$D$2:$G$1286, 4, FALSE)</f>
        <v>37623</v>
      </c>
      <c r="DE62">
        <f t="shared" si="45"/>
        <v>17.439784576938901</v>
      </c>
      <c r="DF62">
        <f t="shared" si="45"/>
        <v>17.2851702433389</v>
      </c>
      <c r="DG62">
        <f t="shared" si="45"/>
        <v>18.243532045338902</v>
      </c>
      <c r="DH62">
        <f t="shared" si="45"/>
        <v>20.735431549738902</v>
      </c>
      <c r="DI62">
        <f t="shared" si="45"/>
        <v>20.715543927738903</v>
      </c>
      <c r="DJ62">
        <f t="shared" si="35"/>
        <v>62.185749999999999</v>
      </c>
      <c r="DK62">
        <f t="shared" si="36"/>
        <v>52.844499999999996</v>
      </c>
      <c r="DL62">
        <f t="shared" si="37"/>
        <v>61.619399999999999</v>
      </c>
      <c r="DM62">
        <f t="shared" si="38"/>
        <v>69.404949999999999</v>
      </c>
      <c r="DN62">
        <f t="shared" si="39"/>
        <v>66.95859999999999</v>
      </c>
      <c r="DT62">
        <f t="shared" si="46"/>
        <v>35.613166645217618</v>
      </c>
      <c r="DU62">
        <f t="shared" si="46"/>
        <v>37.200923291742043</v>
      </c>
      <c r="DV62">
        <f t="shared" si="46"/>
        <v>32.80601676473546</v>
      </c>
      <c r="DW62">
        <f t="shared" si="46"/>
        <v>34.685444416623049</v>
      </c>
      <c r="DX62">
        <f t="shared" si="46"/>
        <v>42.533902008253634</v>
      </c>
      <c r="DY62">
        <f t="shared" si="47"/>
        <v>29.030709999999999</v>
      </c>
      <c r="DZ62">
        <f t="shared" si="48"/>
        <v>23.688589999999998</v>
      </c>
      <c r="EA62">
        <f t="shared" si="49"/>
        <v>34.030709999999999</v>
      </c>
      <c r="EB62">
        <f t="shared" si="50"/>
        <v>29.030709999999999</v>
      </c>
      <c r="EC62">
        <f t="shared" si="51"/>
        <v>24.030709999999999</v>
      </c>
      <c r="ED62">
        <f t="shared" si="52"/>
        <v>8.9580000000421105</v>
      </c>
      <c r="EE62">
        <f t="shared" si="53"/>
        <v>4.4790000000563852</v>
      </c>
      <c r="EF62">
        <f t="shared" si="54"/>
        <v>8.958000000072321</v>
      </c>
      <c r="EG62">
        <f t="shared" si="55"/>
        <v>7.4650000000901793</v>
      </c>
      <c r="EH62">
        <f t="shared" si="56"/>
        <v>10.451000000109035</v>
      </c>
      <c r="EI62" s="4">
        <f t="shared" si="57"/>
        <v>153.22741122219864</v>
      </c>
      <c r="EJ62" s="4">
        <f t="shared" si="57"/>
        <v>135.49818353513731</v>
      </c>
      <c r="EK62" s="4">
        <f t="shared" si="57"/>
        <v>155.6576588101467</v>
      </c>
      <c r="EL62" s="4">
        <f t="shared" si="57"/>
        <v>161.32153596645213</v>
      </c>
      <c r="EM62" s="4">
        <f t="shared" si="57"/>
        <v>164.68975593610156</v>
      </c>
      <c r="EN62" s="4">
        <f t="shared" si="58"/>
        <v>56</v>
      </c>
      <c r="EO62" s="4">
        <f t="shared" si="58"/>
        <v>63</v>
      </c>
      <c r="EP62" s="4">
        <f t="shared" si="58"/>
        <v>61</v>
      </c>
      <c r="EQ62" s="4">
        <f t="shared" si="41"/>
        <v>64</v>
      </c>
      <c r="ER62" s="4" t="e">
        <f t="shared" si="40"/>
        <v>#DIV/0!</v>
      </c>
      <c r="ET62" s="4">
        <v>0</v>
      </c>
      <c r="EU62">
        <v>0</v>
      </c>
      <c r="EV62">
        <v>5</v>
      </c>
      <c r="EW62">
        <v>0</v>
      </c>
      <c r="EX62">
        <v>0</v>
      </c>
      <c r="EY62">
        <v>5</v>
      </c>
      <c r="EZ62">
        <v>0</v>
      </c>
      <c r="FA62">
        <v>5</v>
      </c>
      <c r="FB62">
        <v>5</v>
      </c>
      <c r="FC62">
        <v>0</v>
      </c>
      <c r="FD62">
        <f>VLOOKUP(A62, '[3]College Football Reference 0918'!$A$2:$R$131, 9, FALSE)</f>
        <v>0</v>
      </c>
      <c r="FE62">
        <f>VLOOKUP(A62, '[3]College Football Reference 0918'!$A$2:$R$131, 10, FALSE)</f>
        <v>0</v>
      </c>
      <c r="FF62">
        <f>VLOOKUP(A62, '[3]College Football Reference 0918'!$A$2:$R$131, 11, FALSE)</f>
        <v>0</v>
      </c>
      <c r="FG62">
        <f>VLOOKUP(A62, '[3]College Football Reference 0918'!$A$2:$R$131, 12, FALSE)</f>
        <v>0</v>
      </c>
      <c r="FH62">
        <f>VLOOKUP(A62, '[3]College Football Reference 0918'!$A$2:$R$131, 13, FALSE)</f>
        <v>0</v>
      </c>
      <c r="FX62">
        <f>IF((VLOOKUP(A62, '[3]2014'!$B$18:$Q$145, 13, FALSE))&gt;0, 5, 0)</f>
        <v>0</v>
      </c>
      <c r="FY62">
        <f>IF((VLOOKUP(A62, '[3]2015'!$B$18:$P$145, 13, FALSE))&gt;0, 5, 0)</f>
        <v>0</v>
      </c>
      <c r="FZ62">
        <f>IF((VLOOKUP(A62, '[3]2016'!$B$18:$Q$145, 13, FALSE))&gt;0, 5, 0)</f>
        <v>0</v>
      </c>
      <c r="GA62">
        <f>IF((VLOOKUP(A62, '[3]2017'!$B$18:$Q$147, 13, FALSE))&gt;0, 5, 0)</f>
        <v>0</v>
      </c>
      <c r="GB62">
        <f>IF((VLOOKUP(A62, '[3]2018'!$B$18:$Q$147, 13, FALSE))&gt;0, 5, 0)</f>
        <v>0</v>
      </c>
      <c r="GC62">
        <f>IF((VLOOKUP(A62, '[3]2014'!$B$18:$Q$145, 15, FALSE))&gt;0, 5, 0)</f>
        <v>0</v>
      </c>
      <c r="GD62">
        <f>IF((VLOOKUP(A62, '[3]2015'!$B$18:$P$145, 15, FALSE))&gt;0, 5, 0)</f>
        <v>0</v>
      </c>
      <c r="GE62">
        <f>IF((VLOOKUP(A62, '[3]2016'!$B$18:$Q$145, 15, FALSE))&gt;0, 5, 0)</f>
        <v>0</v>
      </c>
      <c r="GF62">
        <f>IF((VLOOKUP(A62, '[3]2017'!$B$18:$Q$147, 15, FALSE))&gt;0, 5, 0)</f>
        <v>0</v>
      </c>
      <c r="GG62">
        <f>IF((VLOOKUP(A62, '[3]2018'!$B$18:$Q$147, 15, FALSE))&gt;0, 5, 0)</f>
        <v>0</v>
      </c>
      <c r="GH62" s="7">
        <f t="shared" si="60"/>
        <v>72026.146456936447</v>
      </c>
      <c r="GI62" s="7">
        <f t="shared" si="60"/>
        <v>78461.381816802648</v>
      </c>
      <c r="GJ62" s="7">
        <f t="shared" si="60"/>
        <v>85471.578578520785</v>
      </c>
      <c r="GK62" s="7">
        <f t="shared" si="60"/>
        <v>93108.107141949295</v>
      </c>
      <c r="GL62" s="7">
        <f t="shared" si="60"/>
        <v>101426.92763761917</v>
      </c>
      <c r="GM62">
        <v>110489</v>
      </c>
      <c r="GO62" s="8">
        <f t="shared" si="29"/>
        <v>5.45E-2</v>
      </c>
      <c r="GP62" s="8">
        <f t="shared" si="30"/>
        <v>5.45E-2</v>
      </c>
      <c r="GQ62">
        <f>VLOOKUP(A62, '[3]Sept. 2017 Social'!$D$2:$F$151, 3, FALSE)</f>
        <v>5.45E-2</v>
      </c>
      <c r="GR62" t="e">
        <f>VLOOKUP(A62, '[3]Sept. 2018 Social'!$D$2:$F$151, 3, FALSE)</f>
        <v>#N/A</v>
      </c>
      <c r="GS62" t="e">
        <f>VLOOKUP(A62, '[3]Sept. 2019 Social'!$D$2:$F$301, 3, FALSE)</f>
        <v>#N/A</v>
      </c>
      <c r="GV62">
        <v>0.62989822236875037</v>
      </c>
    </row>
    <row r="63" spans="1:204" x14ac:dyDescent="0.35">
      <c r="A63" t="s">
        <v>323</v>
      </c>
      <c r="B63" t="str">
        <f>VLOOKUP(A63,'[1]CFB Scores for Tableau'!$A$2:$D$131, 2, FALSE)</f>
        <v>Charlottesville</v>
      </c>
      <c r="C63" t="str">
        <f>VLOOKUP(A63,'[1]CFB Scores for Tableau'!$A$2:$D$131, 3, FALSE)</f>
        <v>Virginia</v>
      </c>
      <c r="D63" s="9">
        <f>VLOOKUP(A63,'[1]CFB Scores for Tableau'!$A$2:$D$131, 4, FALSE)</f>
        <v>22904</v>
      </c>
      <c r="F63" s="3">
        <f t="shared" si="0"/>
        <v>76.640884585376213</v>
      </c>
      <c r="G63">
        <f t="shared" si="1"/>
        <v>62</v>
      </c>
      <c r="I63" s="4">
        <f t="shared" si="2"/>
        <v>15.59908020091</v>
      </c>
      <c r="J63">
        <v>0</v>
      </c>
      <c r="K63" s="4">
        <f t="shared" si="32"/>
        <v>61.668279999999996</v>
      </c>
      <c r="L63" s="4">
        <f t="shared" si="3"/>
        <v>50.474435461871593</v>
      </c>
      <c r="M63" s="4">
        <f t="shared" si="33"/>
        <v>28.171289000000005</v>
      </c>
      <c r="N63" s="4">
        <f t="shared" si="4"/>
        <v>35.832000000704532</v>
      </c>
      <c r="O63" s="4">
        <f t="shared" si="5"/>
        <v>191.74508466348613</v>
      </c>
      <c r="P63" s="4">
        <f t="shared" si="6"/>
        <v>62</v>
      </c>
      <c r="Q63" s="4"/>
      <c r="R63" s="4">
        <f t="shared" si="34"/>
        <v>190.88360568614237</v>
      </c>
      <c r="S63" s="4">
        <f t="shared" si="7"/>
        <v>62</v>
      </c>
      <c r="T63" s="4"/>
      <c r="U63" t="s">
        <v>218</v>
      </c>
      <c r="V63" t="s">
        <v>191</v>
      </c>
      <c r="W63" s="4">
        <v>24949734.300000001</v>
      </c>
      <c r="X63" s="4">
        <v>3403109.3</v>
      </c>
      <c r="Y63" s="4">
        <f>VLOOKUP(A63, '[2]Power 5'!$B$2:$F$75, 3, FALSE)</f>
        <v>937298.7</v>
      </c>
      <c r="Z63" s="4">
        <f>VLOOKUP(A63, '[2]Power 5'!$B$2:$F$75, 4, FALSE)</f>
        <v>415426.29999999993</v>
      </c>
      <c r="AA63" s="3">
        <f>VLOOKUP(A63, '[2]Power 5'!$B$2:$F$75, 5, FALSE)</f>
        <v>0.44321655412516836</v>
      </c>
      <c r="AB63" s="4">
        <v>21546625</v>
      </c>
      <c r="AC63" s="3">
        <v>0.27660981559330328</v>
      </c>
      <c r="AD63" s="4">
        <f t="shared" si="8"/>
        <v>26548800</v>
      </c>
      <c r="AE63" t="s">
        <v>324</v>
      </c>
      <c r="AF63" s="5">
        <f>(VLOOKUP(A63, '[3]USA Coaches'' Salaries'!$O$3:$W$132, 9, FALSE))</f>
        <v>3.4146000000000001</v>
      </c>
      <c r="AG63">
        <v>150156</v>
      </c>
      <c r="AH63">
        <v>75095</v>
      </c>
      <c r="AI63">
        <v>70235</v>
      </c>
      <c r="AJ63">
        <f t="shared" si="9"/>
        <v>295486</v>
      </c>
      <c r="AK63">
        <v>0</v>
      </c>
      <c r="AL63">
        <v>0</v>
      </c>
      <c r="AM63">
        <v>0</v>
      </c>
      <c r="AN63">
        <v>0</v>
      </c>
      <c r="AO63">
        <f t="shared" si="44"/>
        <v>0</v>
      </c>
      <c r="AP63">
        <f>(VLOOKUP(A63, '[3]College Football Reference 0918'!$A$2:$I$131, 8, FALSE))*10</f>
        <v>0</v>
      </c>
      <c r="AQ63">
        <f>(VLOOKUP(A63, '[3]College Football Reference 0918'!$A$2:$I$131, 9, FALSE))*10</f>
        <v>0</v>
      </c>
      <c r="AR63">
        <f>VLOOKUP('Dataset to Analyze - Overall'!A63, '[3]College Football Reference 0918'!$A$2:$G$131, 3, FALSE)</f>
        <v>46</v>
      </c>
      <c r="AS63">
        <f>VLOOKUP('Dataset to Analyze - Overall'!A63, '[3]College Football Reference 0918'!$A$2:$G$131, 4, FALSE)</f>
        <v>77</v>
      </c>
      <c r="AT63" s="5">
        <f>VLOOKUP('Dataset to Analyze - Overall'!A63, '[3]College Football Reference 0918'!$A$2:$G$131, 5, FALSE)</f>
        <v>0.37398373983739835</v>
      </c>
      <c r="AU63">
        <f>(VLOOKUP('Dataset to Analyze - Overall'!A63,'[3]College Football Reference 0918'!$A$2:$G$131,7,FALSE)*5)</f>
        <v>5</v>
      </c>
      <c r="AV63">
        <f>(VLOOKUP('Dataset to Analyze - Overall'!A63, '[3]College Football Reference 0918'!$A$2:$G$131, 6, FALSE))*5</f>
        <v>15</v>
      </c>
      <c r="AW63">
        <f t="shared" si="11"/>
        <v>24</v>
      </c>
      <c r="AX63" s="4">
        <f>((((SUMIF('[3]2014 Broadcasts'!$F$2:$F$561, 'Dataset to Analyze - Overall'!A63, '[3]2014 Broadcasts'!$B$2:$B$561))+(SUMIF('[3]2014 Broadcasts'!$G$2:$G$561, 'Dataset to Analyze - Overall'!A63, '[3]2014 Broadcasts'!$B$2:$B$561))+(SUMIF('[3]2014 Broadcasts'!$H$2:$H$561, 'Dataset to Analyze - Overall'!A63, '[3]2014 Broadcasts'!$B$2:$B$561))+(SUMIF('[3]2014 Broadcasts'!$I$2:$I$561, 'Dataset to Analyze - Overall'!A63, '[3]2014 Broadcasts'!$B$2:$B$561)))+((SUMIF('[3]2015 Broadcasts'!$C$2:$C$417,'Dataset to Analyze - Overall'!A63,'[3]2015 Broadcasts'!$H$2:$H$417))+(SUMIF('[3]2015 Broadcasts'!$D$2:$D$417,'Dataset to Analyze - Overall'!A63,'[3]2015 Broadcasts'!$H$2:$H$417)))+((SUMIF('[3]2016 Broadcasts'!$C$2:$C$400,'Dataset to Analyze - Overall'!A63,'[3]2016 Broadcasts'!$H$2:$H$400))+(SUMIF('[3]2016 Broadcasts'!$D$2:$D$400,'Dataset to Analyze - Overall'!A63,'[3]2016 Broadcasts'!$H$2:$H$400)))+((SUMIF('[3]2017 Broadcasts'!$C$2:$C$394,'Dataset to Analyze - Overall'!A63, '[3]2017 Broadcasts'!$I$2:$I$394))+(SUMIF('[3]2017 Broadcasts'!$D$2:$D$394,'Dataset to Analyze - Overall'!A63, '[3]2017 Broadcasts'!$I$2:$I$394)))+((SUMIF('[3]2018 Broadcasts'!$C$2:$C$351, 'Dataset to Analyze - Overall'!A63, '[3]2018 Broadcasts'!$H$2:$H$351))+(SUMIF('[3]2018 Broadcasts'!$D$2:$D$351, 'Dataset to Analyze - Overall'!A63, '[3]2018 Broadcasts'!$H$2:$H$351))))/AW63)*1000000</f>
        <v>1804499.9999999998</v>
      </c>
      <c r="AY63" t="s">
        <v>193</v>
      </c>
      <c r="AZ63" s="4">
        <f>(VLOOKUP(A63, [3]Averages!$B$2:$K$128, 10, FALSE))*1000000</f>
        <v>3075000</v>
      </c>
      <c r="BA63" s="4">
        <f>AVERAGEIF([3]Attendance!$C$2:$C$1286, 'Dataset to Analyze - Overall'!A63, [3]Attendance!$G$2:$G$1286)</f>
        <v>43582.8</v>
      </c>
      <c r="BB63">
        <f>VLOOKUP(A63, [3]Stadiums!$B$2:$E$132, 3, FALSE)</f>
        <v>61500</v>
      </c>
      <c r="BC63" s="3">
        <f t="shared" si="12"/>
        <v>0.70866341463414639</v>
      </c>
      <c r="BD63">
        <f>VLOOKUP(A63, '[3]College Football Reference 0918'!$A$2:$L$131, 11, FALSE)</f>
        <v>0</v>
      </c>
      <c r="BE63">
        <f>VLOOKUP(A63, '[3]College Football Reference 0918'!$A$2:$L$131, 12, FALSE)</f>
        <v>0</v>
      </c>
      <c r="BF63">
        <f>VLOOKUP(A63, '[3]College Football Reference 0918'!$A$2:$L$131, 2, FALSE)</f>
        <v>5</v>
      </c>
      <c r="BG63">
        <f>VLOOKUP(A63, '[3]Draft Picks'!$AG$2:$AT$131, 14, FALSE)</f>
        <v>14</v>
      </c>
      <c r="BH63">
        <f>(VLOOKUP(A63, [3]Averages!$B$2:$J$128, 9, FALSE))*GV63</f>
        <v>2759299.7406617496</v>
      </c>
      <c r="BJ63">
        <f>VLOOKUP(A63&amp;"2014", '[4]Revenues_All_Sports_and_Men''s_W'!$E$2:$BI$1271, 57, FALSE)</f>
        <v>24551003</v>
      </c>
      <c r="BK63">
        <f>VLOOKUP(A63&amp;"2015", '[4]Revenues_All_Sports_and_Men''s_W'!$E$2:$BI$1271, 57, FALSE)</f>
        <v>27931475</v>
      </c>
      <c r="BL63">
        <f>VLOOKUP(A63&amp;"2016", '[4]Revenues_All_Sports_and_Men''s_W'!$E$2:$BI$1271, 57, FALSE)</f>
        <v>21136336</v>
      </c>
      <c r="BM63">
        <f>VLOOKUP(A63&amp;"2017", '[4]Revenues_All_Sports_and_Men''s_W'!$E$2:$BI$1271, 57, FALSE)</f>
        <v>32549903</v>
      </c>
      <c r="BN63">
        <f>VLOOKUP(A63&amp;"2018", '[4]Revenues_All_Sports_and_Men''s_W'!$E$2:$BI$1271, 57, FALSE)</f>
        <v>33726985</v>
      </c>
      <c r="BO63" s="6">
        <f>VLOOKUP(A63&amp;"2014", '[4]Revenues_All_Sports_and_Men''s_W'!$E$2:$FO$1271, 58, FALSE)</f>
        <v>0.28200342486346397</v>
      </c>
      <c r="BP63" s="6">
        <f>VLOOKUP(A63&amp;"2015", '[4]Revenues_All_Sports_and_Men''s_W'!$E$2:$FO$1271, 58, FALSE)</f>
        <v>0.27755826415900936</v>
      </c>
      <c r="BQ63" s="6">
        <f>VLOOKUP(A63&amp;"2016", '[4]Revenues_All_Sports_and_Men''s_W'!$E$2:$FO$1271, 58, FALSE)</f>
        <v>0.22736288875534233</v>
      </c>
      <c r="BR63" s="6">
        <f>VLOOKUP(A63&amp;"2017", '[4]Revenues_All_Sports_and_Men''s_W'!$E$2:$FO$1271, 58, FALSE)</f>
        <v>0.30857024022373808</v>
      </c>
      <c r="BS63" s="6">
        <f>VLOOKUP(A63&amp;"2018", '[4]Revenues_All_Sports_and_Men''s_W'!$E$2:$FO$1271, 58, FALSE)</f>
        <v>0.30983687453817732</v>
      </c>
      <c r="BT63">
        <f>VLOOKUP(A63&amp;"2014", '[5]Recruiting_Expenses_Men''s_Women'!$F$2:$O$1271, 9, FALSE)</f>
        <v>841349</v>
      </c>
      <c r="BU63">
        <f>VLOOKUP(A63&amp;"2015", '[5]Recruiting_Expenses_Men''s_Women'!$F$2:$O$1271, 9, FALSE)</f>
        <v>1063765</v>
      </c>
      <c r="BV63">
        <f>VLOOKUP(A63&amp;"2016", '[5]Recruiting_Expenses_Men''s_Women'!$F$2:$O$1271, 9, FALSE)</f>
        <v>1156138</v>
      </c>
      <c r="BW63">
        <f>VLOOKUP(A63&amp;"2017", '[5]Recruiting_Expenses_Men''s_Women'!$F$2:$O$1271, 9, FALSE)</f>
        <v>1298977</v>
      </c>
      <c r="BX63">
        <f>VLOOKUP(A63&amp;"2018", '[5]Recruiting_Expenses_Men''s_Women'!$F$2:$O$1271, 9, FALSE)</f>
        <v>1362382</v>
      </c>
      <c r="BY63" s="4">
        <v>25756000</v>
      </c>
      <c r="BZ63" s="4">
        <v>22949000</v>
      </c>
      <c r="CA63" s="4">
        <v>25537000</v>
      </c>
      <c r="CB63" s="4">
        <v>29702000</v>
      </c>
      <c r="CC63" s="4">
        <v>28800000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f>VLOOKUP(A63, '[3]2014'!$B$18:$D$145, 3, FALSE)</f>
        <v>5</v>
      </c>
      <c r="CJ63">
        <f>VLOOKUP(A63, '[3]2015'!$B$18:$D$145, 3, FALSE)</f>
        <v>4</v>
      </c>
      <c r="CK63">
        <f>VLOOKUP(A63, '[3]2016'!$B$18:$D$145, 3, FALSE)</f>
        <v>2</v>
      </c>
      <c r="CL63">
        <f>VLOOKUP(A63, '[3]2017'!$B$18:$D$147, 3, FALSE)</f>
        <v>6</v>
      </c>
      <c r="CM63">
        <f>VLOOKUP(A63, '[3]2018'!$B$18:$D$147, 3, FALSE)</f>
        <v>8</v>
      </c>
      <c r="CN63">
        <f>COUNTIF('[3]2014 Broadcasts'!$F$2:$F$561, 'Dataset to Analyze - Overall'!A63)+COUNTIF('[3]2014 Broadcasts'!$G$2:$G$561, 'Dataset to Analyze - Overall'!A63)+COUNTIF('[3]2014 Broadcasts'!$H$2:$H$561, 'Dataset to Analyze - Overall'!A63)+COUNTIF('[3]2014 Broadcasts'!$I$2:$I$561, 'Dataset to Analyze - Overall'!A63)</f>
        <v>6</v>
      </c>
      <c r="CO63">
        <f>COUNTIF('[3]2015 Broadcasts'!$C$2:$C$417, A63)+COUNTIF('[3]2015 Broadcasts'!$D$2:$D$417, A63)</f>
        <v>4</v>
      </c>
      <c r="CP63">
        <f>COUNTIF('[3]2016 Broadcasts'!$C$2:$C$400, 'Dataset to Analyze - Overall'!A63)+COUNTIF('[3]2016 Broadcasts'!$D$2:$D$400, 'Dataset to Analyze - Overall'!A63)</f>
        <v>3</v>
      </c>
      <c r="CQ63">
        <f>COUNTIF('[3]2017 Broadcasts'!$C$2:$C$394, 'Dataset to Analyze - Overall'!A63)+COUNTIF('[3]2017 Broadcasts'!$D$2:$D$394, 'Dataset to Analyze - Overall'!A63)</f>
        <v>7</v>
      </c>
      <c r="CR63">
        <f>COUNTIF('[3]2018 Broadcasts'!$C$2:$C$351, 'Dataset to Analyze - Overall'!A63)+COUNTIF('[3]2018 Broadcasts'!$D$2:$D$351, 'Dataset to Analyze - Overall'!A63)</f>
        <v>4</v>
      </c>
      <c r="CS63" s="4">
        <f>(((SUMIF('[3]2014 Broadcasts'!$F$2:$F$561, 'Dataset to Analyze - Overall'!A63, '[3]2014 Broadcasts'!$B$2:$B$561))+(SUMIF('[3]2014 Broadcasts'!$G$2:$G$561, 'Dataset to Analyze - Overall'!A63, '[3]2014 Broadcasts'!$B$2:$B$561))+(SUMIF('[3]2014 Broadcasts'!$H$2:$H$561, 'Dataset to Analyze - Overall'!A63, '[3]2014 Broadcasts'!$B$2:$B$561))+(SUMIF('[3]2014 Broadcasts'!$I$2:$I$561, 'Dataset to Analyze - Overall'!A63, '[3]2014 Broadcasts'!$B$2:$B$561)))/'Dataset to Analyze - Overall'!CN63)*1000000</f>
        <v>1839999.9999999998</v>
      </c>
      <c r="CT63" s="4">
        <f>(((SUMIF('[3]2015 Broadcasts'!$C$2:$C$417,'Dataset to Analyze - Overall'!A63,'[3]2015 Broadcasts'!$H$2:$H$417))+(SUMIF('[3]2015 Broadcasts'!$D$2:$D$417,'Dataset to Analyze - Overall'!A63,'[3]2015 Broadcasts'!$H$2:$H$417)))/CO63)*1000000</f>
        <v>2324999.9999999995</v>
      </c>
      <c r="CU63" s="4">
        <f>(((SUMIF('[3]2016 Broadcasts'!$C$2:$C$400,'Dataset to Analyze - Overall'!A63,'[3]2016 Broadcasts'!$H$2:$H$400))+(SUMIF('[3]2016 Broadcasts'!$D$2:$D$400,'Dataset to Analyze - Overall'!A63,'[3]2016 Broadcasts'!$H$2:$H$400)))/'Dataset to Analyze - Overall'!CP63)*1000000</f>
        <v>1650666.6666666667</v>
      </c>
      <c r="CV63" s="4">
        <f>(((SUMIF('[3]2017 Broadcasts'!$C$2:$C$394,'Dataset to Analyze - Overall'!A63, '[3]2017 Broadcasts'!$I$2:$I$394))+(SUMIF('[3]2017 Broadcasts'!$D$2:$D$394,'Dataset to Analyze - Overall'!A63, '[3]2017 Broadcasts'!$I$2:$I$394)))/'Dataset to Analyze - Overall'!CQ63)*1000000</f>
        <v>1383428.5714285711</v>
      </c>
      <c r="CW63" s="4">
        <f>(((SUMIF('[3]2018 Broadcasts'!$C$2:$C$351, 'Dataset to Analyze - Overall'!A63, '[3]2018 Broadcasts'!$H$2:$H$351))+(SUMIF('[3]2018 Broadcasts'!$D$2:$D$351, 'Dataset to Analyze - Overall'!A63, '[3]2018 Broadcasts'!$H$2:$H$351)))/'Dataset to Analyze - Overall'!CR63)*1000000</f>
        <v>2083000.0000000002</v>
      </c>
      <c r="CX63" s="5"/>
      <c r="CY63">
        <f>VLOOKUP(A63&amp;"2014", [3]Attendance!$D$2:$G$1286, 4, FALSE)</f>
        <v>39320</v>
      </c>
      <c r="CZ63">
        <f>VLOOKUP(A63&amp;"2015", [3]Attendance!$D$2:$G$1286, 4, FALSE)</f>
        <v>43285</v>
      </c>
      <c r="DA63">
        <f>VLOOKUP(A63&amp;"2016", [3]Attendance!$D$2:$G$1286, 4, FALSE)</f>
        <v>39929</v>
      </c>
      <c r="DB63">
        <f>VLOOKUP(A63&amp;"2017", [3]Attendance!$D$2:$G$1286, 4, FALSE)</f>
        <v>39398</v>
      </c>
      <c r="DC63">
        <f>VLOOKUP(A63&amp;"2018", [3]Attendance!$D$2:$G$1286, 4, FALSE)</f>
        <v>39705</v>
      </c>
      <c r="DE63">
        <f t="shared" si="45"/>
        <v>15.722462320938902</v>
      </c>
      <c r="DF63">
        <f t="shared" si="45"/>
        <v>17.887316589738901</v>
      </c>
      <c r="DG63">
        <f t="shared" si="45"/>
        <v>13.535709574138901</v>
      </c>
      <c r="DH63">
        <f t="shared" si="45"/>
        <v>20.844957880938903</v>
      </c>
      <c r="DI63">
        <f t="shared" si="45"/>
        <v>21.598761193738902</v>
      </c>
      <c r="DJ63">
        <f t="shared" si="35"/>
        <v>59.805199999999999</v>
      </c>
      <c r="DK63">
        <f t="shared" si="36"/>
        <v>53.208749999999995</v>
      </c>
      <c r="DL63">
        <f t="shared" si="37"/>
        <v>59.290549999999996</v>
      </c>
      <c r="DM63">
        <f t="shared" si="38"/>
        <v>69.078299999999999</v>
      </c>
      <c r="DN63">
        <f t="shared" si="39"/>
        <v>66.95859999999999</v>
      </c>
      <c r="DT63">
        <f t="shared" si="46"/>
        <v>36.558584758179407</v>
      </c>
      <c r="DU63">
        <f t="shared" si="46"/>
        <v>46.290179493441222</v>
      </c>
      <c r="DV63">
        <f t="shared" si="46"/>
        <v>49.222274654548201</v>
      </c>
      <c r="DW63">
        <f t="shared" si="46"/>
        <v>54.789473968521456</v>
      </c>
      <c r="DX63">
        <f t="shared" si="46"/>
        <v>57.381085302021596</v>
      </c>
      <c r="DY63">
        <f t="shared" si="47"/>
        <v>23.859649999999998</v>
      </c>
      <c r="DZ63">
        <f t="shared" si="48"/>
        <v>23.77412</v>
      </c>
      <c r="EA63">
        <f t="shared" si="49"/>
        <v>23.603059999999999</v>
      </c>
      <c r="EB63">
        <f t="shared" si="50"/>
        <v>28.945179999999997</v>
      </c>
      <c r="EC63">
        <f t="shared" si="51"/>
        <v>34.116239999999998</v>
      </c>
      <c r="ED63">
        <f t="shared" si="52"/>
        <v>8.9580000002907632</v>
      </c>
      <c r="EE63">
        <f t="shared" si="53"/>
        <v>5.9720000003302074</v>
      </c>
      <c r="EF63">
        <f t="shared" si="54"/>
        <v>4.4790000003724524</v>
      </c>
      <c r="EG63">
        <f t="shared" si="55"/>
        <v>10.451000000418759</v>
      </c>
      <c r="EH63">
        <f t="shared" si="56"/>
        <v>5.9720000004694871</v>
      </c>
      <c r="EI63" s="4">
        <f t="shared" si="57"/>
        <v>144.90389707940906</v>
      </c>
      <c r="EJ63" s="4">
        <f t="shared" si="57"/>
        <v>147.13236608351033</v>
      </c>
      <c r="EK63" s="4">
        <f t="shared" si="57"/>
        <v>150.13059422905954</v>
      </c>
      <c r="EL63" s="4">
        <f t="shared" si="57"/>
        <v>184.10891184987912</v>
      </c>
      <c r="EM63" s="4">
        <f t="shared" si="57"/>
        <v>186.02668649622998</v>
      </c>
      <c r="EN63" s="4">
        <f t="shared" si="58"/>
        <v>60</v>
      </c>
      <c r="EO63" s="4">
        <f t="shared" si="58"/>
        <v>61</v>
      </c>
      <c r="EP63" s="4">
        <f t="shared" si="58"/>
        <v>64</v>
      </c>
      <c r="EQ63" s="4">
        <f t="shared" si="41"/>
        <v>52</v>
      </c>
      <c r="ER63" s="4" t="e">
        <f t="shared" si="40"/>
        <v>#DIV/0!</v>
      </c>
      <c r="ET63" s="4">
        <v>0</v>
      </c>
      <c r="EU63">
        <v>0</v>
      </c>
      <c r="EV63">
        <v>0</v>
      </c>
      <c r="EW63">
        <v>0</v>
      </c>
      <c r="EX63">
        <v>5</v>
      </c>
      <c r="EY63">
        <v>0</v>
      </c>
      <c r="EZ63">
        <v>0</v>
      </c>
      <c r="FA63">
        <v>0</v>
      </c>
      <c r="FB63">
        <v>5</v>
      </c>
      <c r="FC63">
        <v>5</v>
      </c>
      <c r="FD63">
        <f>VLOOKUP(A63, '[3]College Football Reference 0918'!$A$2:$R$131, 9, FALSE)</f>
        <v>0</v>
      </c>
      <c r="FE63">
        <f>VLOOKUP(A63, '[3]College Football Reference 0918'!$A$2:$R$131, 10, FALSE)</f>
        <v>0</v>
      </c>
      <c r="FF63">
        <f>VLOOKUP(A63, '[3]College Football Reference 0918'!$A$2:$R$131, 11, FALSE)</f>
        <v>0</v>
      </c>
      <c r="FG63">
        <f>VLOOKUP(A63, '[3]College Football Reference 0918'!$A$2:$R$131, 12, FALSE)</f>
        <v>0</v>
      </c>
      <c r="FH63">
        <f>VLOOKUP(A63, '[3]College Football Reference 0918'!$A$2:$R$131, 13, FALSE)</f>
        <v>0</v>
      </c>
      <c r="FX63">
        <f>IF((VLOOKUP(A63, '[3]2014'!$B$18:$Q$145, 13, FALSE))&gt;0, 5, 0)</f>
        <v>0</v>
      </c>
      <c r="FY63">
        <f>IF((VLOOKUP(A63, '[3]2015'!$B$18:$P$145, 13, FALSE))&gt;0, 5, 0)</f>
        <v>0</v>
      </c>
      <c r="FZ63">
        <f>IF((VLOOKUP(A63, '[3]2016'!$B$18:$Q$145, 13, FALSE))&gt;0, 5, 0)</f>
        <v>0</v>
      </c>
      <c r="GA63">
        <f>IF((VLOOKUP(A63, '[3]2017'!$B$18:$Q$147, 13, FALSE))&gt;0, 5, 0)</f>
        <v>0</v>
      </c>
      <c r="GB63">
        <f>IF((VLOOKUP(A63, '[3]2018'!$B$18:$Q$147, 13, FALSE))&gt;0, 5, 0)</f>
        <v>0</v>
      </c>
      <c r="GC63">
        <f>IF((VLOOKUP(A63, '[3]2014'!$B$18:$Q$145, 15, FALSE))&gt;0, 5, 0)</f>
        <v>0</v>
      </c>
      <c r="GD63">
        <f>IF((VLOOKUP(A63, '[3]2015'!$B$18:$P$145, 15, FALSE))&gt;0, 5, 0)</f>
        <v>0</v>
      </c>
      <c r="GE63">
        <f>IF((VLOOKUP(A63, '[3]2016'!$B$18:$Q$145, 15, FALSE))&gt;0, 5, 0)</f>
        <v>0</v>
      </c>
      <c r="GF63">
        <f>IF((VLOOKUP(A63, '[3]2017'!$B$18:$Q$147, 15, FALSE))&gt;0, 5, 0)</f>
        <v>0</v>
      </c>
      <c r="GG63">
        <f>IF((VLOOKUP(A63, '[3]2018'!$B$18:$Q$147, 15, FALSE))&gt;0, 5, 0)</f>
        <v>0</v>
      </c>
      <c r="GH63" s="7">
        <f t="shared" si="60"/>
        <v>192622.95714482275</v>
      </c>
      <c r="GI63" s="7">
        <f t="shared" si="60"/>
        <v>209833.01385223638</v>
      </c>
      <c r="GJ63" s="7">
        <f t="shared" si="60"/>
        <v>228580.71724653849</v>
      </c>
      <c r="GK63" s="7">
        <f t="shared" si="60"/>
        <v>249003.449637032</v>
      </c>
      <c r="GL63" s="7">
        <f t="shared" si="60"/>
        <v>271250.86786856194</v>
      </c>
      <c r="GM63">
        <v>295486</v>
      </c>
      <c r="GO63" s="8" t="e">
        <f t="shared" si="29"/>
        <v>#N/A</v>
      </c>
      <c r="GP63" s="8" t="e">
        <f t="shared" si="30"/>
        <v>#N/A</v>
      </c>
      <c r="GQ63" t="e">
        <f>VLOOKUP(A63, '[3]Sept. 2017 Social'!$D$2:$F$151, 3, FALSE)</f>
        <v>#N/A</v>
      </c>
      <c r="GR63" t="e">
        <f>VLOOKUP(A63, '[3]Sept. 2018 Social'!$D$2:$F$151, 3, FALSE)</f>
        <v>#N/A</v>
      </c>
      <c r="GS63">
        <f>VLOOKUP(A63, '[3]Sept. 2019 Social'!$D$2:$F$301, 3, FALSE)</f>
        <v>8.8800000000000004E-2</v>
      </c>
      <c r="GV63">
        <v>0.54953105201982155</v>
      </c>
    </row>
    <row r="64" spans="1:204" x14ac:dyDescent="0.35">
      <c r="A64" t="s">
        <v>325</v>
      </c>
      <c r="B64" t="str">
        <f>VLOOKUP(A64,'[1]CFB Scores for Tableau'!$A$2:$D$131, 2, FALSE)</f>
        <v>College Park</v>
      </c>
      <c r="C64" t="str">
        <f>VLOOKUP(A64,'[1]CFB Scores for Tableau'!$A$2:$D$131, 3, FALSE)</f>
        <v>Maryland</v>
      </c>
      <c r="D64" s="9">
        <f>VLOOKUP(A64,'[1]CFB Scores for Tableau'!$A$2:$D$131, 4, FALSE)</f>
        <v>20742</v>
      </c>
      <c r="F64" s="3">
        <f t="shared" si="0"/>
        <v>75.422803700243165</v>
      </c>
      <c r="G64">
        <f t="shared" si="1"/>
        <v>63</v>
      </c>
      <c r="I64" s="4">
        <f t="shared" si="2"/>
        <v>16.101545304790001</v>
      </c>
      <c r="J64">
        <v>0</v>
      </c>
      <c r="K64" s="4">
        <f t="shared" si="32"/>
        <v>59.900139999999993</v>
      </c>
      <c r="L64" s="4">
        <f t="shared" si="3"/>
        <v>50.05940047398208</v>
      </c>
      <c r="M64" s="4">
        <f t="shared" si="33"/>
        <v>30.145981000000006</v>
      </c>
      <c r="N64" s="4">
        <f t="shared" si="4"/>
        <v>46.28300000115221</v>
      </c>
      <c r="O64" s="4">
        <f t="shared" si="5"/>
        <v>202.49006677992426</v>
      </c>
      <c r="P64" s="4">
        <f t="shared" si="6"/>
        <v>60</v>
      </c>
      <c r="Q64" s="4"/>
      <c r="R64" s="4">
        <f t="shared" si="34"/>
        <v>201.55165103294615</v>
      </c>
      <c r="S64" s="4">
        <f t="shared" si="7"/>
        <v>60</v>
      </c>
      <c r="T64" s="4"/>
      <c r="U64" t="s">
        <v>195</v>
      </c>
      <c r="V64" t="s">
        <v>191</v>
      </c>
      <c r="W64" s="4">
        <v>25518326.699999999</v>
      </c>
      <c r="X64" s="4">
        <v>1932784.2</v>
      </c>
      <c r="Y64" s="4">
        <f>VLOOKUP(A64, '[2]Power 5'!$B$2:$F$75, 3, FALSE)</f>
        <v>689834.2</v>
      </c>
      <c r="Z64" s="4">
        <f>VLOOKUP(A64, '[2]Power 5'!$B$2:$F$75, 4, FALSE)</f>
        <v>370852.7</v>
      </c>
      <c r="AA64" s="3">
        <f>VLOOKUP(A64, '[2]Power 5'!$B$2:$F$75, 5, FALSE)</f>
        <v>0.53759686023105269</v>
      </c>
      <c r="AB64" s="4">
        <v>23585542.5</v>
      </c>
      <c r="AC64" s="3">
        <v>0.32669310551065028</v>
      </c>
      <c r="AD64" s="4">
        <f t="shared" si="8"/>
        <v>25796400</v>
      </c>
      <c r="AE64" t="s">
        <v>326</v>
      </c>
      <c r="AF64" s="5">
        <f>(VLOOKUP(A64, '[3]USA Coaches'' Salaries'!$O$3:$W$132, 9, FALSE))</f>
        <v>2.3967999999999998</v>
      </c>
      <c r="AG64">
        <v>268792</v>
      </c>
      <c r="AH64">
        <v>149477</v>
      </c>
      <c r="AI64">
        <v>79055</v>
      </c>
      <c r="AJ64">
        <f t="shared" si="9"/>
        <v>497324</v>
      </c>
      <c r="AK64">
        <v>0</v>
      </c>
      <c r="AL64">
        <v>0</v>
      </c>
      <c r="AM64">
        <v>0</v>
      </c>
      <c r="AN64">
        <v>0</v>
      </c>
      <c r="AO64">
        <f t="shared" si="44"/>
        <v>0</v>
      </c>
      <c r="AP64">
        <f>(VLOOKUP(A64, '[3]College Football Reference 0918'!$A$2:$I$131, 8, FALSE))*10</f>
        <v>0</v>
      </c>
      <c r="AQ64">
        <f>(VLOOKUP(A64, '[3]College Football Reference 0918'!$A$2:$I$131, 9, FALSE))*10</f>
        <v>0</v>
      </c>
      <c r="AR64">
        <f>VLOOKUP('Dataset to Analyze - Overall'!A64, '[3]College Football Reference 0918'!$A$2:$G$131, 3, FALSE)</f>
        <v>49</v>
      </c>
      <c r="AS64">
        <f>VLOOKUP('Dataset to Analyze - Overall'!A64, '[3]College Football Reference 0918'!$A$2:$G$131, 4, FALSE)</f>
        <v>75</v>
      </c>
      <c r="AT64" s="5">
        <f>VLOOKUP('Dataset to Analyze - Overall'!A64, '[3]College Football Reference 0918'!$A$2:$G$131, 5, FALSE)</f>
        <v>0.39516129032258063</v>
      </c>
      <c r="AU64">
        <f>(VLOOKUP('Dataset to Analyze - Overall'!A64,'[3]College Football Reference 0918'!$A$2:$G$131,7,FALSE)*5)</f>
        <v>5</v>
      </c>
      <c r="AV64">
        <f>(VLOOKUP('Dataset to Analyze - Overall'!A64, '[3]College Football Reference 0918'!$A$2:$G$131, 6, FALSE))*5</f>
        <v>20</v>
      </c>
      <c r="AW64">
        <f t="shared" si="11"/>
        <v>31</v>
      </c>
      <c r="AX64" s="4">
        <f>((((SUMIF('[3]2014 Broadcasts'!$F$2:$F$561, 'Dataset to Analyze - Overall'!A64, '[3]2014 Broadcasts'!$B$2:$B$561))+(SUMIF('[3]2014 Broadcasts'!$G$2:$G$561, 'Dataset to Analyze - Overall'!A64, '[3]2014 Broadcasts'!$B$2:$B$561))+(SUMIF('[3]2014 Broadcasts'!$H$2:$H$561, 'Dataset to Analyze - Overall'!A64, '[3]2014 Broadcasts'!$B$2:$B$561))+(SUMIF('[3]2014 Broadcasts'!$I$2:$I$561, 'Dataset to Analyze - Overall'!A64, '[3]2014 Broadcasts'!$B$2:$B$561)))+((SUMIF('[3]2015 Broadcasts'!$C$2:$C$417,'Dataset to Analyze - Overall'!A64,'[3]2015 Broadcasts'!$H$2:$H$417))+(SUMIF('[3]2015 Broadcasts'!$D$2:$D$417,'Dataset to Analyze - Overall'!A64,'[3]2015 Broadcasts'!$H$2:$H$417)))+((SUMIF('[3]2016 Broadcasts'!$C$2:$C$400,'Dataset to Analyze - Overall'!A64,'[3]2016 Broadcasts'!$H$2:$H$400))+(SUMIF('[3]2016 Broadcasts'!$D$2:$D$400,'Dataset to Analyze - Overall'!A64,'[3]2016 Broadcasts'!$H$2:$H$400)))+((SUMIF('[3]2017 Broadcasts'!$C$2:$C$394,'Dataset to Analyze - Overall'!A64, '[3]2017 Broadcasts'!$I$2:$I$394))+(SUMIF('[3]2017 Broadcasts'!$D$2:$D$394,'Dataset to Analyze - Overall'!A64, '[3]2017 Broadcasts'!$I$2:$I$394)))+((SUMIF('[3]2018 Broadcasts'!$C$2:$C$351, 'Dataset to Analyze - Overall'!A64, '[3]2018 Broadcasts'!$H$2:$H$351))+(SUMIF('[3]2018 Broadcasts'!$D$2:$D$351, 'Dataset to Analyze - Overall'!A64, '[3]2018 Broadcasts'!$H$2:$H$351))))/AW64)*1000000</f>
        <v>1533774.1935483871</v>
      </c>
      <c r="AY64" t="s">
        <v>205</v>
      </c>
      <c r="AZ64" s="4">
        <f>(VLOOKUP(A64, [3]Averages!$B$2:$K$128, 10, FALSE))*1000000</f>
        <v>4675000</v>
      </c>
      <c r="BA64" s="4">
        <f>AVERAGEIF([3]Attendance!$C$2:$C$1286, 'Dataset to Analyze - Overall'!A64, [3]Attendance!$G$2:$G$1286)</f>
        <v>40081</v>
      </c>
      <c r="BB64">
        <f>VLOOKUP(A64, [3]Stadiums!$B$2:$E$132, 3, FALSE)</f>
        <v>54000</v>
      </c>
      <c r="BC64" s="3">
        <f t="shared" si="12"/>
        <v>0.74224074074074076</v>
      </c>
      <c r="BD64">
        <f>VLOOKUP(A64, '[3]College Football Reference 0918'!$A$2:$L$131, 11, FALSE)</f>
        <v>0</v>
      </c>
      <c r="BE64">
        <f>VLOOKUP(A64, '[3]College Football Reference 0918'!$A$2:$L$131, 12, FALSE)</f>
        <v>1</v>
      </c>
      <c r="BF64">
        <f>VLOOKUP(A64, '[3]College Football Reference 0918'!$A$2:$L$131, 2, FALSE)</f>
        <v>3</v>
      </c>
      <c r="BG64">
        <f>VLOOKUP(A64, '[3]Draft Picks'!$AG$2:$AT$131, 14, FALSE)</f>
        <v>17</v>
      </c>
      <c r="BH64">
        <f>(VLOOKUP(A64, [3]Averages!$B$2:$J$128, 9, FALSE))*GV64</f>
        <v>2817923.7503035339</v>
      </c>
      <c r="BJ64">
        <f>VLOOKUP(A64&amp;"2014", '[4]Revenues_All_Sports_and_Men''s_W'!$E$2:$BI$1271, 57, FALSE)</f>
        <v>30891641</v>
      </c>
      <c r="BK64">
        <f>VLOOKUP(A64&amp;"2015", '[4]Revenues_All_Sports_and_Men''s_W'!$E$2:$BI$1271, 57, FALSE)</f>
        <v>30071434</v>
      </c>
      <c r="BL64">
        <f>VLOOKUP(A64&amp;"2016", '[4]Revenues_All_Sports_and_Men''s_W'!$E$2:$BI$1271, 57, FALSE)</f>
        <v>29973008</v>
      </c>
      <c r="BM64">
        <f>VLOOKUP(A64&amp;"2017", '[4]Revenues_All_Sports_and_Men''s_W'!$E$2:$BI$1271, 57, FALSE)</f>
        <v>34572475</v>
      </c>
      <c r="BN64">
        <f>VLOOKUP(A64&amp;"2018", '[4]Revenues_All_Sports_and_Men''s_W'!$E$2:$BI$1271, 57, FALSE)</f>
        <v>46592593</v>
      </c>
      <c r="BO64" s="6">
        <f>VLOOKUP(A64&amp;"2014", '[4]Revenues_All_Sports_and_Men''s_W'!$E$2:$FO$1271, 58, FALSE)</f>
        <v>0.35563310762134104</v>
      </c>
      <c r="BP64" s="6">
        <f>VLOOKUP(A64&amp;"2015", '[4]Revenues_All_Sports_and_Men''s_W'!$E$2:$FO$1271, 58, FALSE)</f>
        <v>0.3195631424160183</v>
      </c>
      <c r="BQ64" s="6">
        <f>VLOOKUP(A64&amp;"2016", '[4]Revenues_All_Sports_and_Men''s_W'!$E$2:$FO$1271, 58, FALSE)</f>
        <v>0.31589986639841167</v>
      </c>
      <c r="BR64" s="6">
        <f>VLOOKUP(A64&amp;"2017", '[4]Revenues_All_Sports_and_Men''s_W'!$E$2:$FO$1271, 58, FALSE)</f>
        <v>0.35172313840201813</v>
      </c>
      <c r="BS64" s="6">
        <f>VLOOKUP(A64&amp;"2018", '[4]Revenues_All_Sports_and_Men''s_W'!$E$2:$FO$1271, 58, FALSE)</f>
        <v>0.4282552965058013</v>
      </c>
      <c r="BT64">
        <f>VLOOKUP(A64&amp;"2014", '[5]Recruiting_Expenses_Men''s_Women'!$F$2:$O$1271, 9, FALSE)</f>
        <v>546457</v>
      </c>
      <c r="BU64">
        <f>VLOOKUP(A64&amp;"2015", '[5]Recruiting_Expenses_Men''s_Women'!$F$2:$O$1271, 9, FALSE)</f>
        <v>753705</v>
      </c>
      <c r="BV64">
        <f>VLOOKUP(A64&amp;"2016", '[5]Recruiting_Expenses_Men''s_Women'!$F$2:$O$1271, 9, FALSE)</f>
        <v>907284</v>
      </c>
      <c r="BW64">
        <f>VLOOKUP(A64&amp;"2017", '[5]Recruiting_Expenses_Men''s_Women'!$F$2:$O$1271, 9, FALSE)</f>
        <v>931341</v>
      </c>
      <c r="BX64">
        <f>VLOOKUP(A64&amp;"2018", '[5]Recruiting_Expenses_Men''s_Women'!$F$2:$O$1271, 9, FALSE)</f>
        <v>1009568</v>
      </c>
      <c r="BY64" s="4">
        <v>24125000</v>
      </c>
      <c r="BZ64" s="4">
        <v>25599000</v>
      </c>
      <c r="CA64" s="4">
        <v>25487000</v>
      </c>
      <c r="CB64" s="4">
        <v>26071000</v>
      </c>
      <c r="CC64" s="4">
        <v>27700000</v>
      </c>
      <c r="CD64">
        <v>1</v>
      </c>
      <c r="CE64">
        <v>1</v>
      </c>
      <c r="CF64">
        <v>1</v>
      </c>
      <c r="CG64">
        <v>1</v>
      </c>
      <c r="CH64">
        <v>1</v>
      </c>
      <c r="CI64">
        <f>VLOOKUP(A64, '[3]2014'!$B$18:$D$145, 3, FALSE)</f>
        <v>7</v>
      </c>
      <c r="CJ64">
        <f>VLOOKUP(A64, '[3]2015'!$B$18:$D$145, 3, FALSE)</f>
        <v>3</v>
      </c>
      <c r="CK64">
        <f>VLOOKUP(A64, '[3]2016'!$B$18:$D$145, 3, FALSE)</f>
        <v>6</v>
      </c>
      <c r="CL64">
        <f>VLOOKUP(A64, '[3]2017'!$B$18:$D$147, 3, FALSE)</f>
        <v>4</v>
      </c>
      <c r="CM64">
        <f>VLOOKUP(A64, '[3]2018'!$B$18:$D$147, 3, FALSE)</f>
        <v>5</v>
      </c>
      <c r="CN64">
        <f>COUNTIF('[3]2014 Broadcasts'!$F$2:$F$561, 'Dataset to Analyze - Overall'!A64)+COUNTIF('[3]2014 Broadcasts'!$G$2:$G$561, 'Dataset to Analyze - Overall'!A64)+COUNTIF('[3]2014 Broadcasts'!$H$2:$H$561, 'Dataset to Analyze - Overall'!A64)+COUNTIF('[3]2014 Broadcasts'!$I$2:$I$561, 'Dataset to Analyze - Overall'!A64)</f>
        <v>5</v>
      </c>
      <c r="CO64">
        <f>COUNTIF('[3]2015 Broadcasts'!$C$2:$C$417, A64)+COUNTIF('[3]2015 Broadcasts'!$D$2:$D$417, A64)</f>
        <v>8</v>
      </c>
      <c r="CP64">
        <f>COUNTIF('[3]2016 Broadcasts'!$C$2:$C$400, 'Dataset to Analyze - Overall'!A64)+COUNTIF('[3]2016 Broadcasts'!$D$2:$D$400, 'Dataset to Analyze - Overall'!A64)</f>
        <v>5</v>
      </c>
      <c r="CQ64">
        <f>COUNTIF('[3]2017 Broadcasts'!$C$2:$C$394, 'Dataset to Analyze - Overall'!A64)+COUNTIF('[3]2017 Broadcasts'!$D$2:$D$394, 'Dataset to Analyze - Overall'!A64)</f>
        <v>7</v>
      </c>
      <c r="CR64">
        <f>COUNTIF('[3]2018 Broadcasts'!$C$2:$C$351, 'Dataset to Analyze - Overall'!A64)+COUNTIF('[3]2018 Broadcasts'!$D$2:$D$351, 'Dataset to Analyze - Overall'!A64)</f>
        <v>6</v>
      </c>
      <c r="CS64" s="4">
        <f>(((SUMIF('[3]2014 Broadcasts'!$F$2:$F$561, 'Dataset to Analyze - Overall'!A64, '[3]2014 Broadcasts'!$B$2:$B$561))+(SUMIF('[3]2014 Broadcasts'!$G$2:$G$561, 'Dataset to Analyze - Overall'!A64, '[3]2014 Broadcasts'!$B$2:$B$561))+(SUMIF('[3]2014 Broadcasts'!$H$2:$H$561, 'Dataset to Analyze - Overall'!A64, '[3]2014 Broadcasts'!$B$2:$B$561))+(SUMIF('[3]2014 Broadcasts'!$I$2:$I$561, 'Dataset to Analyze - Overall'!A64, '[3]2014 Broadcasts'!$B$2:$B$561)))/'Dataset to Analyze - Overall'!CN64)*1000000</f>
        <v>1849600.0000000002</v>
      </c>
      <c r="CT64" s="4">
        <f>(((SUMIF('[3]2015 Broadcasts'!$C$2:$C$417,'Dataset to Analyze - Overall'!A64,'[3]2015 Broadcasts'!$H$2:$H$417))+(SUMIF('[3]2015 Broadcasts'!$D$2:$D$417,'Dataset to Analyze - Overall'!A64,'[3]2015 Broadcasts'!$H$2:$H$417)))/CO64)*1000000</f>
        <v>985125</v>
      </c>
      <c r="CU64" s="4">
        <f>(((SUMIF('[3]2016 Broadcasts'!$C$2:$C$400,'Dataset to Analyze - Overall'!A64,'[3]2016 Broadcasts'!$H$2:$H$400))+(SUMIF('[3]2016 Broadcasts'!$D$2:$D$400,'Dataset to Analyze - Overall'!A64,'[3]2016 Broadcasts'!$H$2:$H$400)))/'Dataset to Analyze - Overall'!CP64)*1000000</f>
        <v>1635600.0000000002</v>
      </c>
      <c r="CV64" s="4">
        <f>(((SUMIF('[3]2017 Broadcasts'!$C$2:$C$394,'Dataset to Analyze - Overall'!A64, '[3]2017 Broadcasts'!$I$2:$I$394))+(SUMIF('[3]2017 Broadcasts'!$D$2:$D$394,'Dataset to Analyze - Overall'!A64, '[3]2017 Broadcasts'!$I$2:$I$394)))/'Dataset to Analyze - Overall'!CQ64)*1000000</f>
        <v>1344285.7142857143</v>
      </c>
      <c r="CW64" s="4">
        <f>(((SUMIF('[3]2018 Broadcasts'!$C$2:$C$351, 'Dataset to Analyze - Overall'!A64, '[3]2018 Broadcasts'!$H$2:$H$351))+(SUMIF('[3]2018 Broadcasts'!$D$2:$D$351, 'Dataset to Analyze - Overall'!A64, '[3]2018 Broadcasts'!$H$2:$H$351)))/'Dataset to Analyze - Overall'!CR64)*1000000</f>
        <v>2138333.333333333</v>
      </c>
      <c r="CX64" s="5"/>
      <c r="CY64">
        <f>VLOOKUP(A64&amp;"2014", [3]Attendance!$D$2:$G$1286, 4, FALSE)</f>
        <v>46981</v>
      </c>
      <c r="CZ64">
        <f>VLOOKUP(A64&amp;"2015", [3]Attendance!$D$2:$G$1286, 4, FALSE)</f>
        <v>44341</v>
      </c>
      <c r="DA64">
        <f>VLOOKUP(A64&amp;"2016", [3]Attendance!$D$2:$G$1286, 4, FALSE)</f>
        <v>39615</v>
      </c>
      <c r="DB64">
        <f>VLOOKUP(A64&amp;"2017", [3]Attendance!$D$2:$G$1286, 4, FALSE)</f>
        <v>39643</v>
      </c>
      <c r="DC64">
        <f>VLOOKUP(A64&amp;"2018", [3]Attendance!$D$2:$G$1286, 4, FALSE)</f>
        <v>33594</v>
      </c>
      <c r="DE64">
        <f t="shared" si="45"/>
        <v>19.7830068961389</v>
      </c>
      <c r="DF64">
        <f t="shared" si="45"/>
        <v>19.257746333338901</v>
      </c>
      <c r="DG64">
        <f t="shared" si="45"/>
        <v>19.194714322938903</v>
      </c>
      <c r="DH64">
        <f t="shared" si="45"/>
        <v>22.140212989738902</v>
      </c>
      <c r="DI64">
        <f t="shared" si="45"/>
        <v>29.837896556938901</v>
      </c>
      <c r="DJ64">
        <f t="shared" si="35"/>
        <v>55.972349999999999</v>
      </c>
      <c r="DK64">
        <f t="shared" si="36"/>
        <v>59.436249999999994</v>
      </c>
      <c r="DL64">
        <f t="shared" si="37"/>
        <v>59.173049999999996</v>
      </c>
      <c r="DM64">
        <f t="shared" si="38"/>
        <v>60.545449999999995</v>
      </c>
      <c r="DN64">
        <f t="shared" si="39"/>
        <v>64.373599999999996</v>
      </c>
      <c r="DT64">
        <f t="shared" si="46"/>
        <v>26.51103736839416</v>
      </c>
      <c r="DU64">
        <f t="shared" si="46"/>
        <v>34.173963357514836</v>
      </c>
      <c r="DV64">
        <f t="shared" si="46"/>
        <v>39.238181528268107</v>
      </c>
      <c r="DW64">
        <f t="shared" si="46"/>
        <v>40.201852991051673</v>
      </c>
      <c r="DX64">
        <f t="shared" si="46"/>
        <v>41.973603288685617</v>
      </c>
      <c r="DY64">
        <f t="shared" si="47"/>
        <v>29.030709999999999</v>
      </c>
      <c r="DZ64">
        <f t="shared" si="48"/>
        <v>23.688589999999998</v>
      </c>
      <c r="EA64">
        <f t="shared" si="49"/>
        <v>28.945179999999997</v>
      </c>
      <c r="EB64">
        <f t="shared" si="50"/>
        <v>25.012519999999999</v>
      </c>
      <c r="EC64">
        <f t="shared" si="51"/>
        <v>23.859649999999998</v>
      </c>
      <c r="ED64">
        <f t="shared" si="52"/>
        <v>7.4650000006015018</v>
      </c>
      <c r="EE64">
        <f t="shared" si="53"/>
        <v>11.944000000666938</v>
      </c>
      <c r="EF64">
        <f t="shared" si="54"/>
        <v>7.4650000007384687</v>
      </c>
      <c r="EG64">
        <f t="shared" si="55"/>
        <v>10.451000000816496</v>
      </c>
      <c r="EH64">
        <f t="shared" si="56"/>
        <v>8.9580000009013574</v>
      </c>
      <c r="EI64" s="4">
        <f t="shared" si="57"/>
        <v>138.76210426513455</v>
      </c>
      <c r="EJ64" s="4">
        <f t="shared" si="57"/>
        <v>148.50054969152066</v>
      </c>
      <c r="EK64" s="4">
        <f t="shared" si="57"/>
        <v>154.01612585194545</v>
      </c>
      <c r="EL64" s="4">
        <f t="shared" si="57"/>
        <v>158.35103598160705</v>
      </c>
      <c r="EM64" s="4">
        <f t="shared" si="57"/>
        <v>169.00274984652586</v>
      </c>
      <c r="EN64" s="4">
        <f t="shared" si="58"/>
        <v>62</v>
      </c>
      <c r="EO64" s="4">
        <f t="shared" si="58"/>
        <v>59</v>
      </c>
      <c r="EP64" s="4">
        <f t="shared" si="58"/>
        <v>62</v>
      </c>
      <c r="EQ64" s="4">
        <f t="shared" si="41"/>
        <v>65</v>
      </c>
      <c r="ER64" s="4" t="e">
        <f t="shared" si="40"/>
        <v>#DIV/0!</v>
      </c>
      <c r="ET64" s="4">
        <v>0</v>
      </c>
      <c r="EU64">
        <v>0</v>
      </c>
      <c r="EV64">
        <v>0</v>
      </c>
      <c r="EW64">
        <v>0</v>
      </c>
      <c r="EX64">
        <v>0</v>
      </c>
      <c r="EY64">
        <v>5</v>
      </c>
      <c r="EZ64">
        <v>0</v>
      </c>
      <c r="FA64">
        <v>5</v>
      </c>
      <c r="FB64">
        <v>0</v>
      </c>
      <c r="FC64">
        <v>0</v>
      </c>
      <c r="FD64">
        <f>VLOOKUP(A64, '[3]College Football Reference 0918'!$A$2:$R$131, 9, FALSE)</f>
        <v>0</v>
      </c>
      <c r="FE64">
        <f>VLOOKUP(A64, '[3]College Football Reference 0918'!$A$2:$R$131, 10, FALSE)</f>
        <v>0</v>
      </c>
      <c r="FF64">
        <f>VLOOKUP(A64, '[3]College Football Reference 0918'!$A$2:$R$131, 11, FALSE)</f>
        <v>0</v>
      </c>
      <c r="FG64">
        <f>VLOOKUP(A64, '[3]College Football Reference 0918'!$A$2:$R$131, 12, FALSE)</f>
        <v>1</v>
      </c>
      <c r="FH64">
        <f>VLOOKUP(A64, '[3]College Football Reference 0918'!$A$2:$R$131, 13, FALSE)</f>
        <v>0</v>
      </c>
      <c r="FX64">
        <f>IF((VLOOKUP(A64, '[3]2014'!$B$18:$Q$145, 13, FALSE))&gt;0, 5, 0)</f>
        <v>0</v>
      </c>
      <c r="FY64">
        <f>IF((VLOOKUP(A64, '[3]2015'!$B$18:$P$145, 13, FALSE))&gt;0, 5, 0)</f>
        <v>0</v>
      </c>
      <c r="FZ64">
        <f>IF((VLOOKUP(A64, '[3]2016'!$B$18:$Q$145, 13, FALSE))&gt;0, 5, 0)</f>
        <v>0</v>
      </c>
      <c r="GA64">
        <f>IF((VLOOKUP(A64, '[3]2017'!$B$18:$Q$147, 13, FALSE))&gt;0, 5, 0)</f>
        <v>0</v>
      </c>
      <c r="GB64">
        <f>IF((VLOOKUP(A64, '[3]2018'!$B$18:$Q$147, 13, FALSE))&gt;0, 5, 0)</f>
        <v>0</v>
      </c>
      <c r="GC64">
        <f>IF((VLOOKUP(A64, '[3]2014'!$B$18:$Q$145, 15, FALSE))&gt;0, 5, 0)</f>
        <v>0</v>
      </c>
      <c r="GD64">
        <f>IF((VLOOKUP(A64, '[3]2015'!$B$18:$P$145, 15, FALSE))&gt;0, 5, 0)</f>
        <v>0</v>
      </c>
      <c r="GE64">
        <f>IF((VLOOKUP(A64, '[3]2016'!$B$18:$Q$145, 15, FALSE))&gt;0, 5, 0)</f>
        <v>0</v>
      </c>
      <c r="GF64">
        <f>IF((VLOOKUP(A64, '[3]2017'!$B$18:$Q$147, 15, FALSE))&gt;0, 5, 0)</f>
        <v>0</v>
      </c>
      <c r="GG64">
        <f>IF((VLOOKUP(A64, '[3]2018'!$B$18:$Q$147, 15, FALSE))&gt;0, 5, 0)</f>
        <v>0</v>
      </c>
      <c r="GH64" s="7">
        <f t="shared" si="60"/>
        <v>324198.16688131361</v>
      </c>
      <c r="GI64" s="7">
        <f t="shared" si="60"/>
        <v>353163.91903863335</v>
      </c>
      <c r="GJ64" s="7">
        <f t="shared" si="60"/>
        <v>384717.64017218247</v>
      </c>
      <c r="GK64" s="7">
        <f t="shared" si="60"/>
        <v>419090.55450101628</v>
      </c>
      <c r="GL64" s="7">
        <f t="shared" si="60"/>
        <v>456534.54516242625</v>
      </c>
      <c r="GM64">
        <v>497324</v>
      </c>
      <c r="GO64" s="8">
        <f t="shared" si="29"/>
        <v>-0.11820267364375933</v>
      </c>
      <c r="GP64" s="8">
        <f t="shared" si="30"/>
        <v>2.1098663178120342E-2</v>
      </c>
      <c r="GQ64">
        <f>VLOOKUP(A64, '[3]Sept. 2017 Social'!$D$2:$F$151, 3, FALSE)</f>
        <v>0.16040000000000001</v>
      </c>
      <c r="GR64">
        <f>VLOOKUP(A64, '[3]Sept. 2018 Social'!$D$2:$F$151, 3, FALSE)</f>
        <v>0.183</v>
      </c>
      <c r="GS64">
        <f>VLOOKUP(A64, '[3]Sept. 2019 Social'!$D$2:$F$301, 3, FALSE)</f>
        <v>0.2082</v>
      </c>
      <c r="GT64">
        <f>AVERAGE(((GR64-GQ64)/GQ64), ((GS64-GR64)/GR64))</f>
        <v>0.13930133682187967</v>
      </c>
      <c r="GV64">
        <v>0.6437013560641901</v>
      </c>
    </row>
    <row r="65" spans="1:204" x14ac:dyDescent="0.35">
      <c r="A65" t="s">
        <v>327</v>
      </c>
      <c r="B65" t="str">
        <f>VLOOKUP(A65,'[1]CFB Scores for Tableau'!$A$2:$D$131, 2, FALSE)</f>
        <v>Orlando</v>
      </c>
      <c r="C65" t="str">
        <f>VLOOKUP(A65,'[1]CFB Scores for Tableau'!$A$2:$D$131, 3, FALSE)</f>
        <v>Florida</v>
      </c>
      <c r="D65" s="9">
        <f>VLOOKUP(A65,'[1]CFB Scores for Tableau'!$A$2:$D$131, 4, FALSE)</f>
        <v>32816</v>
      </c>
      <c r="F65" s="3">
        <f t="shared" si="0"/>
        <v>25.127734180328904</v>
      </c>
      <c r="G65">
        <f t="shared" si="1"/>
        <v>69</v>
      </c>
      <c r="I65" s="4">
        <f t="shared" si="2"/>
        <v>11.349265805629999</v>
      </c>
      <c r="J65">
        <v>6</v>
      </c>
      <c r="K65" s="4">
        <f t="shared" si="32"/>
        <v>11.93899</v>
      </c>
      <c r="L65" s="4">
        <f t="shared" si="3"/>
        <v>35.387085673672019</v>
      </c>
      <c r="M65" s="4">
        <f t="shared" si="33"/>
        <v>50.602090000000004</v>
      </c>
      <c r="N65" s="4">
        <f t="shared" si="4"/>
        <v>62.706000001135571</v>
      </c>
      <c r="O65" s="4">
        <f t="shared" si="5"/>
        <v>177.98343148043759</v>
      </c>
      <c r="P65" s="4">
        <f t="shared" si="6"/>
        <v>66</v>
      </c>
      <c r="Q65" s="4"/>
      <c r="R65" s="4">
        <f t="shared" si="34"/>
        <v>176.78039102099063</v>
      </c>
      <c r="S65" s="4">
        <f t="shared" si="7"/>
        <v>66</v>
      </c>
      <c r="T65" s="4"/>
      <c r="U65" t="s">
        <v>328</v>
      </c>
      <c r="V65" t="s">
        <v>203</v>
      </c>
      <c r="W65" s="4">
        <v>20140619.899999999</v>
      </c>
      <c r="X65" s="4">
        <v>3384905.4</v>
      </c>
      <c r="Y65" s="4">
        <f>VLOOKUP(A65, '[2]Non-Power 5'!$B$2:$F$68, 3, FALSE)</f>
        <v>351855.2</v>
      </c>
      <c r="Z65" s="4">
        <f>VLOOKUP(A65, '[2]Non-Power 5'!$B$2:$F$68, 4, FALSE)</f>
        <v>221125.8</v>
      </c>
      <c r="AA65" s="3">
        <f>VLOOKUP(A65, '[2]Non-Power 5'!$B$2:$F$68, 5, FALSE)</f>
        <v>0.62845681973721002</v>
      </c>
      <c r="AB65" s="4">
        <v>16755714.499999998</v>
      </c>
      <c r="AC65" s="3">
        <v>0.41506151067600555</v>
      </c>
      <c r="AD65" s="4">
        <f t="shared" si="8"/>
        <v>5387400</v>
      </c>
      <c r="AE65" t="s">
        <v>329</v>
      </c>
      <c r="AF65" s="5">
        <f>(VLOOKUP(A65, '[3]USA Coaches'' Salaries'!$O$3:$W$132, 9, FALSE))</f>
        <v>1.9780000000000002</v>
      </c>
      <c r="AG65">
        <v>193704</v>
      </c>
      <c r="AH65">
        <v>189487</v>
      </c>
      <c r="AI65">
        <v>112269</v>
      </c>
      <c r="AJ65">
        <f t="shared" si="9"/>
        <v>495460</v>
      </c>
      <c r="AK65">
        <v>1</v>
      </c>
      <c r="AL65">
        <v>0</v>
      </c>
      <c r="AM65">
        <v>0</v>
      </c>
      <c r="AN65">
        <v>0</v>
      </c>
      <c r="AO65">
        <f t="shared" si="44"/>
        <v>0</v>
      </c>
      <c r="AP65">
        <f>(VLOOKUP(A65, '[3]College Football Reference 0918'!$A$2:$I$131, 8, FALSE))*10</f>
        <v>30</v>
      </c>
      <c r="AQ65">
        <f>(VLOOKUP(A65, '[3]College Football Reference 0918'!$A$2:$I$131, 9, FALSE))*10</f>
        <v>50</v>
      </c>
      <c r="AR65">
        <f>VLOOKUP('Dataset to Analyze - Overall'!A65, '[3]College Football Reference 0918'!$A$2:$G$131, 3, FALSE)</f>
        <v>86</v>
      </c>
      <c r="AS65">
        <f>VLOOKUP('Dataset to Analyze - Overall'!A65, '[3]College Football Reference 0918'!$A$2:$G$131, 4, FALSE)</f>
        <v>44</v>
      </c>
      <c r="AT65" s="5">
        <f>VLOOKUP('Dataset to Analyze - Overall'!A65, '[3]College Football Reference 0918'!$A$2:$G$131, 5, FALSE)</f>
        <v>0.66153846153846152</v>
      </c>
      <c r="AU65">
        <f>(VLOOKUP('Dataset to Analyze - Overall'!A65,'[3]College Football Reference 0918'!$A$2:$G$131,7,FALSE)*5)</f>
        <v>20</v>
      </c>
      <c r="AV65">
        <f>(VLOOKUP('Dataset to Analyze - Overall'!A65, '[3]College Football Reference 0918'!$A$2:$G$131, 6, FALSE))*5</f>
        <v>40</v>
      </c>
      <c r="AW65">
        <f t="shared" si="11"/>
        <v>42</v>
      </c>
      <c r="AX65" s="4">
        <f>((((SUMIF('[3]2014 Broadcasts'!$F$2:$F$561, 'Dataset to Analyze - Overall'!A65, '[3]2014 Broadcasts'!$B$2:$B$561))+(SUMIF('[3]2014 Broadcasts'!$G$2:$G$561, 'Dataset to Analyze - Overall'!A65, '[3]2014 Broadcasts'!$B$2:$B$561))+(SUMIF('[3]2014 Broadcasts'!$H$2:$H$561, 'Dataset to Analyze - Overall'!A65, '[3]2014 Broadcasts'!$B$2:$B$561))+(SUMIF('[3]2014 Broadcasts'!$I$2:$I$561, 'Dataset to Analyze - Overall'!A65, '[3]2014 Broadcasts'!$B$2:$B$561)))+((SUMIF('[3]2015 Broadcasts'!$C$2:$C$417,'Dataset to Analyze - Overall'!A65,'[3]2015 Broadcasts'!$H$2:$H$417))+(SUMIF('[3]2015 Broadcasts'!$D$2:$D$417,'Dataset to Analyze - Overall'!A65,'[3]2015 Broadcasts'!$H$2:$H$417)))+((SUMIF('[3]2016 Broadcasts'!$C$2:$C$400,'Dataset to Analyze - Overall'!A65,'[3]2016 Broadcasts'!$H$2:$H$400))+(SUMIF('[3]2016 Broadcasts'!$D$2:$D$400,'Dataset to Analyze - Overall'!A65,'[3]2016 Broadcasts'!$H$2:$H$400)))+((SUMIF('[3]2017 Broadcasts'!$C$2:$C$394,'Dataset to Analyze - Overall'!A65, '[3]2017 Broadcasts'!$I$2:$I$394))+(SUMIF('[3]2017 Broadcasts'!$D$2:$D$394,'Dataset to Analyze - Overall'!A65, '[3]2017 Broadcasts'!$I$2:$I$394)))+((SUMIF('[3]2018 Broadcasts'!$C$2:$C$351, 'Dataset to Analyze - Overall'!A65, '[3]2018 Broadcasts'!$H$2:$H$351))+(SUMIF('[3]2018 Broadcasts'!$D$2:$D$351, 'Dataset to Analyze - Overall'!A65, '[3]2018 Broadcasts'!$H$2:$H$351))))/AW65)*1000000</f>
        <v>1330761.9047619049</v>
      </c>
      <c r="AY65" t="s">
        <v>193</v>
      </c>
      <c r="AZ65" s="4">
        <f>(VLOOKUP(A65, [3]Averages!$B$2:$K$128, 10, FALSE))*1000000</f>
        <v>2790000</v>
      </c>
      <c r="BA65" s="4">
        <f>AVERAGEIF([3]Attendance!$C$2:$C$1286, 'Dataset to Analyze - Overall'!A65, [3]Attendance!$G$2:$G$1286)</f>
        <v>37892.1</v>
      </c>
      <c r="BB65">
        <f>VLOOKUP(A65, [3]Stadiums!$B$2:$E$132, 3, FALSE)</f>
        <v>45323</v>
      </c>
      <c r="BC65" s="3">
        <f t="shared" si="12"/>
        <v>0.83604571630298075</v>
      </c>
      <c r="BD65">
        <f>VLOOKUP(A65, '[3]College Football Reference 0918'!$A$2:$L$131, 11, FALSE)</f>
        <v>1</v>
      </c>
      <c r="BE65">
        <f>VLOOKUP(A65, '[3]College Football Reference 0918'!$A$2:$L$131, 12, FALSE)</f>
        <v>4</v>
      </c>
      <c r="BF65">
        <f>VLOOKUP(A65, '[3]College Football Reference 0918'!$A$2:$L$131, 2, FALSE)</f>
        <v>7</v>
      </c>
      <c r="BG65">
        <f>VLOOKUP(A65, '[3]Draft Picks'!$AG$2:$AT$131, 14, FALSE)</f>
        <v>16</v>
      </c>
      <c r="BH65">
        <f>(VLOOKUP(A65, [3]Averages!$B$2:$J$128, 9, FALSE))*GV65</f>
        <v>2040606.1218129182</v>
      </c>
      <c r="BJ65">
        <f>VLOOKUP(A65&amp;"2014", '[4]Revenues_All_Sports_and_Men''s_W'!$E$2:$BI$1271, 57, FALSE)</f>
        <v>23626498</v>
      </c>
      <c r="BK65">
        <f>VLOOKUP(A65&amp;"2015", '[4]Revenues_All_Sports_and_Men''s_W'!$E$2:$BI$1271, 57, FALSE)</f>
        <v>22377609</v>
      </c>
      <c r="BL65">
        <f>VLOOKUP(A65&amp;"2016", '[4]Revenues_All_Sports_and_Men''s_W'!$E$2:$BI$1271, 57, FALSE)</f>
        <v>21546497</v>
      </c>
      <c r="BM65">
        <f>VLOOKUP(A65&amp;"2017", '[4]Revenues_All_Sports_and_Men''s_W'!$E$2:$BI$1271, 57, FALSE)</f>
        <v>26822661</v>
      </c>
      <c r="BN65">
        <f>VLOOKUP(A65&amp;"2018", '[4]Revenues_All_Sports_and_Men''s_W'!$E$2:$BI$1271, 57, FALSE)</f>
        <v>30248726</v>
      </c>
      <c r="BO65" s="6">
        <f>VLOOKUP(A65&amp;"2014", '[4]Revenues_All_Sports_and_Men''s_W'!$E$2:$FO$1271, 58, FALSE)</f>
        <v>0.45548549245858316</v>
      </c>
      <c r="BP65" s="6">
        <f>VLOOKUP(A65&amp;"2015", '[4]Revenues_All_Sports_and_Men''s_W'!$E$2:$FO$1271, 58, FALSE)</f>
        <v>0.42772750624925432</v>
      </c>
      <c r="BQ65" s="6">
        <f>VLOOKUP(A65&amp;"2016", '[4]Revenues_All_Sports_and_Men''s_W'!$E$2:$FO$1271, 58, FALSE)</f>
        <v>0.42141519403584321</v>
      </c>
      <c r="BR65" s="6">
        <f>VLOOKUP(A65&amp;"2017", '[4]Revenues_All_Sports_and_Men''s_W'!$E$2:$FO$1271, 58, FALSE)</f>
        <v>0.44652718221755561</v>
      </c>
      <c r="BS65" s="6">
        <f>VLOOKUP(A65&amp;"2018", '[4]Revenues_All_Sports_and_Men''s_W'!$E$2:$FO$1271, 58, FALSE)</f>
        <v>0.44249394002797471</v>
      </c>
      <c r="BT65">
        <f>VLOOKUP(A65&amp;"2014", '[5]Recruiting_Expenses_Men''s_Women'!$F$2:$O$1271, 9, FALSE)</f>
        <v>405625</v>
      </c>
      <c r="BU65">
        <f>VLOOKUP(A65&amp;"2015", '[5]Recruiting_Expenses_Men''s_Women'!$F$2:$O$1271, 9, FALSE)</f>
        <v>451407</v>
      </c>
      <c r="BV65">
        <f>VLOOKUP(A65&amp;"2016", '[5]Recruiting_Expenses_Men''s_Women'!$F$2:$O$1271, 9, FALSE)</f>
        <v>511143</v>
      </c>
      <c r="BW65">
        <f>VLOOKUP(A65&amp;"2017", '[5]Recruiting_Expenses_Men''s_Women'!$F$2:$O$1271, 9, FALSE)</f>
        <v>448843</v>
      </c>
      <c r="BX65">
        <f>VLOOKUP(A65&amp;"2018", '[5]Recruiting_Expenses_Men''s_Women'!$F$2:$O$1271, 9, FALSE)</f>
        <v>583829</v>
      </c>
      <c r="BY65" s="4">
        <v>4482000</v>
      </c>
      <c r="BZ65" s="4">
        <v>3514000</v>
      </c>
      <c r="CA65" s="4">
        <v>4042000</v>
      </c>
      <c r="CB65" s="4">
        <v>7429000</v>
      </c>
      <c r="CC65" s="4">
        <v>7470000</v>
      </c>
      <c r="CD65">
        <v>0</v>
      </c>
      <c r="CE65">
        <v>0</v>
      </c>
      <c r="CF65">
        <v>0</v>
      </c>
      <c r="CG65">
        <v>1</v>
      </c>
      <c r="CH65">
        <v>1</v>
      </c>
      <c r="CI65">
        <f>VLOOKUP(A65, '[3]2014'!$B$18:$D$145, 3, FALSE)</f>
        <v>9</v>
      </c>
      <c r="CJ65">
        <f>VLOOKUP(A65, '[3]2015'!$B$18:$D$145, 3, FALSE)</f>
        <v>0</v>
      </c>
      <c r="CK65">
        <f>VLOOKUP(A65, '[3]2016'!$B$18:$D$145, 3, FALSE)</f>
        <v>6</v>
      </c>
      <c r="CL65">
        <f>VLOOKUP(A65, '[3]2017'!$B$18:$D$147, 3, FALSE)</f>
        <v>13</v>
      </c>
      <c r="CM65">
        <f>VLOOKUP(A65, '[3]2018'!$B$18:$D$147, 3, FALSE)</f>
        <v>12</v>
      </c>
      <c r="CN65">
        <f>COUNTIF('[3]2014 Broadcasts'!$F$2:$F$561, 'Dataset to Analyze - Overall'!A65)+COUNTIF('[3]2014 Broadcasts'!$G$2:$G$561, 'Dataset to Analyze - Overall'!A65)+COUNTIF('[3]2014 Broadcasts'!$H$2:$H$561, 'Dataset to Analyze - Overall'!A65)+COUNTIF('[3]2014 Broadcasts'!$I$2:$I$561, 'Dataset to Analyze - Overall'!A65)</f>
        <v>9</v>
      </c>
      <c r="CO65">
        <f>COUNTIF('[3]2015 Broadcasts'!$C$2:$C$417, A65)+COUNTIF('[3]2015 Broadcasts'!$D$2:$D$417, A65)</f>
        <v>9</v>
      </c>
      <c r="CP65">
        <f>COUNTIF('[3]2016 Broadcasts'!$C$2:$C$400, 'Dataset to Analyze - Overall'!A65)+COUNTIF('[3]2016 Broadcasts'!$D$2:$D$400, 'Dataset to Analyze - Overall'!A65)</f>
        <v>5</v>
      </c>
      <c r="CQ65">
        <f>COUNTIF('[3]2017 Broadcasts'!$C$2:$C$394, 'Dataset to Analyze - Overall'!A65)+COUNTIF('[3]2017 Broadcasts'!$D$2:$D$394, 'Dataset to Analyze - Overall'!A65)</f>
        <v>8</v>
      </c>
      <c r="CR65">
        <f>COUNTIF('[3]2018 Broadcasts'!$C$2:$C$351, 'Dataset to Analyze - Overall'!A65)+COUNTIF('[3]2018 Broadcasts'!$D$2:$D$351, 'Dataset to Analyze - Overall'!A65)</f>
        <v>11</v>
      </c>
      <c r="CS65" s="4">
        <f>(((SUMIF('[3]2014 Broadcasts'!$F$2:$F$561, 'Dataset to Analyze - Overall'!A65, '[3]2014 Broadcasts'!$B$2:$B$561))+(SUMIF('[3]2014 Broadcasts'!$G$2:$G$561, 'Dataset to Analyze - Overall'!A65, '[3]2014 Broadcasts'!$B$2:$B$561))+(SUMIF('[3]2014 Broadcasts'!$H$2:$H$561, 'Dataset to Analyze - Overall'!A65, '[3]2014 Broadcasts'!$B$2:$B$561))+(SUMIF('[3]2014 Broadcasts'!$I$2:$I$561, 'Dataset to Analyze - Overall'!A65, '[3]2014 Broadcasts'!$B$2:$B$561)))/'Dataset to Analyze - Overall'!CN65)*1000000</f>
        <v>1010111.1111111111</v>
      </c>
      <c r="CT65" s="4">
        <f>(((SUMIF('[3]2015 Broadcasts'!$C$2:$C$417,'Dataset to Analyze - Overall'!A65,'[3]2015 Broadcasts'!$H$2:$H$417))+(SUMIF('[3]2015 Broadcasts'!$D$2:$D$417,'Dataset to Analyze - Overall'!A65,'[3]2015 Broadcasts'!$H$2:$H$417)))/CO65)*1000000</f>
        <v>234555.5555555555</v>
      </c>
      <c r="CU65" s="4">
        <f>(((SUMIF('[3]2016 Broadcasts'!$C$2:$C$400,'Dataset to Analyze - Overall'!A65,'[3]2016 Broadcasts'!$H$2:$H$400))+(SUMIF('[3]2016 Broadcasts'!$D$2:$D$400,'Dataset to Analyze - Overall'!A65,'[3]2016 Broadcasts'!$H$2:$H$400)))/'Dataset to Analyze - Overall'!CP65)*1000000</f>
        <v>656600.00000000012</v>
      </c>
      <c r="CV65" s="4">
        <f>(((SUMIF('[3]2017 Broadcasts'!$C$2:$C$394,'Dataset to Analyze - Overall'!A65, '[3]2017 Broadcasts'!$I$2:$I$394))+(SUMIF('[3]2017 Broadcasts'!$D$2:$D$394,'Dataset to Analyze - Overall'!A65, '[3]2017 Broadcasts'!$I$2:$I$394)))/'Dataset to Analyze - Overall'!CQ65)*1000000</f>
        <v>2217375</v>
      </c>
      <c r="CW65" s="4">
        <f>(((SUMIF('[3]2018 Broadcasts'!$C$2:$C$351, 'Dataset to Analyze - Overall'!A65, '[3]2018 Broadcasts'!$H$2:$H$351))+(SUMIF('[3]2018 Broadcasts'!$D$2:$D$351, 'Dataset to Analyze - Overall'!A65, '[3]2018 Broadcasts'!$H$2:$H$351)))/'Dataset to Analyze - Overall'!CR65)*1000000</f>
        <v>2151636.3636363638</v>
      </c>
      <c r="CX65" s="5"/>
      <c r="CY65">
        <f>VLOOKUP(A65&amp;"2014", [3]Attendance!$D$2:$G$1286, 4, FALSE)</f>
        <v>37812</v>
      </c>
      <c r="CZ65">
        <f>VLOOKUP(A65&amp;"2015", [3]Attendance!$D$2:$G$1286, 4, FALSE)</f>
        <v>30065</v>
      </c>
      <c r="DA65">
        <f>VLOOKUP(A65&amp;"2016", [3]Attendance!$D$2:$G$1286, 4, FALSE)</f>
        <v>35802</v>
      </c>
      <c r="DB65">
        <f>VLOOKUP(A65&amp;"2017", [3]Attendance!$D$2:$G$1286, 4, FALSE)</f>
        <v>36846</v>
      </c>
      <c r="DC65">
        <f>VLOOKUP(A65&amp;"2018", [3]Attendance!$D$2:$G$1286, 4, FALSE)</f>
        <v>44019</v>
      </c>
      <c r="DE65">
        <f t="shared" si="45"/>
        <v>15.130409318938902</v>
      </c>
      <c r="DF65">
        <f t="shared" si="45"/>
        <v>14.330620803338901</v>
      </c>
      <c r="DG65">
        <f t="shared" si="45"/>
        <v>13.798376678538901</v>
      </c>
      <c r="DH65">
        <f t="shared" si="45"/>
        <v>17.177232104138902</v>
      </c>
      <c r="DI65">
        <f t="shared" si="45"/>
        <v>19.371284130138903</v>
      </c>
      <c r="DJ65">
        <f t="shared" si="35"/>
        <v>9.8112999999999992</v>
      </c>
      <c r="DK65">
        <f t="shared" si="36"/>
        <v>7.5364999999999993</v>
      </c>
      <c r="DL65">
        <f t="shared" si="37"/>
        <v>8.7773000000000003</v>
      </c>
      <c r="DM65">
        <f t="shared" si="38"/>
        <v>16.736750000000001</v>
      </c>
      <c r="DN65">
        <f t="shared" si="39"/>
        <v>16.833100000000002</v>
      </c>
      <c r="DR65">
        <v>50</v>
      </c>
      <c r="DT65">
        <f t="shared" si="46"/>
        <v>18.860841454852384</v>
      </c>
      <c r="DU65">
        <f t="shared" si="46"/>
        <v>18.964686295132683</v>
      </c>
      <c r="DV65">
        <f t="shared" si="46"/>
        <v>22.614647023243172</v>
      </c>
      <c r="DW65">
        <f t="shared" si="46"/>
        <v>20.366660939680859</v>
      </c>
      <c r="DX65">
        <f t="shared" si="46"/>
        <v>27.330075988275016</v>
      </c>
      <c r="DY65">
        <f t="shared" si="47"/>
        <v>45.393770000000004</v>
      </c>
      <c r="DZ65">
        <f t="shared" si="48"/>
        <v>23.431999999999999</v>
      </c>
      <c r="EA65">
        <f t="shared" si="49"/>
        <v>30.183579999999996</v>
      </c>
      <c r="EB65">
        <f t="shared" si="50"/>
        <v>64.497489999999999</v>
      </c>
      <c r="EC65">
        <f t="shared" si="51"/>
        <v>54.458359999999999</v>
      </c>
      <c r="ED65">
        <f t="shared" si="52"/>
        <v>13.437000000611091</v>
      </c>
      <c r="EE65">
        <f t="shared" si="53"/>
        <v>13.437000000675869</v>
      </c>
      <c r="EF65">
        <f t="shared" si="54"/>
        <v>7.4650000007478363</v>
      </c>
      <c r="EG65">
        <f t="shared" si="55"/>
        <v>11.944000000826083</v>
      </c>
      <c r="EH65">
        <f t="shared" si="56"/>
        <v>16.423000000911387</v>
      </c>
      <c r="EI65" s="4">
        <f t="shared" si="57"/>
        <v>102.63332077440238</v>
      </c>
      <c r="EJ65" s="4">
        <f t="shared" si="57"/>
        <v>77.700807099147454</v>
      </c>
      <c r="EK65" s="4">
        <f t="shared" si="57"/>
        <v>82.838903702529905</v>
      </c>
      <c r="EL65" s="4">
        <f t="shared" si="57"/>
        <v>180.72213304464586</v>
      </c>
      <c r="EM65" s="4">
        <f t="shared" si="57"/>
        <v>134.4158201193253</v>
      </c>
      <c r="EN65" s="4">
        <f t="shared" si="58"/>
        <v>69</v>
      </c>
      <c r="EO65" s="4">
        <f t="shared" si="58"/>
        <v>75</v>
      </c>
      <c r="EP65" s="4">
        <f t="shared" si="58"/>
        <v>75</v>
      </c>
      <c r="EQ65" s="4">
        <f t="shared" si="41"/>
        <v>53</v>
      </c>
      <c r="ER65" s="4" t="e">
        <f t="shared" si="40"/>
        <v>#DIV/0!</v>
      </c>
      <c r="ET65" s="4">
        <v>0</v>
      </c>
      <c r="EU65">
        <v>0</v>
      </c>
      <c r="EV65">
        <v>0</v>
      </c>
      <c r="EW65">
        <v>5</v>
      </c>
      <c r="EX65">
        <v>0</v>
      </c>
      <c r="EY65">
        <v>5</v>
      </c>
      <c r="EZ65">
        <v>0</v>
      </c>
      <c r="FA65">
        <v>5</v>
      </c>
      <c r="FB65">
        <v>5</v>
      </c>
      <c r="FC65">
        <v>5</v>
      </c>
      <c r="FD65">
        <f>VLOOKUP(A65, '[3]College Football Reference 0918'!$A$2:$R$131, 9, FALSE)</f>
        <v>5</v>
      </c>
      <c r="FE65">
        <f>VLOOKUP(A65, '[3]College Football Reference 0918'!$A$2:$R$131, 10, FALSE)</f>
        <v>0</v>
      </c>
      <c r="FF65">
        <f>VLOOKUP(A65, '[3]College Football Reference 0918'!$A$2:$R$131, 11, FALSE)</f>
        <v>1</v>
      </c>
      <c r="FG65">
        <f>VLOOKUP(A65, '[3]College Football Reference 0918'!$A$2:$R$131, 12, FALSE)</f>
        <v>4</v>
      </c>
      <c r="FH65">
        <f>VLOOKUP(A65, '[3]College Football Reference 0918'!$A$2:$R$131, 13, FALSE)</f>
        <v>0</v>
      </c>
      <c r="FQ65">
        <v>10</v>
      </c>
      <c r="FR65">
        <v>10</v>
      </c>
      <c r="FS65">
        <v>10</v>
      </c>
      <c r="FV65">
        <v>10</v>
      </c>
      <c r="FW65">
        <v>10</v>
      </c>
      <c r="FX65">
        <f>IF((VLOOKUP(A65, '[3]2014'!$B$18:$Q$145, 13, FALSE))&gt;0, 5, 0)</f>
        <v>0</v>
      </c>
      <c r="FY65">
        <f>IF((VLOOKUP(A65, '[3]2015'!$B$18:$P$145, 13, FALSE))&gt;0, 5, 0)</f>
        <v>0</v>
      </c>
      <c r="FZ65">
        <f>IF((VLOOKUP(A65, '[3]2016'!$B$18:$Q$145, 13, FALSE))&gt;0, 5, 0)</f>
        <v>0</v>
      </c>
      <c r="GA65">
        <f>IF((VLOOKUP(A65, '[3]2017'!$B$18:$Q$147, 13, FALSE))&gt;0, 5, 0)</f>
        <v>0</v>
      </c>
      <c r="GB65">
        <f>IF((VLOOKUP(A65, '[3]2018'!$B$18:$Q$147, 13, FALSE))&gt;0, 5, 0)</f>
        <v>5</v>
      </c>
      <c r="GC65">
        <f>IF((VLOOKUP(A65, '[3]2014'!$B$18:$Q$145, 15, FALSE))&gt;0, 5, 0)</f>
        <v>0</v>
      </c>
      <c r="GD65">
        <f>IF((VLOOKUP(A65, '[3]2015'!$B$18:$P$145, 15, FALSE))&gt;0, 5, 0)</f>
        <v>0</v>
      </c>
      <c r="GE65">
        <f>IF((VLOOKUP(A65, '[3]2016'!$B$18:$Q$145, 15, FALSE))&gt;0, 5, 0)</f>
        <v>0</v>
      </c>
      <c r="GF65">
        <f>IF((VLOOKUP(A65, '[3]2017'!$B$18:$Q$147, 15, FALSE))&gt;0, 5, 0)</f>
        <v>5</v>
      </c>
      <c r="GG65">
        <f>IF((VLOOKUP(A65, '[3]2018'!$B$18:$Q$147, 15, FALSE))&gt;0, 5, 0)</f>
        <v>5</v>
      </c>
      <c r="GH65" s="7">
        <f t="shared" si="60"/>
        <v>322983.05282474938</v>
      </c>
      <c r="GI65" s="7">
        <f t="shared" si="60"/>
        <v>351840.23961618845</v>
      </c>
      <c r="GJ65" s="7">
        <f t="shared" si="60"/>
        <v>383275.69552185206</v>
      </c>
      <c r="GK65" s="7">
        <f t="shared" si="60"/>
        <v>417519.77811863803</v>
      </c>
      <c r="GL65" s="7">
        <f t="shared" si="60"/>
        <v>454823.42647082329</v>
      </c>
      <c r="GM65">
        <v>495460</v>
      </c>
      <c r="GO65" s="8">
        <f t="shared" si="29"/>
        <v>-0.71528985029195491</v>
      </c>
      <c r="GP65" s="8">
        <f t="shared" si="30"/>
        <v>-0.27224492514597748</v>
      </c>
      <c r="GQ65">
        <f>VLOOKUP(A65, '[3]Sept. 2017 Social'!$D$2:$F$151, 3, FALSE)</f>
        <v>0.17080000000000001</v>
      </c>
      <c r="GR65">
        <f>VLOOKUP(A65, '[3]Sept. 2018 Social'!$D$2:$F$151, 3, FALSE)</f>
        <v>0.27589999999999998</v>
      </c>
      <c r="GS65">
        <f>VLOOKUP(A65, '[3]Sept. 2019 Social'!$D$2:$F$301, 3, FALSE)</f>
        <v>0.35060000000000002</v>
      </c>
      <c r="GT65">
        <f>AVERAGE(((GR65-GQ65)/GQ65), ((GS65-GR65)/GR65))</f>
        <v>0.44304492514597749</v>
      </c>
      <c r="GV65">
        <v>0.66556872460422478</v>
      </c>
    </row>
    <row r="66" spans="1:204" x14ac:dyDescent="0.35">
      <c r="A66" t="s">
        <v>330</v>
      </c>
      <c r="B66" t="str">
        <f>VLOOKUP(A66,'[1]CFB Scores for Tableau'!$A$2:$D$131, 2, FALSE)</f>
        <v>Provo</v>
      </c>
      <c r="C66" t="str">
        <f>VLOOKUP(A66,'[1]CFB Scores for Tableau'!$A$2:$D$131, 3, FALSE)</f>
        <v>Utah</v>
      </c>
      <c r="D66" s="9">
        <f>VLOOKUP(A66,'[1]CFB Scores for Tableau'!$A$2:$D$131, 4, FALSE)</f>
        <v>84602</v>
      </c>
      <c r="F66" s="3">
        <f t="shared" ref="F66:F129" si="61">-3.616+(W66*0.0000008602)+(AD66*0.000002248)-(AJ66*0.000000003503)+(AT66*0.00001118)-(AX66*0.0000003692)-(AZ66*0.00000007182)+(BA66*0.00000003487)-(BF66*0.00000003708)</f>
        <v>15.087907394978666</v>
      </c>
      <c r="G66">
        <f t="shared" ref="G66:G129" si="62">RANK(F66, F$2:F$131)</f>
        <v>76</v>
      </c>
      <c r="I66" s="4">
        <f t="shared" ref="I66:I129" si="63">-6.449+(0.0000008837*W66)</f>
        <v>12.776402422829998</v>
      </c>
      <c r="J66">
        <v>6</v>
      </c>
      <c r="K66" s="4">
        <f t="shared" ref="K66:K129" si="64">-0.7214+(0.00000235*AD66)</f>
        <v>4.9999999999994493E-5</v>
      </c>
      <c r="L66" s="4">
        <f t="shared" ref="L66:L129" si="65">-0.0000003001+(0.000005627*Y66)+(0.001734*AC66)-(0.0005293*AF66)-(0.000003716*BA66)+(0.0009167*BC66)+(0.00001644*BH66)</f>
        <v>32.250007177936276</v>
      </c>
      <c r="M66" s="4">
        <f t="shared" si="33"/>
        <v>43.769606000000003</v>
      </c>
      <c r="N66" s="4">
        <f t="shared" ref="N66:N129" si="66">-0.00000000005968+(0.000000000000002272*AJ66)+(1.493*AW66)+(2.323E-19*AX66)+(7.705E-21*AZ66)+(0.000000000000001462*BB66)+(0.000000000003546*BC66)+(0.0000000000000004823*BD66)</f>
        <v>67.185000000492266</v>
      </c>
      <c r="O66" s="4">
        <f t="shared" ref="O66:O129" si="67">I66+J66+K66+L66+M66+N66</f>
        <v>161.98106560125854</v>
      </c>
      <c r="P66" s="4">
        <f t="shared" ref="P66:P129" si="68">RANK(O66, $O$2:$O$131)</f>
        <v>67</v>
      </c>
      <c r="Q66" s="4"/>
      <c r="R66" s="4">
        <f t="shared" si="34"/>
        <v>160.67719590697442</v>
      </c>
      <c r="S66" s="4">
        <f t="shared" ref="S66:S129" si="69">RANK(R66, $R$2:$R$131)</f>
        <v>67</v>
      </c>
      <c r="T66" s="4"/>
      <c r="U66" t="s">
        <v>202</v>
      </c>
      <c r="V66" t="s">
        <v>203</v>
      </c>
      <c r="W66" s="4">
        <v>21755575.899999999</v>
      </c>
      <c r="X66" s="4">
        <v>2618689.2999999998</v>
      </c>
      <c r="Y66" s="4">
        <v>689501.1</v>
      </c>
      <c r="Z66" s="4">
        <v>357495.04824444564</v>
      </c>
      <c r="AA66" s="3">
        <v>0.51848365179467537</v>
      </c>
      <c r="AB66" s="4">
        <v>19136886.599999998</v>
      </c>
      <c r="AC66" s="3">
        <v>0.36510952084395604</v>
      </c>
      <c r="AD66" s="4">
        <f t="shared" ref="AD66:AD129" si="70">AVERAGE(BY66:CC66)</f>
        <v>307000</v>
      </c>
      <c r="AE66" t="s">
        <v>331</v>
      </c>
      <c r="AF66" s="5">
        <f>(VLOOKUP(A66, '[3]USA Coaches'' Salaries'!$O$3:$W$132, 9, FALSE))</f>
        <v>1.5</v>
      </c>
      <c r="AG66">
        <v>36013</v>
      </c>
      <c r="AH66">
        <v>71764</v>
      </c>
      <c r="AI66">
        <v>92575</v>
      </c>
      <c r="AJ66">
        <f t="shared" ref="AJ66:AJ129" si="71">SUM(AG66:AI66)</f>
        <v>200352</v>
      </c>
      <c r="AK66">
        <v>1</v>
      </c>
      <c r="AL66">
        <v>0</v>
      </c>
      <c r="AM66">
        <v>1</v>
      </c>
      <c r="AN66">
        <v>0</v>
      </c>
      <c r="AO66">
        <f t="shared" ref="AO66:AO97" si="72">SUM(FI66:FM66)</f>
        <v>0</v>
      </c>
      <c r="AP66">
        <f>(VLOOKUP(A66, '[3]College Football Reference 0918'!$A$2:$I$131, 8, FALSE))*10</f>
        <v>0</v>
      </c>
      <c r="AQ66">
        <f>(VLOOKUP(A66, '[3]College Football Reference 0918'!$A$2:$I$131, 9, FALSE))*10</f>
        <v>0</v>
      </c>
      <c r="AR66">
        <f>VLOOKUP('Dataset to Analyze - Overall'!A66, '[3]College Football Reference 0918'!$A$2:$G$131, 3, FALSE)</f>
        <v>81</v>
      </c>
      <c r="AS66">
        <f>VLOOKUP('Dataset to Analyze - Overall'!A66, '[3]College Football Reference 0918'!$A$2:$G$131, 4, FALSE)</f>
        <v>49</v>
      </c>
      <c r="AT66" s="5">
        <f>VLOOKUP('Dataset to Analyze - Overall'!A66, '[3]College Football Reference 0918'!$A$2:$G$131, 5, FALSE)</f>
        <v>0.62307692307692308</v>
      </c>
      <c r="AU66">
        <f>(VLOOKUP('Dataset to Analyze - Overall'!A66,'[3]College Football Reference 0918'!$A$2:$G$131,7,FALSE)*5)</f>
        <v>30</v>
      </c>
      <c r="AV66">
        <f>(VLOOKUP('Dataset to Analyze - Overall'!A66, '[3]College Football Reference 0918'!$A$2:$G$131, 6, FALSE))*5</f>
        <v>45</v>
      </c>
      <c r="AW66">
        <f t="shared" ref="AW66:AW129" si="73">SUM(CN66:CR66)</f>
        <v>45</v>
      </c>
      <c r="AX66" s="4">
        <f>((((SUMIF('[3]2014 Broadcasts'!$F$2:$F$561, 'Dataset to Analyze - Overall'!A66, '[3]2014 Broadcasts'!$B$2:$B$561))+(SUMIF('[3]2014 Broadcasts'!$G$2:$G$561, 'Dataset to Analyze - Overall'!A66, '[3]2014 Broadcasts'!$B$2:$B$561))+(SUMIF('[3]2014 Broadcasts'!$H$2:$H$561, 'Dataset to Analyze - Overall'!A66, '[3]2014 Broadcasts'!$B$2:$B$561))+(SUMIF('[3]2014 Broadcasts'!$I$2:$I$561, 'Dataset to Analyze - Overall'!A66, '[3]2014 Broadcasts'!$B$2:$B$561)))+((SUMIF('[3]2015 Broadcasts'!$C$2:$C$417,'Dataset to Analyze - Overall'!A66,'[3]2015 Broadcasts'!$H$2:$H$417))+(SUMIF('[3]2015 Broadcasts'!$D$2:$D$417,'Dataset to Analyze - Overall'!A66,'[3]2015 Broadcasts'!$H$2:$H$417)))+((SUMIF('[3]2016 Broadcasts'!$C$2:$C$400,'Dataset to Analyze - Overall'!A66,'[3]2016 Broadcasts'!$H$2:$H$400))+(SUMIF('[3]2016 Broadcasts'!$D$2:$D$400,'Dataset to Analyze - Overall'!A66,'[3]2016 Broadcasts'!$H$2:$H$400)))+((SUMIF('[3]2017 Broadcasts'!$C$2:$C$394,'Dataset to Analyze - Overall'!A66, '[3]2017 Broadcasts'!$I$2:$I$394))+(SUMIF('[3]2017 Broadcasts'!$D$2:$D$394,'Dataset to Analyze - Overall'!A66, '[3]2017 Broadcasts'!$I$2:$I$394)))+((SUMIF('[3]2018 Broadcasts'!$C$2:$C$351, 'Dataset to Analyze - Overall'!A66, '[3]2018 Broadcasts'!$H$2:$H$351))+(SUMIF('[3]2018 Broadcasts'!$D$2:$D$351, 'Dataset to Analyze - Overall'!A66, '[3]2018 Broadcasts'!$H$2:$H$351))))/AW66)*1000000</f>
        <v>1239266.6666666665</v>
      </c>
      <c r="AY66" t="s">
        <v>193</v>
      </c>
      <c r="AZ66" s="4">
        <f>(VLOOKUP(A66, [3]Averages!$B$2:$K$128, 10, FALSE))*1000000</f>
        <v>3400000</v>
      </c>
      <c r="BA66" s="4">
        <f>AVERAGEIF([3]Attendance!$C$2:$C$1286, 'Dataset to Analyze - Overall'!A66, [3]Attendance!$G$2:$G$1286)</f>
        <v>58656.4</v>
      </c>
      <c r="BB66">
        <f>VLOOKUP(A66, [3]Stadiums!$B$2:$E$132, 3, FALSE)</f>
        <v>63725</v>
      </c>
      <c r="BC66" s="3">
        <f t="shared" ref="BC66:BC129" si="74">BA66/BB66</f>
        <v>0.92046135739505686</v>
      </c>
      <c r="BD66">
        <f>VLOOKUP(A66, '[3]College Football Reference 0918'!$A$2:$L$131, 11, FALSE)</f>
        <v>1</v>
      </c>
      <c r="BE66">
        <f>VLOOKUP(A66, '[3]College Football Reference 0918'!$A$2:$L$131, 12, FALSE)</f>
        <v>1</v>
      </c>
      <c r="BF66">
        <f>VLOOKUP(A66, '[3]College Football Reference 0918'!$A$2:$L$131, 2, FALSE)</f>
        <v>6</v>
      </c>
      <c r="BG66">
        <f>VLOOKUP(A66, '[3]Draft Picks'!$AG$2:$AT$131, 14, FALSE)</f>
        <v>7</v>
      </c>
      <c r="BH66">
        <f>(VLOOKUP(A66, [3]Averages!$B$2:$J$128, 9, FALSE))*GV66</f>
        <v>1738897.1431813147</v>
      </c>
      <c r="BJ66">
        <f>VLOOKUP(A66&amp;"2014", '[4]Revenues_All_Sports_and_Men''s_W'!$E$2:$BI$1271, 57, FALSE)</f>
        <v>19902453</v>
      </c>
      <c r="BK66">
        <f>VLOOKUP(A66&amp;"2015", '[4]Revenues_All_Sports_and_Men''s_W'!$E$2:$BI$1271, 57, FALSE)</f>
        <v>25469619</v>
      </c>
      <c r="BL66">
        <f>VLOOKUP(A66&amp;"2016", '[4]Revenues_All_Sports_and_Men''s_W'!$E$2:$BI$1271, 57, FALSE)</f>
        <v>26116548</v>
      </c>
      <c r="BM66">
        <f>VLOOKUP(A66&amp;"2017", '[4]Revenues_All_Sports_and_Men''s_W'!$E$2:$BI$1271, 57, FALSE)</f>
        <v>28209221</v>
      </c>
      <c r="BN66">
        <f>VLOOKUP(A66&amp;"2018", '[4]Revenues_All_Sports_and_Men''s_W'!$E$2:$BI$1271, 57, FALSE)</f>
        <v>23171603</v>
      </c>
      <c r="BO66" s="6">
        <f>VLOOKUP(A66&amp;"2014", '[4]Revenues_All_Sports_and_Men''s_W'!$E$2:$FO$1271, 58, FALSE)</f>
        <v>0.33714453380063825</v>
      </c>
      <c r="BP66" s="6">
        <f>VLOOKUP(A66&amp;"2015", '[4]Revenues_All_Sports_and_Men''s_W'!$E$2:$FO$1271, 58, FALSE)</f>
        <v>0.40710172815590434</v>
      </c>
      <c r="BQ66" s="6">
        <f>VLOOKUP(A66&amp;"2016", '[4]Revenues_All_Sports_and_Men''s_W'!$E$2:$FO$1271, 58, FALSE)</f>
        <v>0.38557680110607256</v>
      </c>
      <c r="BR66" s="6">
        <f>VLOOKUP(A66&amp;"2017", '[4]Revenues_All_Sports_and_Men''s_W'!$E$2:$FO$1271, 58, FALSE)</f>
        <v>0.35418732737991737</v>
      </c>
      <c r="BS66" s="6">
        <f>VLOOKUP(A66&amp;"2018", '[4]Revenues_All_Sports_and_Men''s_W'!$E$2:$FO$1271, 58, FALSE)</f>
        <v>0.31906768455573448</v>
      </c>
      <c r="BT66">
        <f>VLOOKUP(A66&amp;"2014", '[5]Recruiting_Expenses_Men''s_Women'!$F$2:$O$1271, 9, FALSE)</f>
        <v>674070</v>
      </c>
      <c r="BU66">
        <f>VLOOKUP(A66&amp;"2015", '[5]Recruiting_Expenses_Men''s_Women'!$F$2:$O$1271, 9, FALSE)</f>
        <v>714086</v>
      </c>
      <c r="BV66">
        <f>VLOOKUP(A66&amp;"2016", '[5]Recruiting_Expenses_Men''s_Women'!$F$2:$O$1271, 9, FALSE)</f>
        <v>1036458</v>
      </c>
      <c r="BW66">
        <f>VLOOKUP(A66&amp;"2017", '[5]Recruiting_Expenses_Men''s_Women'!$F$2:$O$1271, 9, FALSE)</f>
        <v>868492</v>
      </c>
      <c r="BX66">
        <f>VLOOKUP(A66&amp;"2018", '[5]Recruiting_Expenses_Men''s_Women'!$F$2:$O$1271, 9, FALSE)</f>
        <v>778851</v>
      </c>
      <c r="BY66" s="4">
        <v>307000</v>
      </c>
      <c r="BZ66" s="4">
        <v>307000</v>
      </c>
      <c r="CA66" s="4">
        <v>307000</v>
      </c>
      <c r="CB66" s="4">
        <v>307000</v>
      </c>
      <c r="CC66" s="4">
        <v>307000</v>
      </c>
      <c r="CD66">
        <v>1</v>
      </c>
      <c r="CE66">
        <v>1</v>
      </c>
      <c r="CF66">
        <v>1</v>
      </c>
      <c r="CG66">
        <v>1</v>
      </c>
      <c r="CH66">
        <v>1</v>
      </c>
      <c r="CI66">
        <f>VLOOKUP(A66, '[3]2014'!$B$18:$D$145, 3, FALSE)</f>
        <v>8</v>
      </c>
      <c r="CJ66">
        <f>VLOOKUP(A66, '[3]2015'!$B$18:$D$145, 3, FALSE)</f>
        <v>9</v>
      </c>
      <c r="CK66">
        <f>VLOOKUP(A66, '[3]2016'!$B$18:$D$145, 3, FALSE)</f>
        <v>9</v>
      </c>
      <c r="CL66">
        <f>VLOOKUP(A66, '[3]2017'!$B$18:$D$147, 3, FALSE)</f>
        <v>4</v>
      </c>
      <c r="CM66">
        <f>VLOOKUP(A66, '[3]2018'!$B$18:$D$147, 3, FALSE)</f>
        <v>7</v>
      </c>
      <c r="CN66">
        <f>COUNTIF('[3]2014 Broadcasts'!$F$2:$F$561, 'Dataset to Analyze - Overall'!A66)+COUNTIF('[3]2014 Broadcasts'!$G$2:$G$561, 'Dataset to Analyze - Overall'!A66)+COUNTIF('[3]2014 Broadcasts'!$H$2:$H$561, 'Dataset to Analyze - Overall'!A66)+COUNTIF('[3]2014 Broadcasts'!$I$2:$I$561, 'Dataset to Analyze - Overall'!A66)</f>
        <v>10</v>
      </c>
      <c r="CO66">
        <f>COUNTIF('[3]2015 Broadcasts'!$C$2:$C$417, A66)+COUNTIF('[3]2015 Broadcasts'!$D$2:$D$417, A66)</f>
        <v>8</v>
      </c>
      <c r="CP66">
        <f>COUNTIF('[3]2016 Broadcasts'!$C$2:$C$400, 'Dataset to Analyze - Overall'!A66)+COUNTIF('[3]2016 Broadcasts'!$D$2:$D$400, 'Dataset to Analyze - Overall'!A66)</f>
        <v>10</v>
      </c>
      <c r="CQ66">
        <f>COUNTIF('[3]2017 Broadcasts'!$C$2:$C$394, 'Dataset to Analyze - Overall'!A66)+COUNTIF('[3]2017 Broadcasts'!$D$2:$D$394, 'Dataset to Analyze - Overall'!A66)</f>
        <v>7</v>
      </c>
      <c r="CR66">
        <f>COUNTIF('[3]2018 Broadcasts'!$C$2:$C$351, 'Dataset to Analyze - Overall'!A66)+COUNTIF('[3]2018 Broadcasts'!$D$2:$D$351, 'Dataset to Analyze - Overall'!A66)</f>
        <v>10</v>
      </c>
      <c r="CS66" s="4">
        <f>(((SUMIF('[3]2014 Broadcasts'!$F$2:$F$561, 'Dataset to Analyze - Overall'!A66, '[3]2014 Broadcasts'!$B$2:$B$561))+(SUMIF('[3]2014 Broadcasts'!$G$2:$G$561, 'Dataset to Analyze - Overall'!A66, '[3]2014 Broadcasts'!$B$2:$B$561))+(SUMIF('[3]2014 Broadcasts'!$H$2:$H$561, 'Dataset to Analyze - Overall'!A66, '[3]2014 Broadcasts'!$B$2:$B$561))+(SUMIF('[3]2014 Broadcasts'!$I$2:$I$561, 'Dataset to Analyze - Overall'!A66, '[3]2014 Broadcasts'!$B$2:$B$561)))/'Dataset to Analyze - Overall'!CN66)*1000000</f>
        <v>1016900.0000000001</v>
      </c>
      <c r="CT66" s="4">
        <f>(((SUMIF('[3]2015 Broadcasts'!$C$2:$C$417,'Dataset to Analyze - Overall'!A66,'[3]2015 Broadcasts'!$H$2:$H$417))+(SUMIF('[3]2015 Broadcasts'!$D$2:$D$417,'Dataset to Analyze - Overall'!A66,'[3]2015 Broadcasts'!$H$2:$H$417)))/CO66)*1000000</f>
        <v>1854250</v>
      </c>
      <c r="CU66" s="4">
        <f>(((SUMIF('[3]2016 Broadcasts'!$C$2:$C$400,'Dataset to Analyze - Overall'!A66,'[3]2016 Broadcasts'!$H$2:$H$400))+(SUMIF('[3]2016 Broadcasts'!$D$2:$D$400,'Dataset to Analyze - Overall'!A66,'[3]2016 Broadcasts'!$H$2:$H$400)))/'Dataset to Analyze - Overall'!CP66)*1000000</f>
        <v>1312900</v>
      </c>
      <c r="CV66" s="4">
        <f>(((SUMIF('[3]2017 Broadcasts'!$C$2:$C$394,'Dataset to Analyze - Overall'!A66, '[3]2017 Broadcasts'!$I$2:$I$394))+(SUMIF('[3]2017 Broadcasts'!$D$2:$D$394,'Dataset to Analyze - Overall'!A66, '[3]2017 Broadcasts'!$I$2:$I$394)))/'Dataset to Analyze - Overall'!CQ66)*1000000</f>
        <v>1076571.4285714286</v>
      </c>
      <c r="CW66" s="4">
        <f>(((SUMIF('[3]2018 Broadcasts'!$C$2:$C$351, 'Dataset to Analyze - Overall'!A66, '[3]2018 Broadcasts'!$H$2:$H$351))+(SUMIF('[3]2018 Broadcasts'!$D$2:$D$351, 'Dataset to Analyze - Overall'!A66, '[3]2018 Broadcasts'!$H$2:$H$351)))/'Dataset to Analyze - Overall'!CR66)*1000000</f>
        <v>1009900</v>
      </c>
      <c r="CX66" s="5"/>
      <c r="CY66">
        <f>VLOOKUP(A66&amp;"2014", [3]Attendance!$D$2:$G$1286, 4, FALSE)</f>
        <v>57141</v>
      </c>
      <c r="CZ66">
        <f>VLOOKUP(A66&amp;"2015", [3]Attendance!$D$2:$G$1286, 4, FALSE)</f>
        <v>58532</v>
      </c>
      <c r="DA66">
        <f>VLOOKUP(A66&amp;"2016", [3]Attendance!$D$2:$G$1286, 4, FALSE)</f>
        <v>58569</v>
      </c>
      <c r="DB66">
        <f>VLOOKUP(A66&amp;"2017", [3]Attendance!$D$2:$G$1286, 4, FALSE)</f>
        <v>56267</v>
      </c>
      <c r="DC66">
        <f>VLOOKUP(A66&amp;"2018", [3]Attendance!$D$2:$G$1286, 4, FALSE)</f>
        <v>52476</v>
      </c>
      <c r="DE66">
        <f t="shared" ref="DE66:DI80" si="75">-0.0000000002611+(0.0000006404*BJ66)</f>
        <v>12.745530900938901</v>
      </c>
      <c r="DF66">
        <f t="shared" si="75"/>
        <v>16.310744007338901</v>
      </c>
      <c r="DG66">
        <f t="shared" si="75"/>
        <v>16.7250373389389</v>
      </c>
      <c r="DH66">
        <f t="shared" si="75"/>
        <v>18.0651851281389</v>
      </c>
      <c r="DI66">
        <f t="shared" si="75"/>
        <v>14.839094560938902</v>
      </c>
      <c r="DJ66">
        <f t="shared" si="35"/>
        <v>4.9999999999994493E-5</v>
      </c>
      <c r="DK66">
        <f t="shared" si="36"/>
        <v>4.9999999999994493E-5</v>
      </c>
      <c r="DL66">
        <f t="shared" si="37"/>
        <v>4.9999999999994493E-5</v>
      </c>
      <c r="DM66">
        <f t="shared" si="38"/>
        <v>4.9999999999994493E-5</v>
      </c>
      <c r="DN66">
        <f t="shared" si="39"/>
        <v>4.9999999999994493E-5</v>
      </c>
      <c r="DT66">
        <f t="shared" ref="DT66:DX80" si="76">-5.729+(0.0000398*BT66)-(0.0002104*BO66)+(0.0003145*$AF66)+(0.0002218*CY66)+(0.000001296*$BB66)</f>
        <v>33.855848214790086</v>
      </c>
      <c r="DU66">
        <f t="shared" si="76"/>
        <v>35.756994095796394</v>
      </c>
      <c r="DV66">
        <f t="shared" si="76"/>
        <v>48.595610824641042</v>
      </c>
      <c r="DW66">
        <f t="shared" si="76"/>
        <v>41.399987028986317</v>
      </c>
      <c r="DX66">
        <f t="shared" si="76"/>
        <v>36.991438818159168</v>
      </c>
      <c r="DY66">
        <f t="shared" ref="DY66:DY97" si="77">23.432+(0.08553*CI66)+(1.2384*FD66)+FI66+FN66+FS66+GC66+ET66+EY66</f>
        <v>29.116239999999998</v>
      </c>
      <c r="DZ66">
        <f t="shared" ref="DZ66:DZ97" si="78">23.432+(0.08553*CJ66)+(1.2384*FE66)+FJ66+FO66+FT66+GD66+EU66+EZ66</f>
        <v>29.20177</v>
      </c>
      <c r="EA66">
        <f t="shared" ref="EA66:EA97" si="79">23.432+(0.08553*CK66)+(1.2384*FF66)+FK66+FP66+FU66+GE66+EV66+FA66</f>
        <v>35.440169999999995</v>
      </c>
      <c r="EB66">
        <f t="shared" ref="EB66:EB97" si="80">23.432+(0.08553*CL66)+(1.2384*FG66)+FL66+FQ66+FV66+GF66+EW66+FB66</f>
        <v>25.012519999999999</v>
      </c>
      <c r="EC66">
        <f t="shared" ref="EC66:EC97" si="81">23.432+(0.08553*CM66)+(1.2384*FH66)+FM66+FR66+FW66+GG66+EX66+FC66</f>
        <v>34.030709999999999</v>
      </c>
      <c r="ED66">
        <f t="shared" ref="ED66:ED97" si="82">-0.00000000005968+(0.000000000000002272*GH66)+(1.493*CN66)+(2.323E-19*CS66)+(7.705E-21*$AZ66)-(0.000000000000001462*$BB66)+(0.000000000003546*(CY66/$BB66))+(0.0000000000000004823*FX66)</f>
        <v>14.930000000147336</v>
      </c>
      <c r="EE66">
        <f t="shared" ref="EE66:EE97" si="83">-0.00000000005968+(0.000000000000002272*GI66)+(1.493*CO66)+(2.323E-19*CT66)+(7.705E-21*$AZ66)-(0.000000000000001462*$BB66)+(0.000000000003546*(CZ66/$BB66))+(0.0000000000000004823*FY66)</f>
        <v>11.944000000174119</v>
      </c>
      <c r="EF66">
        <f t="shared" ref="EF66:EF97" si="84">-0.00000000005968+(0.000000000000002272*GJ66)+(1.493*CP66)+(2.323E-19*CU66)+(7.705E-21*$AZ66)-(0.000000000000001462*$BB66)+(0.000000000003546*(DA66/$BB66))+(0.0000000000000004823*FZ66)</f>
        <v>14.930000000202877</v>
      </c>
      <c r="EG66">
        <f t="shared" ref="EG66:EG97" si="85">-0.00000000005968+(0.000000000000002272*GK66)+(1.493*CQ66)+(2.323E-19*CV66)+(7.705E-21*$AZ66)-(0.000000000000001462*$BB66)+(0.000000000003546*(DB66/$BB66))+(0.0000000000000004823*GA66)</f>
        <v>10.451000000234156</v>
      </c>
      <c r="EH66">
        <f t="shared" ref="EH66:EH97" si="86">-0.00000000005968+(0.000000000000002272*GL66)+(1.493*CR66)+(2.323E-19*CW66)+(7.705E-21*$AZ66)-(0.000000000000001462*$BB66)+(0.000000000003546*(DC66/$BB66))+(0.0000000000000004823*GB66)</f>
        <v>14.930000000268201</v>
      </c>
      <c r="EI66" s="4">
        <f t="shared" ref="EI66:EM80" si="87">DE66+DJ66+DO66+DT66+DY66+ED66</f>
        <v>90.647669115876326</v>
      </c>
      <c r="EJ66" s="4">
        <f t="shared" si="87"/>
        <v>93.21355810330941</v>
      </c>
      <c r="EK66" s="4">
        <f t="shared" si="87"/>
        <v>115.69086816378282</v>
      </c>
      <c r="EL66" s="4">
        <f t="shared" si="87"/>
        <v>94.92874215735938</v>
      </c>
      <c r="EM66" s="4">
        <f t="shared" si="87"/>
        <v>100.79129337936627</v>
      </c>
      <c r="EN66" s="4">
        <f t="shared" si="58"/>
        <v>70</v>
      </c>
      <c r="EO66" s="4">
        <f t="shared" si="58"/>
        <v>69</v>
      </c>
      <c r="EP66" s="4">
        <f t="shared" si="58"/>
        <v>66</v>
      </c>
      <c r="EQ66" s="4">
        <f t="shared" si="41"/>
        <v>72</v>
      </c>
      <c r="ER66" s="4" t="e">
        <f t="shared" si="40"/>
        <v>#DIV/0!</v>
      </c>
      <c r="ET66" s="4">
        <v>0</v>
      </c>
      <c r="EU66">
        <v>0</v>
      </c>
      <c r="EV66">
        <v>5</v>
      </c>
      <c r="EW66">
        <v>0</v>
      </c>
      <c r="EX66">
        <v>5</v>
      </c>
      <c r="EY66">
        <v>5</v>
      </c>
      <c r="EZ66">
        <v>5</v>
      </c>
      <c r="FA66">
        <v>5</v>
      </c>
      <c r="FB66">
        <v>0</v>
      </c>
      <c r="FC66">
        <v>5</v>
      </c>
      <c r="FD66">
        <f>VLOOKUP(A66, '[3]College Football Reference 0918'!$A$2:$R$131, 9, FALSE)</f>
        <v>0</v>
      </c>
      <c r="FE66">
        <f>VLOOKUP(A66, '[3]College Football Reference 0918'!$A$2:$R$131, 10, FALSE)</f>
        <v>0</v>
      </c>
      <c r="FF66">
        <f>VLOOKUP(A66, '[3]College Football Reference 0918'!$A$2:$R$131, 11, FALSE)</f>
        <v>1</v>
      </c>
      <c r="FG66">
        <f>VLOOKUP(A66, '[3]College Football Reference 0918'!$A$2:$R$131, 12, FALSE)</f>
        <v>1</v>
      </c>
      <c r="FH66">
        <f>VLOOKUP(A66, '[3]College Football Reference 0918'!$A$2:$R$131, 13, FALSE)</f>
        <v>0</v>
      </c>
      <c r="FX66">
        <f>IF((VLOOKUP(A66, '[3]2014'!$B$18:$Q$145, 13, FALSE))&gt;0, 5, 0)</f>
        <v>0</v>
      </c>
      <c r="FY66">
        <f>IF((VLOOKUP(A66, '[3]2015'!$B$18:$P$145, 13, FALSE))&gt;0, 5, 0)</f>
        <v>0</v>
      </c>
      <c r="FZ66">
        <f>IF((VLOOKUP(A66, '[3]2016'!$B$18:$Q$145, 13, FALSE))&gt;0, 5, 0)</f>
        <v>0</v>
      </c>
      <c r="GA66">
        <f>IF((VLOOKUP(A66, '[3]2017'!$B$18:$Q$147, 13, FALSE))&gt;0, 5, 0)</f>
        <v>0</v>
      </c>
      <c r="GB66">
        <f>IF((VLOOKUP(A66, '[3]2018'!$B$18:$Q$147, 13, FALSE))&gt;0, 5, 0)</f>
        <v>0</v>
      </c>
      <c r="GC66">
        <f>IF((VLOOKUP(A66, '[3]2014'!$B$18:$Q$145, 15, FALSE))&gt;0, 5, 0)</f>
        <v>0</v>
      </c>
      <c r="GD66">
        <f>IF((VLOOKUP(A66, '[3]2015'!$B$18:$P$145, 15, FALSE))&gt;0, 5, 0)</f>
        <v>0</v>
      </c>
      <c r="GE66">
        <f>IF((VLOOKUP(A66, '[3]2016'!$B$18:$Q$145, 15, FALSE))&gt;0, 5, 0)</f>
        <v>0</v>
      </c>
      <c r="GF66">
        <f>IF((VLOOKUP(A66, '[3]2017'!$B$18:$Q$147, 15, FALSE))&gt;0, 5, 0)</f>
        <v>0</v>
      </c>
      <c r="GG66">
        <f>IF((VLOOKUP(A66, '[3]2018'!$B$18:$Q$147, 15, FALSE))&gt;0, 5, 0)</f>
        <v>0</v>
      </c>
      <c r="GH66" s="7">
        <f t="shared" ref="GH66:GL81" si="88">GI66-(GI66*$GU$2)</f>
        <v>130606.50829440154</v>
      </c>
      <c r="GI66" s="7">
        <f t="shared" si="88"/>
        <v>142275.65431635772</v>
      </c>
      <c r="GJ66" s="7">
        <f t="shared" si="88"/>
        <v>154987.38979775179</v>
      </c>
      <c r="GK66" s="7">
        <f t="shared" si="88"/>
        <v>168834.86575228145</v>
      </c>
      <c r="GL66" s="7">
        <f t="shared" si="88"/>
        <v>183919.55584766154</v>
      </c>
      <c r="GM66">
        <v>200352</v>
      </c>
      <c r="GO66" s="8">
        <f t="shared" ref="GO66:GO129" si="89">GP66-GT66</f>
        <v>0.15110018345488702</v>
      </c>
      <c r="GP66" s="8">
        <f t="shared" ref="GP66:GP129" si="90">GQ66-GT66</f>
        <v>0.21340009172744351</v>
      </c>
      <c r="GQ66">
        <f>VLOOKUP(A66, '[3]Sept. 2017 Social'!$D$2:$F$151, 3, FALSE)</f>
        <v>0.2757</v>
      </c>
      <c r="GR66">
        <f>VLOOKUP(A66, '[3]Sept. 2018 Social'!$D$2:$F$151, 3, FALSE)</f>
        <v>0.29039999999999999</v>
      </c>
      <c r="GS66">
        <f>VLOOKUP(A66, '[3]Sept. 2019 Social'!$D$2:$F$301, 3, FALSE)</f>
        <v>0.31110000000000004</v>
      </c>
      <c r="GT66">
        <f>AVERAGE(((GR66-GQ66)/GQ66), ((GS66-GR66)/GR66))</f>
        <v>6.2299908272556478E-2</v>
      </c>
      <c r="GV66">
        <v>0.5585949375141277</v>
      </c>
    </row>
    <row r="67" spans="1:204" x14ac:dyDescent="0.35">
      <c r="A67" t="s">
        <v>332</v>
      </c>
      <c r="B67" t="str">
        <f>VLOOKUP(A67,'[1]CFB Scores for Tableau'!$A$2:$D$131, 2, FALSE)</f>
        <v>Winston-Salem</v>
      </c>
      <c r="C67" t="str">
        <f>VLOOKUP(A67,'[1]CFB Scores for Tableau'!$A$2:$D$131, 3, FALSE)</f>
        <v>North Carolina</v>
      </c>
      <c r="D67" s="9">
        <f>VLOOKUP(A67,'[1]CFB Scores for Tableau'!$A$2:$D$131, 4, FALSE)</f>
        <v>27109</v>
      </c>
      <c r="F67" s="3">
        <f t="shared" si="61"/>
        <v>71.268874953040807</v>
      </c>
      <c r="G67">
        <f t="shared" si="62"/>
        <v>64</v>
      </c>
      <c r="I67" s="4">
        <f t="shared" si="63"/>
        <v>10.19567083524</v>
      </c>
      <c r="J67">
        <v>0</v>
      </c>
      <c r="K67" s="4">
        <f t="shared" si="64"/>
        <v>61.362309999999994</v>
      </c>
      <c r="L67" s="4">
        <f t="shared" si="65"/>
        <v>38.974146852071065</v>
      </c>
      <c r="M67" s="4">
        <f t="shared" ref="M67:M130" si="91">-0.00548+(0.01305*AO67)+(0.004401*AP67)+(0.026451*AQ67)+(0.497636*AR67)+(0.003127*AU67)+(0.210806*BF67)+(0.301132*BG67)</f>
        <v>30.178801</v>
      </c>
      <c r="N67" s="4">
        <f t="shared" si="66"/>
        <v>38.818000000243146</v>
      </c>
      <c r="O67" s="4">
        <f t="shared" si="67"/>
        <v>179.52892868755418</v>
      </c>
      <c r="P67" s="4">
        <f t="shared" si="68"/>
        <v>65</v>
      </c>
      <c r="Q67" s="4"/>
      <c r="R67" s="4">
        <f t="shared" ref="R67:R130" si="92">-7.559+(0.0000008841*W67)+(0.0000000874*X67)+(0.000005302*Y67)+(0.000002348*AD67)+(5.81*AK67)+(0.09675*AL67)+(0.01277*AP67)+(0.02379*AQ67)+(0.4886*AR67)+(1.493*AW67)+(0.1929*BF67)+(0.2922*BG67)+(0.00001646*BH67)</f>
        <v>178.47553841319439</v>
      </c>
      <c r="S67" s="4">
        <f t="shared" si="69"/>
        <v>65</v>
      </c>
      <c r="T67" s="4"/>
      <c r="U67" t="s">
        <v>218</v>
      </c>
      <c r="V67" t="s">
        <v>191</v>
      </c>
      <c r="W67" s="4">
        <v>18835205.199999999</v>
      </c>
      <c r="X67" s="4">
        <v>1997144.2</v>
      </c>
      <c r="Y67" s="4">
        <f>VLOOKUP(A67, '[2]Power 5'!$B$2:$F$75, 3, FALSE)</f>
        <v>772040.5</v>
      </c>
      <c r="Z67" s="4">
        <f>VLOOKUP(A67, '[2]Power 5'!$B$2:$F$75, 4, FALSE)</f>
        <v>400290.37777338707</v>
      </c>
      <c r="AA67" s="3">
        <f>VLOOKUP(A67, '[2]Power 5'!$B$2:$F$75, 5, FALSE)</f>
        <v>0.51848365179467537</v>
      </c>
      <c r="AB67" s="4">
        <v>16838061</v>
      </c>
      <c r="AC67" s="3">
        <v>0.3284305627515387</v>
      </c>
      <c r="AD67" s="4">
        <f t="shared" si="70"/>
        <v>26418600</v>
      </c>
      <c r="AE67" t="s">
        <v>333</v>
      </c>
      <c r="AF67" s="5">
        <f>(VLOOKUP(A67, '[3]USA Coaches'' Salaries'!$O$3:$W$132, 9, FALSE))</f>
        <v>2.0359197999999998</v>
      </c>
      <c r="AG67">
        <v>41752</v>
      </c>
      <c r="AH67">
        <v>47282</v>
      </c>
      <c r="AI67">
        <v>22437</v>
      </c>
      <c r="AJ67">
        <f t="shared" si="71"/>
        <v>111471</v>
      </c>
      <c r="AK67">
        <v>0</v>
      </c>
      <c r="AL67">
        <v>0</v>
      </c>
      <c r="AM67">
        <v>0</v>
      </c>
      <c r="AN67">
        <v>0</v>
      </c>
      <c r="AO67">
        <f t="shared" si="72"/>
        <v>0</v>
      </c>
      <c r="AP67">
        <f>(VLOOKUP(A67, '[3]College Football Reference 0918'!$A$2:$I$131, 8, FALSE))*10</f>
        <v>0</v>
      </c>
      <c r="AQ67">
        <f>(VLOOKUP(A67, '[3]College Football Reference 0918'!$A$2:$I$131, 9, FALSE))*10</f>
        <v>0</v>
      </c>
      <c r="AR67">
        <f>VLOOKUP('Dataset to Analyze - Overall'!A67, '[3]College Football Reference 0918'!$A$2:$G$131, 3, FALSE)</f>
        <v>51</v>
      </c>
      <c r="AS67">
        <f>VLOOKUP('Dataset to Analyze - Overall'!A67, '[3]College Football Reference 0918'!$A$2:$G$131, 4, FALSE)</f>
        <v>73</v>
      </c>
      <c r="AT67" s="5">
        <f>VLOOKUP('Dataset to Analyze - Overall'!A67, '[3]College Football Reference 0918'!$A$2:$G$131, 5, FALSE)</f>
        <v>0.41129032258064518</v>
      </c>
      <c r="AU67">
        <f>(VLOOKUP('Dataset to Analyze - Overall'!A67,'[3]College Football Reference 0918'!$A$2:$G$131,7,FALSE)*5)</f>
        <v>15</v>
      </c>
      <c r="AV67">
        <f>(VLOOKUP('Dataset to Analyze - Overall'!A67, '[3]College Football Reference 0918'!$A$2:$G$131, 6, FALSE))*5</f>
        <v>20</v>
      </c>
      <c r="AW67">
        <f t="shared" si="73"/>
        <v>26</v>
      </c>
      <c r="AX67" s="4">
        <f>((((SUMIF('[3]2014 Broadcasts'!$F$2:$F$561, 'Dataset to Analyze - Overall'!A67, '[3]2014 Broadcasts'!$B$2:$B$561))+(SUMIF('[3]2014 Broadcasts'!$G$2:$G$561, 'Dataset to Analyze - Overall'!A67, '[3]2014 Broadcasts'!$B$2:$B$561))+(SUMIF('[3]2014 Broadcasts'!$H$2:$H$561, 'Dataset to Analyze - Overall'!A67, '[3]2014 Broadcasts'!$B$2:$B$561))+(SUMIF('[3]2014 Broadcasts'!$I$2:$I$561, 'Dataset to Analyze - Overall'!A67, '[3]2014 Broadcasts'!$B$2:$B$561)))+((SUMIF('[3]2015 Broadcasts'!$C$2:$C$417,'Dataset to Analyze - Overall'!A67,'[3]2015 Broadcasts'!$H$2:$H$417))+(SUMIF('[3]2015 Broadcasts'!$D$2:$D$417,'Dataset to Analyze - Overall'!A67,'[3]2015 Broadcasts'!$H$2:$H$417)))+((SUMIF('[3]2016 Broadcasts'!$C$2:$C$400,'Dataset to Analyze - Overall'!A67,'[3]2016 Broadcasts'!$H$2:$H$400))+(SUMIF('[3]2016 Broadcasts'!$D$2:$D$400,'Dataset to Analyze - Overall'!A67,'[3]2016 Broadcasts'!$H$2:$H$400)))+((SUMIF('[3]2017 Broadcasts'!$C$2:$C$394,'Dataset to Analyze - Overall'!A67, '[3]2017 Broadcasts'!$I$2:$I$394))+(SUMIF('[3]2017 Broadcasts'!$D$2:$D$394,'Dataset to Analyze - Overall'!A67, '[3]2017 Broadcasts'!$I$2:$I$394)))+((SUMIF('[3]2018 Broadcasts'!$C$2:$C$351, 'Dataset to Analyze - Overall'!A67, '[3]2018 Broadcasts'!$H$2:$H$351))+(SUMIF('[3]2018 Broadcasts'!$D$2:$D$351, 'Dataset to Analyze - Overall'!A67, '[3]2018 Broadcasts'!$H$2:$H$351))))/AW67)*1000000</f>
        <v>1330769.230769231</v>
      </c>
      <c r="AY67" t="s">
        <v>193</v>
      </c>
      <c r="AZ67" s="4">
        <f>(VLOOKUP(A67, [3]Averages!$B$2:$K$128, 10, FALSE))*1000000</f>
        <v>3000000</v>
      </c>
      <c r="BA67" s="4">
        <f>AVERAGEIF([3]Attendance!$C$2:$C$1286, 'Dataset to Analyze - Overall'!A67, [3]Attendance!$G$2:$G$1286)</f>
        <v>28238.400000000001</v>
      </c>
      <c r="BB67">
        <f>VLOOKUP(A67, [3]Stadiums!$B$2:$E$132, 3, FALSE)</f>
        <v>31500</v>
      </c>
      <c r="BC67" s="3">
        <f t="shared" si="74"/>
        <v>0.89645714285714295</v>
      </c>
      <c r="BD67">
        <f>VLOOKUP(A67, '[3]College Football Reference 0918'!$A$2:$L$131, 11, FALSE)</f>
        <v>0</v>
      </c>
      <c r="BE67">
        <f>VLOOKUP(A67, '[3]College Football Reference 0918'!$A$2:$L$131, 12, FALSE)</f>
        <v>0</v>
      </c>
      <c r="BF67">
        <f>VLOOKUP(A67, '[3]College Football Reference 0918'!$A$2:$L$131, 2, FALSE)</f>
        <v>4</v>
      </c>
      <c r="BG67">
        <f>VLOOKUP(A67, '[3]Draft Picks'!$AG$2:$AT$131, 14, FALSE)</f>
        <v>13</v>
      </c>
      <c r="BH67">
        <f>(VLOOKUP(A67, [3]Averages!$B$2:$J$128, 9, FALSE))*GV67</f>
        <v>2112803.8615913955</v>
      </c>
      <c r="BJ67">
        <f>VLOOKUP(A67&amp;"2014", '[4]Revenues_All_Sports_and_Men''s_W'!$E$2:$BI$1271, 57, FALSE)</f>
        <v>20797837</v>
      </c>
      <c r="BK67">
        <f>VLOOKUP(A67&amp;"2015", '[4]Revenues_All_Sports_and_Men''s_W'!$E$2:$BI$1271, 57, FALSE)</f>
        <v>19922855</v>
      </c>
      <c r="BL67">
        <f>VLOOKUP(A67&amp;"2016", '[4]Revenues_All_Sports_and_Men''s_W'!$E$2:$BI$1271, 57, FALSE)</f>
        <v>23955942</v>
      </c>
      <c r="BM67">
        <f>VLOOKUP(A67&amp;"2017", '[4]Revenues_All_Sports_and_Men''s_W'!$E$2:$BI$1271, 57, FALSE)</f>
        <v>25793812</v>
      </c>
      <c r="BN67">
        <f>VLOOKUP(A67&amp;"2018", '[4]Revenues_All_Sports_and_Men''s_W'!$E$2:$BI$1271, 57, FALSE)</f>
        <v>26722457</v>
      </c>
      <c r="BO67" s="6">
        <f>VLOOKUP(A67&amp;"2014", '[4]Revenues_All_Sports_and_Men''s_W'!$E$2:$FO$1271, 58, FALSE)</f>
        <v>0.3544756592722853</v>
      </c>
      <c r="BP67" s="6">
        <f>VLOOKUP(A67&amp;"2015", '[4]Revenues_All_Sports_and_Men''s_W'!$E$2:$FO$1271, 58, FALSE)</f>
        <v>0.32105689094417506</v>
      </c>
      <c r="BQ67" s="6">
        <f>VLOOKUP(A67&amp;"2016", '[4]Revenues_All_Sports_and_Men''s_W'!$E$2:$FO$1271, 58, FALSE)</f>
        <v>0.35757686249395926</v>
      </c>
      <c r="BR67" s="6">
        <f>VLOOKUP(A67&amp;"2017", '[4]Revenues_All_Sports_and_Men''s_W'!$E$2:$FO$1271, 58, FALSE)</f>
        <v>0.36403076589052308</v>
      </c>
      <c r="BS67" s="6">
        <f>VLOOKUP(A67&amp;"2018", '[4]Revenues_All_Sports_and_Men''s_W'!$E$2:$FO$1271, 58, FALSE)</f>
        <v>0.34922135698417894</v>
      </c>
      <c r="BT67">
        <f>VLOOKUP(A67&amp;"2014", '[5]Recruiting_Expenses_Men''s_Women'!$F$2:$O$1271, 9, FALSE)</f>
        <v>818060</v>
      </c>
      <c r="BU67">
        <f>VLOOKUP(A67&amp;"2015", '[5]Recruiting_Expenses_Men''s_Women'!$F$2:$O$1271, 9, FALSE)</f>
        <v>756003</v>
      </c>
      <c r="BV67">
        <f>VLOOKUP(A67&amp;"2016", '[5]Recruiting_Expenses_Men''s_Women'!$F$2:$O$1271, 9, FALSE)</f>
        <v>879116</v>
      </c>
      <c r="BW67">
        <f>VLOOKUP(A67&amp;"2017", '[5]Recruiting_Expenses_Men''s_Women'!$F$2:$O$1271, 9, FALSE)</f>
        <v>1034465</v>
      </c>
      <c r="BX67">
        <f>VLOOKUP(A67&amp;"2018", '[5]Recruiting_Expenses_Men''s_Women'!$F$2:$O$1271, 9, FALSE)</f>
        <v>979307</v>
      </c>
      <c r="BY67" s="4">
        <v>25456000</v>
      </c>
      <c r="BZ67" s="4">
        <v>22590000</v>
      </c>
      <c r="CA67" s="4">
        <v>26104000</v>
      </c>
      <c r="CB67" s="4">
        <v>29143000</v>
      </c>
      <c r="CC67" s="4">
        <v>28800000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f>VLOOKUP(A67, '[3]2014'!$B$18:$D$145, 3, FALSE)</f>
        <v>3</v>
      </c>
      <c r="CJ67">
        <f>VLOOKUP(A67, '[3]2015'!$B$18:$D$145, 3, FALSE)</f>
        <v>3</v>
      </c>
      <c r="CK67">
        <f>VLOOKUP(A67, '[3]2016'!$B$18:$D$145, 3, FALSE)</f>
        <v>7</v>
      </c>
      <c r="CL67">
        <f>VLOOKUP(A67, '[3]2017'!$B$18:$D$147, 3, FALSE)</f>
        <v>8</v>
      </c>
      <c r="CM67">
        <f>VLOOKUP(A67, '[3]2018'!$B$18:$D$147, 3, FALSE)</f>
        <v>7</v>
      </c>
      <c r="CN67">
        <f>COUNTIF('[3]2014 Broadcasts'!$F$2:$F$561, 'Dataset to Analyze - Overall'!A67)+COUNTIF('[3]2014 Broadcasts'!$G$2:$G$561, 'Dataset to Analyze - Overall'!A67)+COUNTIF('[3]2014 Broadcasts'!$H$2:$H$561, 'Dataset to Analyze - Overall'!A67)+COUNTIF('[3]2014 Broadcasts'!$I$2:$I$561, 'Dataset to Analyze - Overall'!A67)</f>
        <v>5</v>
      </c>
      <c r="CO67">
        <f>COUNTIF('[3]2015 Broadcasts'!$C$2:$C$417, A67)+COUNTIF('[3]2015 Broadcasts'!$D$2:$D$417, A67)</f>
        <v>4</v>
      </c>
      <c r="CP67">
        <f>COUNTIF('[3]2016 Broadcasts'!$C$2:$C$400, 'Dataset to Analyze - Overall'!A67)+COUNTIF('[3]2016 Broadcasts'!$D$2:$D$400, 'Dataset to Analyze - Overall'!A67)</f>
        <v>5</v>
      </c>
      <c r="CQ67">
        <f>COUNTIF('[3]2017 Broadcasts'!$C$2:$C$394, 'Dataset to Analyze - Overall'!A67)+COUNTIF('[3]2017 Broadcasts'!$D$2:$D$394, 'Dataset to Analyze - Overall'!A67)</f>
        <v>6</v>
      </c>
      <c r="CR67">
        <f>COUNTIF('[3]2018 Broadcasts'!$C$2:$C$351, 'Dataset to Analyze - Overall'!A67)+COUNTIF('[3]2018 Broadcasts'!$D$2:$D$351, 'Dataset to Analyze - Overall'!A67)</f>
        <v>6</v>
      </c>
      <c r="CS67" s="4">
        <f>(((SUMIF('[3]2014 Broadcasts'!$F$2:$F$561, 'Dataset to Analyze - Overall'!A67, '[3]2014 Broadcasts'!$B$2:$B$561))+(SUMIF('[3]2014 Broadcasts'!$G$2:$G$561, 'Dataset to Analyze - Overall'!A67, '[3]2014 Broadcasts'!$B$2:$B$561))+(SUMIF('[3]2014 Broadcasts'!$H$2:$H$561, 'Dataset to Analyze - Overall'!A67, '[3]2014 Broadcasts'!$B$2:$B$561))+(SUMIF('[3]2014 Broadcasts'!$I$2:$I$561, 'Dataset to Analyze - Overall'!A67, '[3]2014 Broadcasts'!$B$2:$B$561)))/'Dataset to Analyze - Overall'!CN67)*1000000</f>
        <v>1221000</v>
      </c>
      <c r="CT67" s="4">
        <f>(((SUMIF('[3]2015 Broadcasts'!$C$2:$C$417,'Dataset to Analyze - Overall'!A67,'[3]2015 Broadcasts'!$H$2:$H$417))+(SUMIF('[3]2015 Broadcasts'!$D$2:$D$417,'Dataset to Analyze - Overall'!A67,'[3]2015 Broadcasts'!$H$2:$H$417)))/CO67)*1000000</f>
        <v>1156000</v>
      </c>
      <c r="CU67" s="4">
        <f>(((SUMIF('[3]2016 Broadcasts'!$C$2:$C$400,'Dataset to Analyze - Overall'!A67,'[3]2016 Broadcasts'!$H$2:$H$400))+(SUMIF('[3]2016 Broadcasts'!$D$2:$D$400,'Dataset to Analyze - Overall'!A67,'[3]2016 Broadcasts'!$H$2:$H$400)))/'Dataset to Analyze - Overall'!CP67)*1000000</f>
        <v>1304000.0000000002</v>
      </c>
      <c r="CV67" s="4">
        <f>(((SUMIF('[3]2017 Broadcasts'!$C$2:$C$394,'Dataset to Analyze - Overall'!A67, '[3]2017 Broadcasts'!$I$2:$I$394))+(SUMIF('[3]2017 Broadcasts'!$D$2:$D$394,'Dataset to Analyze - Overall'!A67, '[3]2017 Broadcasts'!$I$2:$I$394)))/'Dataset to Analyze - Overall'!CQ67)*1000000</f>
        <v>1538333.3333333333</v>
      </c>
      <c r="CW67" s="4">
        <f>(((SUMIF('[3]2018 Broadcasts'!$C$2:$C$351, 'Dataset to Analyze - Overall'!A67, '[3]2018 Broadcasts'!$H$2:$H$351))+(SUMIF('[3]2018 Broadcasts'!$D$2:$D$351, 'Dataset to Analyze - Overall'!A67, '[3]2018 Broadcasts'!$H$2:$H$351)))/'Dataset to Analyze - Overall'!CR67)*1000000</f>
        <v>1353500.0000000002</v>
      </c>
      <c r="CX67" s="5"/>
      <c r="CY67">
        <f>VLOOKUP(A67&amp;"2014", [3]Attendance!$D$2:$G$1286, 4, FALSE)</f>
        <v>27210</v>
      </c>
      <c r="CZ67">
        <f>VLOOKUP(A67&amp;"2015", [3]Attendance!$D$2:$G$1286, 4, FALSE)</f>
        <v>26674</v>
      </c>
      <c r="DA67">
        <f>VLOOKUP(A67&amp;"2016", [3]Attendance!$D$2:$G$1286, 4, FALSE)</f>
        <v>26456</v>
      </c>
      <c r="DB67">
        <f>VLOOKUP(A67&amp;"2017", [3]Attendance!$D$2:$G$1286, 4, FALSE)</f>
        <v>28436</v>
      </c>
      <c r="DC67">
        <f>VLOOKUP(A67&amp;"2018", [3]Attendance!$D$2:$G$1286, 4, FALSE)</f>
        <v>26842</v>
      </c>
      <c r="DE67">
        <f t="shared" si="75"/>
        <v>13.318934814538901</v>
      </c>
      <c r="DF67">
        <f t="shared" si="75"/>
        <v>12.758596341738901</v>
      </c>
      <c r="DG67">
        <f t="shared" si="75"/>
        <v>15.341385256538901</v>
      </c>
      <c r="DH67">
        <f t="shared" si="75"/>
        <v>16.518357204538901</v>
      </c>
      <c r="DI67">
        <f t="shared" si="75"/>
        <v>17.113061462538901</v>
      </c>
      <c r="DJ67">
        <f t="shared" ref="DJ67:DJ80" si="93">-0.7214+(0.00000235*BY67)</f>
        <v>59.100199999999994</v>
      </c>
      <c r="DK67">
        <f t="shared" ref="DK67:DK80" si="94">-0.7214+(0.00000235*BZ67)</f>
        <v>52.365099999999998</v>
      </c>
      <c r="DL67">
        <f t="shared" ref="DL67:DL80" si="95">-0.7214+(0.00000235*CA67)</f>
        <v>60.622999999999998</v>
      </c>
      <c r="DM67">
        <f t="shared" ref="DM67:DM80" si="96">-0.7214+(0.00000235*CB67)</f>
        <v>67.764649999999989</v>
      </c>
      <c r="DN67">
        <f t="shared" ref="DN67:DN80" si="97">-0.7214+(0.00000235*CC67)</f>
        <v>66.95859999999999</v>
      </c>
      <c r="DT67">
        <f t="shared" si="76"/>
        <v>32.906355715098393</v>
      </c>
      <c r="DU67">
        <f t="shared" si="76"/>
        <v>30.317609346407245</v>
      </c>
      <c r="DV67">
        <f t="shared" si="76"/>
        <v>35.169146662605229</v>
      </c>
      <c r="DW67">
        <f t="shared" si="76"/>
        <v>41.791199504703954</v>
      </c>
      <c r="DX67">
        <f t="shared" si="76"/>
        <v>39.242365020603586</v>
      </c>
      <c r="DY67">
        <f t="shared" si="77"/>
        <v>23.688589999999998</v>
      </c>
      <c r="DZ67">
        <f t="shared" si="78"/>
        <v>23.688589999999998</v>
      </c>
      <c r="EA67">
        <f t="shared" si="79"/>
        <v>34.030709999999999</v>
      </c>
      <c r="EB67">
        <f t="shared" si="80"/>
        <v>34.116239999999998</v>
      </c>
      <c r="EC67">
        <f t="shared" si="81"/>
        <v>34.030709999999999</v>
      </c>
      <c r="ED67">
        <f t="shared" si="82"/>
        <v>7.4650000000627355</v>
      </c>
      <c r="EE67">
        <f t="shared" si="83"/>
        <v>5.9720000000774105</v>
      </c>
      <c r="EF67">
        <f t="shared" si="84"/>
        <v>7.4650000000934895</v>
      </c>
      <c r="EG67">
        <f t="shared" si="85"/>
        <v>8.9580000001112694</v>
      </c>
      <c r="EH67">
        <f t="shared" si="86"/>
        <v>8.9580000001301148</v>
      </c>
      <c r="EI67" s="4">
        <f t="shared" si="87"/>
        <v>136.47908052970001</v>
      </c>
      <c r="EJ67" s="4">
        <f t="shared" si="87"/>
        <v>125.10189568822356</v>
      </c>
      <c r="EK67" s="4">
        <f t="shared" si="87"/>
        <v>152.62924191923761</v>
      </c>
      <c r="EL67" s="4">
        <f t="shared" si="87"/>
        <v>169.14844670935412</v>
      </c>
      <c r="EM67" s="4">
        <f t="shared" si="87"/>
        <v>166.30273648327258</v>
      </c>
      <c r="EN67" s="4">
        <f t="shared" si="58"/>
        <v>63</v>
      </c>
      <c r="EO67" s="4">
        <f t="shared" si="58"/>
        <v>64</v>
      </c>
      <c r="EP67" s="4">
        <f t="shared" si="58"/>
        <v>63</v>
      </c>
      <c r="EQ67" s="4">
        <f t="shared" si="41"/>
        <v>58</v>
      </c>
      <c r="ER67" s="4" t="e">
        <f t="shared" si="41"/>
        <v>#DIV/0!</v>
      </c>
      <c r="ET67" s="4">
        <v>0</v>
      </c>
      <c r="EU67">
        <v>0</v>
      </c>
      <c r="EV67">
        <v>5</v>
      </c>
      <c r="EW67">
        <v>5</v>
      </c>
      <c r="EX67">
        <v>5</v>
      </c>
      <c r="EY67">
        <v>0</v>
      </c>
      <c r="EZ67">
        <v>0</v>
      </c>
      <c r="FA67">
        <v>5</v>
      </c>
      <c r="FB67">
        <v>5</v>
      </c>
      <c r="FC67">
        <v>5</v>
      </c>
      <c r="FD67">
        <f>VLOOKUP(A67, '[3]College Football Reference 0918'!$A$2:$R$131, 9, FALSE)</f>
        <v>0</v>
      </c>
      <c r="FE67">
        <f>VLOOKUP(A67, '[3]College Football Reference 0918'!$A$2:$R$131, 10, FALSE)</f>
        <v>0</v>
      </c>
      <c r="FF67">
        <f>VLOOKUP(A67, '[3]College Football Reference 0918'!$A$2:$R$131, 11, FALSE)</f>
        <v>0</v>
      </c>
      <c r="FG67">
        <f>VLOOKUP(A67, '[3]College Football Reference 0918'!$A$2:$R$131, 12, FALSE)</f>
        <v>0</v>
      </c>
      <c r="FH67">
        <f>VLOOKUP(A67, '[3]College Football Reference 0918'!$A$2:$R$131, 13, FALSE)</f>
        <v>0</v>
      </c>
      <c r="FX67">
        <f>IF((VLOOKUP(A67, '[3]2014'!$B$18:$Q$145, 13, FALSE))&gt;0, 5, 0)</f>
        <v>0</v>
      </c>
      <c r="FY67">
        <f>IF((VLOOKUP(A67, '[3]2015'!$B$18:$P$145, 13, FALSE))&gt;0, 5, 0)</f>
        <v>0</v>
      </c>
      <c r="FZ67">
        <f>IF((VLOOKUP(A67, '[3]2016'!$B$18:$Q$145, 13, FALSE))&gt;0, 5, 0)</f>
        <v>0</v>
      </c>
      <c r="GA67">
        <f>IF((VLOOKUP(A67, '[3]2017'!$B$18:$Q$147, 13, FALSE))&gt;0, 5, 0)</f>
        <v>0</v>
      </c>
      <c r="GB67">
        <f>IF((VLOOKUP(A67, '[3]2018'!$B$18:$Q$147, 13, FALSE))&gt;0, 5, 0)</f>
        <v>0</v>
      </c>
      <c r="GC67">
        <f>IF((VLOOKUP(A67, '[3]2014'!$B$18:$Q$145, 15, FALSE))&gt;0, 5, 0)</f>
        <v>0</v>
      </c>
      <c r="GD67">
        <f>IF((VLOOKUP(A67, '[3]2015'!$B$18:$P$145, 15, FALSE))&gt;0, 5, 0)</f>
        <v>0</v>
      </c>
      <c r="GE67">
        <f>IF((VLOOKUP(A67, '[3]2016'!$B$18:$Q$145, 15, FALSE))&gt;0, 5, 0)</f>
        <v>0</v>
      </c>
      <c r="GF67">
        <f>IF((VLOOKUP(A67, '[3]2017'!$B$18:$Q$147, 15, FALSE))&gt;0, 5, 0)</f>
        <v>0</v>
      </c>
      <c r="GG67">
        <f>IF((VLOOKUP(A67, '[3]2018'!$B$18:$Q$147, 15, FALSE))&gt;0, 5, 0)</f>
        <v>0</v>
      </c>
      <c r="GH67" s="7">
        <f t="shared" si="88"/>
        <v>72666.297746392505</v>
      </c>
      <c r="GI67" s="7">
        <f t="shared" si="88"/>
        <v>79158.727950301007</v>
      </c>
      <c r="GJ67" s="7">
        <f t="shared" si="88"/>
        <v>86231.229676495306</v>
      </c>
      <c r="GK67" s="7">
        <f t="shared" si="88"/>
        <v>93935.629892751575</v>
      </c>
      <c r="GL67" s="7">
        <f t="shared" si="88"/>
        <v>102328.38608995508</v>
      </c>
      <c r="GM67">
        <v>111471</v>
      </c>
      <c r="GO67" s="8" t="e">
        <f t="shared" si="89"/>
        <v>#N/A</v>
      </c>
      <c r="GP67" s="8" t="e">
        <f t="shared" si="90"/>
        <v>#N/A</v>
      </c>
      <c r="GQ67" t="e">
        <f>VLOOKUP(A67, '[3]Sept. 2017 Social'!$D$2:$F$151, 3, FALSE)</f>
        <v>#N/A</v>
      </c>
      <c r="GR67" t="e">
        <f>VLOOKUP(A67, '[3]Sept. 2018 Social'!$D$2:$F$151, 3, FALSE)</f>
        <v>#N/A</v>
      </c>
      <c r="GS67" t="e">
        <f>VLOOKUP(A67, '[3]Sept. 2019 Social'!$D$2:$F$301, 3, FALSE)</f>
        <v>#N/A</v>
      </c>
      <c r="GV67">
        <v>0.62989822236875037</v>
      </c>
    </row>
    <row r="68" spans="1:204" x14ac:dyDescent="0.35">
      <c r="A68" t="s">
        <v>334</v>
      </c>
      <c r="B68" t="str">
        <f>VLOOKUP(A68,'[1]CFB Scores for Tableau'!$A$2:$D$131, 2, FALSE)</f>
        <v>Corvallis</v>
      </c>
      <c r="C68" t="str">
        <f>VLOOKUP(A68,'[1]CFB Scores for Tableau'!$A$2:$D$131, 3, FALSE)</f>
        <v>Oregon</v>
      </c>
      <c r="D68" s="9">
        <f>VLOOKUP(A68,'[1]CFB Scores for Tableau'!$A$2:$D$131, 4, FALSE)</f>
        <v>97331</v>
      </c>
      <c r="F68" s="3">
        <f t="shared" si="61"/>
        <v>86.38200959623623</v>
      </c>
      <c r="G68">
        <f t="shared" si="62"/>
        <v>53</v>
      </c>
      <c r="I68" s="4">
        <f t="shared" si="63"/>
        <v>19.098972548620004</v>
      </c>
      <c r="J68">
        <v>0</v>
      </c>
      <c r="K68" s="4">
        <f t="shared" si="64"/>
        <v>68.08565999999999</v>
      </c>
      <c r="L68" s="4">
        <f t="shared" si="65"/>
        <v>43.60824219826759</v>
      </c>
      <c r="M68" s="4">
        <f t="shared" si="91"/>
        <v>29.285491</v>
      </c>
      <c r="N68" s="4">
        <f t="shared" si="66"/>
        <v>29.860000000763542</v>
      </c>
      <c r="O68" s="4">
        <f t="shared" si="67"/>
        <v>189.93836574765112</v>
      </c>
      <c r="P68" s="4">
        <f t="shared" si="68"/>
        <v>63</v>
      </c>
      <c r="Q68" s="4"/>
      <c r="R68" s="4">
        <f t="shared" si="92"/>
        <v>188.97590975888528</v>
      </c>
      <c r="S68" s="4">
        <f t="shared" si="69"/>
        <v>63</v>
      </c>
      <c r="T68" s="4"/>
      <c r="U68" t="s">
        <v>227</v>
      </c>
      <c r="V68" t="s">
        <v>191</v>
      </c>
      <c r="W68" s="4">
        <v>28910232.600000001</v>
      </c>
      <c r="X68" s="4">
        <v>2828622.8</v>
      </c>
      <c r="Y68" s="4">
        <f>VLOOKUP(A68, '[2]Power 5'!$B$2:$F$75, 3, FALSE)</f>
        <v>867277.6</v>
      </c>
      <c r="Z68" s="4">
        <f>VLOOKUP(A68, '[2]Power 5'!$B$2:$F$75, 4, FALSE)</f>
        <v>448591.8</v>
      </c>
      <c r="AA68" s="3">
        <f>VLOOKUP(A68, '[2]Power 5'!$B$2:$F$75, 5, FALSE)</f>
        <v>0.51724130774275734</v>
      </c>
      <c r="AB68" s="4">
        <v>26081609.800000001</v>
      </c>
      <c r="AC68" s="3">
        <v>0.41834524500696452</v>
      </c>
      <c r="AD68" s="4">
        <f t="shared" si="70"/>
        <v>29279600</v>
      </c>
      <c r="AE68" t="s">
        <v>335</v>
      </c>
      <c r="AF68" s="5">
        <f>(VLOOKUP(A68, '[3]USA Coaches'' Salaries'!$O$3:$W$132, 9, FALSE))</f>
        <v>2.2900016000000001</v>
      </c>
      <c r="AG68">
        <v>197706</v>
      </c>
      <c r="AH68">
        <v>77444</v>
      </c>
      <c r="AI68">
        <v>56313</v>
      </c>
      <c r="AJ68">
        <f t="shared" si="71"/>
        <v>331463</v>
      </c>
      <c r="AK68">
        <v>0</v>
      </c>
      <c r="AL68">
        <v>0</v>
      </c>
      <c r="AM68">
        <v>1</v>
      </c>
      <c r="AN68">
        <v>0</v>
      </c>
      <c r="AO68">
        <f t="shared" si="72"/>
        <v>0</v>
      </c>
      <c r="AP68">
        <f>(VLOOKUP(A68, '[3]College Football Reference 0918'!$A$2:$I$131, 8, FALSE))*10</f>
        <v>0</v>
      </c>
      <c r="AQ68">
        <f>(VLOOKUP(A68, '[3]College Football Reference 0918'!$A$2:$I$131, 9, FALSE))*10</f>
        <v>0</v>
      </c>
      <c r="AR68">
        <f>VLOOKUP('Dataset to Analyze - Overall'!A68, '[3]College Football Reference 0918'!$A$2:$G$131, 3, FALSE)</f>
        <v>46</v>
      </c>
      <c r="AS68">
        <f>VLOOKUP('Dataset to Analyze - Overall'!A68, '[3]College Football Reference 0918'!$A$2:$G$131, 4, FALSE)</f>
        <v>77</v>
      </c>
      <c r="AT68" s="5">
        <f>VLOOKUP('Dataset to Analyze - Overall'!A68, '[3]College Football Reference 0918'!$A$2:$G$131, 5, FALSE)</f>
        <v>0.37398373983739835</v>
      </c>
      <c r="AU68">
        <f>(VLOOKUP('Dataset to Analyze - Overall'!A68,'[3]College Football Reference 0918'!$A$2:$G$131,7,FALSE)*5)</f>
        <v>5</v>
      </c>
      <c r="AV68">
        <f>(VLOOKUP('Dataset to Analyze - Overall'!A68, '[3]College Football Reference 0918'!$A$2:$G$131, 6, FALSE))*5</f>
        <v>15</v>
      </c>
      <c r="AW68">
        <f t="shared" si="73"/>
        <v>20</v>
      </c>
      <c r="AX68" s="4">
        <f>((((SUMIF('[3]2014 Broadcasts'!$F$2:$F$561, 'Dataset to Analyze - Overall'!A68, '[3]2014 Broadcasts'!$B$2:$B$561))+(SUMIF('[3]2014 Broadcasts'!$G$2:$G$561, 'Dataset to Analyze - Overall'!A68, '[3]2014 Broadcasts'!$B$2:$B$561))+(SUMIF('[3]2014 Broadcasts'!$H$2:$H$561, 'Dataset to Analyze - Overall'!A68, '[3]2014 Broadcasts'!$B$2:$B$561))+(SUMIF('[3]2014 Broadcasts'!$I$2:$I$561, 'Dataset to Analyze - Overall'!A68, '[3]2014 Broadcasts'!$B$2:$B$561)))+((SUMIF('[3]2015 Broadcasts'!$C$2:$C$417,'Dataset to Analyze - Overall'!A68,'[3]2015 Broadcasts'!$H$2:$H$417))+(SUMIF('[3]2015 Broadcasts'!$D$2:$D$417,'Dataset to Analyze - Overall'!A68,'[3]2015 Broadcasts'!$H$2:$H$417)))+((SUMIF('[3]2016 Broadcasts'!$C$2:$C$400,'Dataset to Analyze - Overall'!A68,'[3]2016 Broadcasts'!$H$2:$H$400))+(SUMIF('[3]2016 Broadcasts'!$D$2:$D$400,'Dataset to Analyze - Overall'!A68,'[3]2016 Broadcasts'!$H$2:$H$400)))+((SUMIF('[3]2017 Broadcasts'!$C$2:$C$394,'Dataset to Analyze - Overall'!A68, '[3]2017 Broadcasts'!$I$2:$I$394))+(SUMIF('[3]2017 Broadcasts'!$D$2:$D$394,'Dataset to Analyze - Overall'!A68, '[3]2017 Broadcasts'!$I$2:$I$394)))+((SUMIF('[3]2018 Broadcasts'!$C$2:$C$351, 'Dataset to Analyze - Overall'!A68, '[3]2018 Broadcasts'!$H$2:$H$351))+(SUMIF('[3]2018 Broadcasts'!$D$2:$D$351, 'Dataset to Analyze - Overall'!A68, '[3]2018 Broadcasts'!$H$2:$H$351))))/AW68)*1000000</f>
        <v>1230550.0000000002</v>
      </c>
      <c r="AY68" t="s">
        <v>193</v>
      </c>
      <c r="AZ68" s="4">
        <f>(VLOOKUP(A68, [3]Averages!$B$2:$K$128, 10, FALSE))*1000000</f>
        <v>3300000</v>
      </c>
      <c r="BA68" s="4">
        <f>AVERAGEIF([3]Attendance!$C$2:$C$1286, 'Dataset to Analyze - Overall'!A68, [3]Attendance!$G$2:$G$1286)</f>
        <v>39258.1</v>
      </c>
      <c r="BB68">
        <f>VLOOKUP(A68, [3]Stadiums!$B$2:$E$132, 3, FALSE)</f>
        <v>45674</v>
      </c>
      <c r="BC68" s="3">
        <f t="shared" si="74"/>
        <v>0.8595283968997679</v>
      </c>
      <c r="BD68">
        <f>VLOOKUP(A68, '[3]College Football Reference 0918'!$A$2:$L$131, 11, FALSE)</f>
        <v>2</v>
      </c>
      <c r="BE68">
        <f>VLOOKUP(A68, '[3]College Football Reference 0918'!$A$2:$L$131, 12, FALSE)</f>
        <v>1</v>
      </c>
      <c r="BF68">
        <f>VLOOKUP(A68, '[3]College Football Reference 0918'!$A$2:$L$131, 2, FALSE)</f>
        <v>6</v>
      </c>
      <c r="BG68">
        <f>VLOOKUP(A68, '[3]Draft Picks'!$AG$2:$AT$131, 14, FALSE)</f>
        <v>17</v>
      </c>
      <c r="BH68">
        <f>(VLOOKUP(A68, [3]Averages!$B$2:$J$128, 9, FALSE))*GV68</f>
        <v>2364577.4513551211</v>
      </c>
      <c r="BJ68">
        <f>VLOOKUP(A68&amp;"2014", '[4]Revenues_All_Sports_and_Men''s_W'!$E$2:$BI$1271, 57, FALSE)</f>
        <v>30916950</v>
      </c>
      <c r="BK68">
        <f>VLOOKUP(A68&amp;"2015", '[4]Revenues_All_Sports_and_Men''s_W'!$E$2:$BI$1271, 57, FALSE)</f>
        <v>32941918</v>
      </c>
      <c r="BL68">
        <f>VLOOKUP(A68&amp;"2016", '[4]Revenues_All_Sports_and_Men''s_W'!$E$2:$BI$1271, 57, FALSE)</f>
        <v>33866008</v>
      </c>
      <c r="BM68">
        <f>VLOOKUP(A68&amp;"2017", '[4]Revenues_All_Sports_and_Men''s_W'!$E$2:$BI$1271, 57, FALSE)</f>
        <v>35238292</v>
      </c>
      <c r="BN68">
        <f>VLOOKUP(A68&amp;"2018", '[4]Revenues_All_Sports_and_Men''s_W'!$E$2:$BI$1271, 57, FALSE)</f>
        <v>35844057</v>
      </c>
      <c r="BO68" s="6">
        <f>VLOOKUP(A68&amp;"2014", '[4]Revenues_All_Sports_and_Men''s_W'!$E$2:$FO$1271, 58, FALSE)</f>
        <v>0.42860581706524609</v>
      </c>
      <c r="BP68" s="6">
        <f>VLOOKUP(A68&amp;"2015", '[4]Revenues_All_Sports_and_Men''s_W'!$E$2:$FO$1271, 58, FALSE)</f>
        <v>0.42413930581296455</v>
      </c>
      <c r="BQ68" s="6">
        <f>VLOOKUP(A68&amp;"2016", '[4]Revenues_All_Sports_and_Men''s_W'!$E$2:$FO$1271, 58, FALSE)</f>
        <v>0.39047347336045918</v>
      </c>
      <c r="BR68" s="6">
        <f>VLOOKUP(A68&amp;"2017", '[4]Revenues_All_Sports_and_Men''s_W'!$E$2:$FO$1271, 58, FALSE)</f>
        <v>0.39772190015858971</v>
      </c>
      <c r="BS68" s="6">
        <f>VLOOKUP(A68&amp;"2018", '[4]Revenues_All_Sports_and_Men''s_W'!$E$2:$FO$1271, 58, FALSE)</f>
        <v>0.43519071270209114</v>
      </c>
      <c r="BT68">
        <f>VLOOKUP(A68&amp;"2014", '[5]Recruiting_Expenses_Men''s_Women'!$F$2:$O$1271, 9, FALSE)</f>
        <v>1201394</v>
      </c>
      <c r="BU68">
        <f>VLOOKUP(A68&amp;"2015", '[5]Recruiting_Expenses_Men''s_Women'!$F$2:$O$1271, 9, FALSE)</f>
        <v>1149901</v>
      </c>
      <c r="BV68">
        <f>VLOOKUP(A68&amp;"2016", '[5]Recruiting_Expenses_Men''s_Women'!$F$2:$O$1271, 9, FALSE)</f>
        <v>1099040</v>
      </c>
      <c r="BW68">
        <f>VLOOKUP(A68&amp;"2017", '[5]Recruiting_Expenses_Men''s_Women'!$F$2:$O$1271, 9, FALSE)</f>
        <v>1028396</v>
      </c>
      <c r="BX68">
        <f>VLOOKUP(A68&amp;"2018", '[5]Recruiting_Expenses_Men''s_Women'!$F$2:$O$1271, 9, FALSE)</f>
        <v>1159433</v>
      </c>
      <c r="BY68" s="4">
        <v>25108000</v>
      </c>
      <c r="BZ68" s="4">
        <v>28648000</v>
      </c>
      <c r="CA68" s="4">
        <v>30958000</v>
      </c>
      <c r="CB68" s="4">
        <v>29484000</v>
      </c>
      <c r="CC68" s="4">
        <v>32200000.000000004</v>
      </c>
      <c r="CD68">
        <v>0</v>
      </c>
      <c r="CE68">
        <v>0</v>
      </c>
      <c r="CF68">
        <v>0</v>
      </c>
      <c r="CG68">
        <v>0</v>
      </c>
      <c r="CH68">
        <v>0</v>
      </c>
      <c r="CI68">
        <f>VLOOKUP(A68, '[3]2014'!$B$18:$D$145, 3, FALSE)</f>
        <v>5</v>
      </c>
      <c r="CJ68">
        <f>VLOOKUP(A68, '[3]2015'!$B$18:$D$145, 3, FALSE)</f>
        <v>2</v>
      </c>
      <c r="CK68">
        <f>VLOOKUP(A68, '[3]2016'!$B$18:$D$145, 3, FALSE)</f>
        <v>4</v>
      </c>
      <c r="CL68">
        <f>VLOOKUP(A68, '[3]2017'!$B$18:$D$147, 3, FALSE)</f>
        <v>1</v>
      </c>
      <c r="CM68">
        <f>VLOOKUP(A68, '[3]2018'!$B$18:$D$147, 3, FALSE)</f>
        <v>2</v>
      </c>
      <c r="CN68">
        <f>COUNTIF('[3]2014 Broadcasts'!$F$2:$F$561, 'Dataset to Analyze - Overall'!A68)+COUNTIF('[3]2014 Broadcasts'!$G$2:$G$561, 'Dataset to Analyze - Overall'!A68)+COUNTIF('[3]2014 Broadcasts'!$H$2:$H$561, 'Dataset to Analyze - Overall'!A68)+COUNTIF('[3]2014 Broadcasts'!$I$2:$I$561, 'Dataset to Analyze - Overall'!A68)</f>
        <v>6</v>
      </c>
      <c r="CO68">
        <f>COUNTIF('[3]2015 Broadcasts'!$C$2:$C$417, A68)+COUNTIF('[3]2015 Broadcasts'!$D$2:$D$417, A68)</f>
        <v>4</v>
      </c>
      <c r="CP68">
        <f>COUNTIF('[3]2016 Broadcasts'!$C$2:$C$400, 'Dataset to Analyze - Overall'!A68)+COUNTIF('[3]2016 Broadcasts'!$D$2:$D$400, 'Dataset to Analyze - Overall'!A68)</f>
        <v>3</v>
      </c>
      <c r="CQ68">
        <f>COUNTIF('[3]2017 Broadcasts'!$C$2:$C$394, 'Dataset to Analyze - Overall'!A68)+COUNTIF('[3]2017 Broadcasts'!$D$2:$D$394, 'Dataset to Analyze - Overall'!A68)</f>
        <v>4</v>
      </c>
      <c r="CR68">
        <f>COUNTIF('[3]2018 Broadcasts'!$C$2:$C$351, 'Dataset to Analyze - Overall'!A68)+COUNTIF('[3]2018 Broadcasts'!$D$2:$D$351, 'Dataset to Analyze - Overall'!A68)</f>
        <v>3</v>
      </c>
      <c r="CS68" s="4">
        <f>(((SUMIF('[3]2014 Broadcasts'!$F$2:$F$561, 'Dataset to Analyze - Overall'!A68, '[3]2014 Broadcasts'!$B$2:$B$561))+(SUMIF('[3]2014 Broadcasts'!$G$2:$G$561, 'Dataset to Analyze - Overall'!A68, '[3]2014 Broadcasts'!$B$2:$B$561))+(SUMIF('[3]2014 Broadcasts'!$H$2:$H$561, 'Dataset to Analyze - Overall'!A68, '[3]2014 Broadcasts'!$B$2:$B$561))+(SUMIF('[3]2014 Broadcasts'!$I$2:$I$561, 'Dataset to Analyze - Overall'!A68, '[3]2014 Broadcasts'!$B$2:$B$561)))/'Dataset to Analyze - Overall'!CN68)*1000000</f>
        <v>1474666.6666666667</v>
      </c>
      <c r="CT68" s="4">
        <f>(((SUMIF('[3]2015 Broadcasts'!$C$2:$C$417,'Dataset to Analyze - Overall'!A68,'[3]2015 Broadcasts'!$H$2:$H$417))+(SUMIF('[3]2015 Broadcasts'!$D$2:$D$417,'Dataset to Analyze - Overall'!A68,'[3]2015 Broadcasts'!$H$2:$H$417)))/CO68)*1000000</f>
        <v>1573250.0000000002</v>
      </c>
      <c r="CU68" s="4">
        <f>(((SUMIF('[3]2016 Broadcasts'!$C$2:$C$400,'Dataset to Analyze - Overall'!A68,'[3]2016 Broadcasts'!$H$2:$H$400))+(SUMIF('[3]2016 Broadcasts'!$D$2:$D$400,'Dataset to Analyze - Overall'!A68,'[3]2016 Broadcasts'!$H$2:$H$400)))/'Dataset to Analyze - Overall'!CP68)*1000000</f>
        <v>593000</v>
      </c>
      <c r="CV68" s="4">
        <f>(((SUMIF('[3]2017 Broadcasts'!$C$2:$C$394,'Dataset to Analyze - Overall'!A68, '[3]2017 Broadcasts'!$I$2:$I$394))+(SUMIF('[3]2017 Broadcasts'!$D$2:$D$394,'Dataset to Analyze - Overall'!A68, '[3]2017 Broadcasts'!$I$2:$I$394)))/'Dataset to Analyze - Overall'!CQ68)*1000000</f>
        <v>710250</v>
      </c>
      <c r="CW68" s="4">
        <f>(((SUMIF('[3]2018 Broadcasts'!$C$2:$C$351, 'Dataset to Analyze - Overall'!A68, '[3]2018 Broadcasts'!$H$2:$H$351))+(SUMIF('[3]2018 Broadcasts'!$D$2:$D$351, 'Dataset to Analyze - Overall'!A68, '[3]2018 Broadcasts'!$H$2:$H$351)))/'Dataset to Analyze - Overall'!CR68)*1000000</f>
        <v>1616666.6666666665</v>
      </c>
      <c r="CX68" s="5"/>
      <c r="CY68">
        <f>VLOOKUP(A68&amp;"2014", [3]Attendance!$D$2:$G$1286, 4, FALSE)</f>
        <v>42176</v>
      </c>
      <c r="CZ68">
        <f>VLOOKUP(A68&amp;"2015", [3]Attendance!$D$2:$G$1286, 4, FALSE)</f>
        <v>36079</v>
      </c>
      <c r="DA68">
        <f>VLOOKUP(A68&amp;"2016", [3]Attendance!$D$2:$G$1286, 4, FALSE)</f>
        <v>37622</v>
      </c>
      <c r="DB68">
        <f>VLOOKUP(A68&amp;"2017", [3]Attendance!$D$2:$G$1286, 4, FALSE)</f>
        <v>34754</v>
      </c>
      <c r="DC68">
        <f>VLOOKUP(A68&amp;"2018", [3]Attendance!$D$2:$G$1286, 4, FALSE)</f>
        <v>35209</v>
      </c>
      <c r="DE68">
        <f t="shared" si="75"/>
        <v>19.7992147797389</v>
      </c>
      <c r="DF68">
        <f t="shared" si="75"/>
        <v>21.096004286938904</v>
      </c>
      <c r="DG68">
        <f t="shared" si="75"/>
        <v>21.687791522938902</v>
      </c>
      <c r="DH68">
        <f t="shared" si="75"/>
        <v>22.566602196538902</v>
      </c>
      <c r="DI68">
        <f t="shared" si="75"/>
        <v>22.954534102538901</v>
      </c>
      <c r="DJ68">
        <f t="shared" si="93"/>
        <v>58.282399999999996</v>
      </c>
      <c r="DK68">
        <f t="shared" si="94"/>
        <v>66.601399999999998</v>
      </c>
      <c r="DL68">
        <f t="shared" si="95"/>
        <v>72.029899999999998</v>
      </c>
      <c r="DM68">
        <f t="shared" si="96"/>
        <v>68.566000000000003</v>
      </c>
      <c r="DN68">
        <f t="shared" si="97"/>
        <v>74.948599999999999</v>
      </c>
      <c r="DT68">
        <f t="shared" si="76"/>
        <v>51.500941530839292</v>
      </c>
      <c r="DU68">
        <f t="shared" si="76"/>
        <v>48.099206470593259</v>
      </c>
      <c r="DV68">
        <f t="shared" si="76"/>
        <v>46.417183153884402</v>
      </c>
      <c r="DW68">
        <f t="shared" si="76"/>
        <v>42.9694280288154</v>
      </c>
      <c r="DX68">
        <f t="shared" si="76"/>
        <v>48.285611745377246</v>
      </c>
      <c r="DY68">
        <f t="shared" si="77"/>
        <v>23.859649999999998</v>
      </c>
      <c r="DZ68">
        <f t="shared" si="78"/>
        <v>23.603059999999999</v>
      </c>
      <c r="EA68">
        <f t="shared" si="79"/>
        <v>26.250920000000001</v>
      </c>
      <c r="EB68">
        <f t="shared" si="80"/>
        <v>24.755929999999996</v>
      </c>
      <c r="EC68">
        <f t="shared" si="81"/>
        <v>23.603059999999999</v>
      </c>
      <c r="ED68">
        <f t="shared" si="82"/>
        <v>8.9580000003681111</v>
      </c>
      <c r="EE68">
        <f t="shared" si="83"/>
        <v>5.9720000004115237</v>
      </c>
      <c r="EF68">
        <f t="shared" si="84"/>
        <v>4.4790000004591972</v>
      </c>
      <c r="EG68">
        <f t="shared" si="85"/>
        <v>5.9720000005110521</v>
      </c>
      <c r="EH68">
        <f t="shared" si="86"/>
        <v>4.4790000005679982</v>
      </c>
      <c r="EI68" s="4">
        <f t="shared" si="87"/>
        <v>162.40020631094629</v>
      </c>
      <c r="EJ68" s="4">
        <f t="shared" si="87"/>
        <v>165.37167075794369</v>
      </c>
      <c r="EK68" s="4">
        <f t="shared" si="87"/>
        <v>170.8647946772825</v>
      </c>
      <c r="EL68" s="4">
        <f t="shared" si="87"/>
        <v>164.82996022586536</v>
      </c>
      <c r="EM68" s="4">
        <f t="shared" si="87"/>
        <v>174.27080584848414</v>
      </c>
      <c r="EN68" s="4">
        <f t="shared" si="58"/>
        <v>51</v>
      </c>
      <c r="EO68" s="4">
        <f t="shared" si="58"/>
        <v>53</v>
      </c>
      <c r="EP68" s="4">
        <f t="shared" si="58"/>
        <v>59</v>
      </c>
      <c r="EQ68" s="4">
        <f t="shared" si="41"/>
        <v>63</v>
      </c>
      <c r="ER68" s="4" t="e">
        <f t="shared" si="41"/>
        <v>#DIV/0!</v>
      </c>
      <c r="ET68" s="4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f>VLOOKUP(A68, '[3]College Football Reference 0918'!$A$2:$R$131, 9, FALSE)</f>
        <v>0</v>
      </c>
      <c r="FE68">
        <f>VLOOKUP(A68, '[3]College Football Reference 0918'!$A$2:$R$131, 10, FALSE)</f>
        <v>0</v>
      </c>
      <c r="FF68">
        <f>VLOOKUP(A68, '[3]College Football Reference 0918'!$A$2:$R$131, 11, FALSE)</f>
        <v>2</v>
      </c>
      <c r="FG68">
        <f>VLOOKUP(A68, '[3]College Football Reference 0918'!$A$2:$R$131, 12, FALSE)</f>
        <v>1</v>
      </c>
      <c r="FH68">
        <f>VLOOKUP(A68, '[3]College Football Reference 0918'!$A$2:$R$131, 13, FALSE)</f>
        <v>0</v>
      </c>
      <c r="FX68">
        <f>IF((VLOOKUP(A68, '[3]2014'!$B$18:$Q$145, 13, FALSE))&gt;0, 5, 0)</f>
        <v>0</v>
      </c>
      <c r="FY68">
        <f>IF((VLOOKUP(A68, '[3]2015'!$B$18:$P$145, 13, FALSE))&gt;0, 5, 0)</f>
        <v>0</v>
      </c>
      <c r="FZ68">
        <f>IF((VLOOKUP(A68, '[3]2016'!$B$18:$Q$145, 13, FALSE))&gt;0, 5, 0)</f>
        <v>0</v>
      </c>
      <c r="GA68">
        <f>IF((VLOOKUP(A68, '[3]2017'!$B$18:$Q$147, 13, FALSE))&gt;0, 5, 0)</f>
        <v>0</v>
      </c>
      <c r="GB68">
        <f>IF((VLOOKUP(A68, '[3]2018'!$B$18:$Q$147, 13, FALSE))&gt;0, 5, 0)</f>
        <v>0</v>
      </c>
      <c r="GC68">
        <f>IF((VLOOKUP(A68, '[3]2014'!$B$18:$Q$145, 15, FALSE))&gt;0, 5, 0)</f>
        <v>0</v>
      </c>
      <c r="GD68">
        <f>IF((VLOOKUP(A68, '[3]2015'!$B$18:$P$145, 15, FALSE))&gt;0, 5, 0)</f>
        <v>0</v>
      </c>
      <c r="GE68">
        <f>IF((VLOOKUP(A68, '[3]2016'!$B$18:$Q$145, 15, FALSE))&gt;0, 5, 0)</f>
        <v>0</v>
      </c>
      <c r="GF68">
        <f>IF((VLOOKUP(A68, '[3]2017'!$B$18:$Q$147, 15, FALSE))&gt;0, 5, 0)</f>
        <v>0</v>
      </c>
      <c r="GG68">
        <f>IF((VLOOKUP(A68, '[3]2018'!$B$18:$Q$147, 15, FALSE))&gt;0, 5, 0)</f>
        <v>0</v>
      </c>
      <c r="GH68" s="7">
        <f t="shared" si="88"/>
        <v>216075.83182991541</v>
      </c>
      <c r="GI68" s="7">
        <f t="shared" si="88"/>
        <v>235381.30493662588</v>
      </c>
      <c r="GJ68" s="7">
        <f t="shared" si="88"/>
        <v>256411.64143373759</v>
      </c>
      <c r="GK68" s="7">
        <f t="shared" si="88"/>
        <v>279320.95066107879</v>
      </c>
      <c r="GL68" s="7">
        <f t="shared" si="88"/>
        <v>304277.11098433472</v>
      </c>
      <c r="GM68">
        <v>331463</v>
      </c>
      <c r="GO68" s="8">
        <f t="shared" si="89"/>
        <v>3.3106961346670155E-2</v>
      </c>
      <c r="GP68" s="8">
        <f t="shared" si="90"/>
        <v>0.10770348067333509</v>
      </c>
      <c r="GQ68">
        <f>VLOOKUP(A68, '[3]Sept. 2017 Social'!$D$2:$F$151, 3, FALSE)</f>
        <v>0.18230000000000002</v>
      </c>
      <c r="GR68">
        <f>VLOOKUP(A68, '[3]Sept. 2018 Social'!$D$2:$F$151, 3, FALSE)</f>
        <v>0.19440000000000002</v>
      </c>
      <c r="GS68">
        <f>VLOOKUP(A68, '[3]Sept. 2019 Social'!$D$2:$F$301, 3, FALSE)</f>
        <v>0.21049999999999999</v>
      </c>
      <c r="GT68">
        <f>AVERAGE(((GR68-GQ68)/GQ68), ((GS68-GR68)/GR68))</f>
        <v>7.4596519326664931E-2</v>
      </c>
      <c r="GV68">
        <v>0.68565680533050932</v>
      </c>
    </row>
    <row r="69" spans="1:204" x14ac:dyDescent="0.35">
      <c r="A69" t="s">
        <v>336</v>
      </c>
      <c r="B69" t="str">
        <f>VLOOKUP(A69,'[1]CFB Scores for Tableau'!$A$2:$D$131, 2, FALSE)</f>
        <v>Memphis</v>
      </c>
      <c r="C69" t="str">
        <f>VLOOKUP(A69,'[1]CFB Scores for Tableau'!$A$2:$D$131, 3, FALSE)</f>
        <v>Tennessee</v>
      </c>
      <c r="D69" s="9">
        <f>VLOOKUP(A69,'[1]CFB Scores for Tableau'!$A$2:$D$131, 4, FALSE)</f>
        <v>38152</v>
      </c>
      <c r="F69" s="3">
        <f t="shared" si="61"/>
        <v>18.139231357276309</v>
      </c>
      <c r="G69">
        <f t="shared" si="62"/>
        <v>72</v>
      </c>
      <c r="I69" s="4">
        <f t="shared" si="63"/>
        <v>5.4520357778499999</v>
      </c>
      <c r="J69">
        <v>0</v>
      </c>
      <c r="K69" s="4">
        <f t="shared" si="64"/>
        <v>10.47776</v>
      </c>
      <c r="L69" s="4">
        <f t="shared" si="65"/>
        <v>33.618096372162256</v>
      </c>
      <c r="M69" s="4">
        <f t="shared" si="91"/>
        <v>32.494461000000001</v>
      </c>
      <c r="N69" s="4">
        <f t="shared" si="66"/>
        <v>56.734000000895939</v>
      </c>
      <c r="O69" s="4">
        <f t="shared" si="67"/>
        <v>138.77635315090819</v>
      </c>
      <c r="P69" s="4">
        <f t="shared" si="68"/>
        <v>75</v>
      </c>
      <c r="Q69" s="4"/>
      <c r="R69" s="4">
        <f t="shared" si="92"/>
        <v>137.79062516548976</v>
      </c>
      <c r="S69" s="4">
        <f t="shared" si="69"/>
        <v>75</v>
      </c>
      <c r="T69" s="4"/>
      <c r="U69" t="s">
        <v>328</v>
      </c>
      <c r="V69" t="s">
        <v>203</v>
      </c>
      <c r="W69" s="4">
        <v>13467280.5</v>
      </c>
      <c r="X69" s="4">
        <v>2003707.4</v>
      </c>
      <c r="Y69" s="4">
        <f>VLOOKUP(A69, '[2]Non-Power 5'!$B$2:$F$68, 3, FALSE)</f>
        <v>645859.80000000005</v>
      </c>
      <c r="Z69" s="4">
        <f>VLOOKUP(A69, '[2]Non-Power 5'!$B$2:$F$68, 4, FALSE)</f>
        <v>362670.8</v>
      </c>
      <c r="AA69" s="3">
        <f>VLOOKUP(A69, '[2]Non-Power 5'!$B$2:$F$68, 5, FALSE)</f>
        <v>0.56153177516234942</v>
      </c>
      <c r="AB69" s="4">
        <v>11463573.1</v>
      </c>
      <c r="AC69" s="3">
        <v>0.28951752776709677</v>
      </c>
      <c r="AD69" s="4">
        <f t="shared" si="70"/>
        <v>4765600</v>
      </c>
      <c r="AE69" t="s">
        <v>337</v>
      </c>
      <c r="AF69" s="5">
        <f>(VLOOKUP(A69, '[3]USA Coaches'' Salaries'!$O$3:$W$132, 9, FALSE))</f>
        <v>1.954</v>
      </c>
      <c r="AG69">
        <v>209201</v>
      </c>
      <c r="AH69">
        <v>122686</v>
      </c>
      <c r="AI69">
        <v>47660</v>
      </c>
      <c r="AJ69">
        <f t="shared" si="71"/>
        <v>379547</v>
      </c>
      <c r="AK69">
        <v>0</v>
      </c>
      <c r="AL69">
        <v>0</v>
      </c>
      <c r="AM69">
        <v>0</v>
      </c>
      <c r="AN69">
        <v>0</v>
      </c>
      <c r="AO69">
        <f t="shared" si="72"/>
        <v>0</v>
      </c>
      <c r="AP69">
        <f>(VLOOKUP(A69, '[3]College Football Reference 0918'!$A$2:$I$131, 8, FALSE))*10</f>
        <v>0</v>
      </c>
      <c r="AQ69">
        <f>(VLOOKUP(A69, '[3]College Football Reference 0918'!$A$2:$I$131, 9, FALSE))*10</f>
        <v>10</v>
      </c>
      <c r="AR69">
        <f>VLOOKUP('Dataset to Analyze - Overall'!A69, '[3]College Football Reference 0918'!$A$2:$G$131, 3, FALSE)</f>
        <v>57</v>
      </c>
      <c r="AS69">
        <f>VLOOKUP('Dataset to Analyze - Overall'!A69, '[3]College Football Reference 0918'!$A$2:$G$131, 4, FALSE)</f>
        <v>69</v>
      </c>
      <c r="AT69" s="5">
        <f>VLOOKUP('Dataset to Analyze - Overall'!A69, '[3]College Football Reference 0918'!$A$2:$G$131, 5, FALSE)</f>
        <v>0.45238095238095238</v>
      </c>
      <c r="AU69">
        <f>(VLOOKUP('Dataset to Analyze - Overall'!A69,'[3]College Football Reference 0918'!$A$2:$G$131,7,FALSE)*5)</f>
        <v>5</v>
      </c>
      <c r="AV69">
        <f>(VLOOKUP('Dataset to Analyze - Overall'!A69, '[3]College Football Reference 0918'!$A$2:$G$131, 6, FALSE))*5</f>
        <v>25</v>
      </c>
      <c r="AW69">
        <f t="shared" si="73"/>
        <v>38</v>
      </c>
      <c r="AX69" s="4">
        <f>((((SUMIF('[3]2014 Broadcasts'!$F$2:$F$561, 'Dataset to Analyze - Overall'!A69, '[3]2014 Broadcasts'!$B$2:$B$561))+(SUMIF('[3]2014 Broadcasts'!$G$2:$G$561, 'Dataset to Analyze - Overall'!A69, '[3]2014 Broadcasts'!$B$2:$B$561))+(SUMIF('[3]2014 Broadcasts'!$H$2:$H$561, 'Dataset to Analyze - Overall'!A69, '[3]2014 Broadcasts'!$B$2:$B$561))+(SUMIF('[3]2014 Broadcasts'!$I$2:$I$561, 'Dataset to Analyze - Overall'!A69, '[3]2014 Broadcasts'!$B$2:$B$561)))+((SUMIF('[3]2015 Broadcasts'!$C$2:$C$417,'Dataset to Analyze - Overall'!A69,'[3]2015 Broadcasts'!$H$2:$H$417))+(SUMIF('[3]2015 Broadcasts'!$D$2:$D$417,'Dataset to Analyze - Overall'!A69,'[3]2015 Broadcasts'!$H$2:$H$417)))+((SUMIF('[3]2016 Broadcasts'!$C$2:$C$400,'Dataset to Analyze - Overall'!A69,'[3]2016 Broadcasts'!$H$2:$H$400))+(SUMIF('[3]2016 Broadcasts'!$D$2:$D$400,'Dataset to Analyze - Overall'!A69,'[3]2016 Broadcasts'!$H$2:$H$400)))+((SUMIF('[3]2017 Broadcasts'!$C$2:$C$394,'Dataset to Analyze - Overall'!A69, '[3]2017 Broadcasts'!$I$2:$I$394))+(SUMIF('[3]2017 Broadcasts'!$D$2:$D$394,'Dataset to Analyze - Overall'!A69, '[3]2017 Broadcasts'!$I$2:$I$394)))+((SUMIF('[3]2018 Broadcasts'!$C$2:$C$351, 'Dataset to Analyze - Overall'!A69, '[3]2018 Broadcasts'!$H$2:$H$351))+(SUMIF('[3]2018 Broadcasts'!$D$2:$D$351, 'Dataset to Analyze - Overall'!A69, '[3]2018 Broadcasts'!$H$2:$H$351))))/AW69)*1000000</f>
        <v>1157263.1578947369</v>
      </c>
      <c r="AY69" t="s">
        <v>193</v>
      </c>
      <c r="AZ69" s="4">
        <f>(VLOOKUP(A69, [3]Averages!$B$2:$K$128, 10, FALSE))*1000000</f>
        <v>1600000</v>
      </c>
      <c r="BA69" s="4">
        <f>AVERAGEIF([3]Attendance!$C$2:$C$1286, 'Dataset to Analyze - Overall'!A69, [3]Attendance!$G$2:$G$1286)</f>
        <v>31719.9</v>
      </c>
      <c r="BB69">
        <f>VLOOKUP(A69, [3]Stadiums!$B$2:$E$132, 3, FALSE)</f>
        <v>62380</v>
      </c>
      <c r="BC69" s="3">
        <f t="shared" si="74"/>
        <v>0.50849470984289835</v>
      </c>
      <c r="BD69">
        <f>VLOOKUP(A69, '[3]College Football Reference 0918'!$A$2:$L$131, 11, FALSE)</f>
        <v>0</v>
      </c>
      <c r="BE69">
        <f>VLOOKUP(A69, '[3]College Football Reference 0918'!$A$2:$L$131, 12, FALSE)</f>
        <v>2</v>
      </c>
      <c r="BF69">
        <f>VLOOKUP(A69, '[3]College Football Reference 0918'!$A$2:$L$131, 2, FALSE)</f>
        <v>4</v>
      </c>
      <c r="BG69">
        <f>VLOOKUP(A69, '[3]Draft Picks'!$AG$2:$AT$131, 14, FALSE)</f>
        <v>10</v>
      </c>
      <c r="BH69">
        <f>(VLOOKUP(A69, [3]Averages!$B$2:$J$128, 9, FALSE))*GV69</f>
        <v>1831008.5655577003</v>
      </c>
      <c r="BJ69">
        <f>VLOOKUP(A69&amp;"2014", '[4]Revenues_All_Sports_and_Men''s_W'!$E$2:$BI$1271, 57, FALSE)</f>
        <v>13376999</v>
      </c>
      <c r="BK69">
        <f>VLOOKUP(A69&amp;"2015", '[4]Revenues_All_Sports_and_Men''s_W'!$E$2:$BI$1271, 57, FALSE)</f>
        <v>14814121</v>
      </c>
      <c r="BL69">
        <f>VLOOKUP(A69&amp;"2016", '[4]Revenues_All_Sports_and_Men''s_W'!$E$2:$BI$1271, 57, FALSE)</f>
        <v>14713436</v>
      </c>
      <c r="BM69">
        <f>VLOOKUP(A69&amp;"2017", '[4]Revenues_All_Sports_and_Men''s_W'!$E$2:$BI$1271, 57, FALSE)</f>
        <v>17569774</v>
      </c>
      <c r="BN69">
        <f>VLOOKUP(A69&amp;"2018", '[4]Revenues_All_Sports_and_Men''s_W'!$E$2:$BI$1271, 57, FALSE)</f>
        <v>17856441</v>
      </c>
      <c r="BO69" s="6">
        <f>VLOOKUP(A69&amp;"2014", '[4]Revenues_All_Sports_and_Men''s_W'!$E$2:$FO$1271, 58, FALSE)</f>
        <v>0.32295497864337219</v>
      </c>
      <c r="BP69" s="6">
        <f>VLOOKUP(A69&amp;"2015", '[4]Revenues_All_Sports_and_Men''s_W'!$E$2:$FO$1271, 58, FALSE)</f>
        <v>0.29717785849253819</v>
      </c>
      <c r="BQ69" s="6">
        <f>VLOOKUP(A69&amp;"2016", '[4]Revenues_All_Sports_and_Men''s_W'!$E$2:$FO$1271, 58, FALSE)</f>
        <v>0.30372580612732192</v>
      </c>
      <c r="BR69" s="6">
        <f>VLOOKUP(A69&amp;"2017", '[4]Revenues_All_Sports_and_Men''s_W'!$E$2:$FO$1271, 58, FALSE)</f>
        <v>0.31677778221508768</v>
      </c>
      <c r="BS69" s="6">
        <f>VLOOKUP(A69&amp;"2018", '[4]Revenues_All_Sports_and_Men''s_W'!$E$2:$FO$1271, 58, FALSE)</f>
        <v>0.32177057744192761</v>
      </c>
      <c r="BT69">
        <f>VLOOKUP(A69&amp;"2014", '[5]Recruiting_Expenses_Men''s_Women'!$F$2:$O$1271, 9, FALSE)</f>
        <v>575521</v>
      </c>
      <c r="BU69">
        <f>VLOOKUP(A69&amp;"2015", '[5]Recruiting_Expenses_Men''s_Women'!$F$2:$O$1271, 9, FALSE)</f>
        <v>514589</v>
      </c>
      <c r="BV69">
        <f>VLOOKUP(A69&amp;"2016", '[5]Recruiting_Expenses_Men''s_Women'!$F$2:$O$1271, 9, FALSE)</f>
        <v>551080</v>
      </c>
      <c r="BW69">
        <f>VLOOKUP(A69&amp;"2017", '[5]Recruiting_Expenses_Men''s_Women'!$F$2:$O$1271, 9, FALSE)</f>
        <v>632043</v>
      </c>
      <c r="BX69">
        <f>VLOOKUP(A69&amp;"2018", '[5]Recruiting_Expenses_Men''s_Women'!$F$2:$O$1271, 9, FALSE)</f>
        <v>610522</v>
      </c>
      <c r="BY69" s="4">
        <v>4536000</v>
      </c>
      <c r="BZ69" s="4">
        <v>4743000</v>
      </c>
      <c r="CA69" s="4">
        <v>4684000</v>
      </c>
      <c r="CB69" s="4">
        <v>5180000</v>
      </c>
      <c r="CC69" s="4">
        <v>4685000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f>VLOOKUP(A69, '[3]2014'!$B$18:$D$145, 3, FALSE)</f>
        <v>10</v>
      </c>
      <c r="CJ69">
        <f>VLOOKUP(A69, '[3]2015'!$B$18:$D$145, 3, FALSE)</f>
        <v>9</v>
      </c>
      <c r="CK69">
        <f>VLOOKUP(A69, '[3]2016'!$B$18:$D$145, 3, FALSE)</f>
        <v>8</v>
      </c>
      <c r="CL69">
        <f>VLOOKUP(A69, '[3]2017'!$B$18:$D$147, 3, FALSE)</f>
        <v>10</v>
      </c>
      <c r="CM69">
        <f>VLOOKUP(A69, '[3]2018'!$B$18:$D$147, 3, FALSE)</f>
        <v>8</v>
      </c>
      <c r="CN69">
        <f>COUNTIF('[3]2014 Broadcasts'!$F$2:$F$561, 'Dataset to Analyze - Overall'!A69)+COUNTIF('[3]2014 Broadcasts'!$G$2:$G$561, 'Dataset to Analyze - Overall'!A69)+COUNTIF('[3]2014 Broadcasts'!$H$2:$H$561, 'Dataset to Analyze - Overall'!A69)+COUNTIF('[3]2014 Broadcasts'!$I$2:$I$561, 'Dataset to Analyze - Overall'!A69)</f>
        <v>6</v>
      </c>
      <c r="CO69">
        <f>COUNTIF('[3]2015 Broadcasts'!$C$2:$C$417, A69)+COUNTIF('[3]2015 Broadcasts'!$D$2:$D$417, A69)</f>
        <v>10</v>
      </c>
      <c r="CP69">
        <f>COUNTIF('[3]2016 Broadcasts'!$C$2:$C$400, 'Dataset to Analyze - Overall'!A69)+COUNTIF('[3]2016 Broadcasts'!$D$2:$D$400, 'Dataset to Analyze - Overall'!A69)</f>
        <v>7</v>
      </c>
      <c r="CQ69">
        <f>COUNTIF('[3]2017 Broadcasts'!$C$2:$C$394, 'Dataset to Analyze - Overall'!A69)+COUNTIF('[3]2017 Broadcasts'!$D$2:$D$394, 'Dataset to Analyze - Overall'!A69)</f>
        <v>9</v>
      </c>
      <c r="CR69">
        <f>COUNTIF('[3]2018 Broadcasts'!$C$2:$C$351, 'Dataset to Analyze - Overall'!A69)+COUNTIF('[3]2018 Broadcasts'!$D$2:$D$351, 'Dataset to Analyze - Overall'!A69)</f>
        <v>6</v>
      </c>
      <c r="CS69" s="4">
        <f>(((SUMIF('[3]2014 Broadcasts'!$F$2:$F$561, 'Dataset to Analyze - Overall'!A69, '[3]2014 Broadcasts'!$B$2:$B$561))+(SUMIF('[3]2014 Broadcasts'!$G$2:$G$561, 'Dataset to Analyze - Overall'!A69, '[3]2014 Broadcasts'!$B$2:$B$561))+(SUMIF('[3]2014 Broadcasts'!$H$2:$H$561, 'Dataset to Analyze - Overall'!A69, '[3]2014 Broadcasts'!$B$2:$B$561))+(SUMIF('[3]2014 Broadcasts'!$I$2:$I$561, 'Dataset to Analyze - Overall'!A69, '[3]2014 Broadcasts'!$B$2:$B$561)))/'Dataset to Analyze - Overall'!CN69)*1000000</f>
        <v>353833.33333333326</v>
      </c>
      <c r="CT69" s="4">
        <f>(((SUMIF('[3]2015 Broadcasts'!$C$2:$C$417,'Dataset to Analyze - Overall'!A69,'[3]2015 Broadcasts'!$H$2:$H$417))+(SUMIF('[3]2015 Broadcasts'!$D$2:$D$417,'Dataset to Analyze - Overall'!A69,'[3]2015 Broadcasts'!$H$2:$H$417)))/CO69)*1000000</f>
        <v>1159699.9999999998</v>
      </c>
      <c r="CU69" s="4">
        <f>(((SUMIF('[3]2016 Broadcasts'!$C$2:$C$400,'Dataset to Analyze - Overall'!A69,'[3]2016 Broadcasts'!$H$2:$H$400))+(SUMIF('[3]2016 Broadcasts'!$D$2:$D$400,'Dataset to Analyze - Overall'!A69,'[3]2016 Broadcasts'!$H$2:$H$400)))/'Dataset to Analyze - Overall'!CP69)*1000000</f>
        <v>909285.71428571409</v>
      </c>
      <c r="CV69" s="4">
        <f>(((SUMIF('[3]2017 Broadcasts'!$C$2:$C$394,'Dataset to Analyze - Overall'!A69, '[3]2017 Broadcasts'!$I$2:$I$394))+(SUMIF('[3]2017 Broadcasts'!$D$2:$D$394,'Dataset to Analyze - Overall'!A69, '[3]2017 Broadcasts'!$I$2:$I$394)))/'Dataset to Analyze - Overall'!CQ69)*1000000</f>
        <v>1432888.888888889</v>
      </c>
      <c r="CW69" s="4">
        <f>(((SUMIF('[3]2018 Broadcasts'!$C$2:$C$351, 'Dataset to Analyze - Overall'!A69, '[3]2018 Broadcasts'!$H$2:$H$351))+(SUMIF('[3]2018 Broadcasts'!$D$2:$D$351, 'Dataset to Analyze - Overall'!A69, '[3]2018 Broadcasts'!$H$2:$H$351)))/'Dataset to Analyze - Overall'!CR69)*1000000</f>
        <v>1832500.0000000002</v>
      </c>
      <c r="CX69" s="5"/>
      <c r="CY69">
        <f>VLOOKUP(A69&amp;"2014", [3]Attendance!$D$2:$G$1286, 4, FALSE)</f>
        <v>33851</v>
      </c>
      <c r="CZ69">
        <f>VLOOKUP(A69&amp;"2015", [3]Attendance!$D$2:$G$1286, 4, FALSE)</f>
        <v>43802</v>
      </c>
      <c r="DA69">
        <f>VLOOKUP(A69&amp;"2016", [3]Attendance!$D$2:$G$1286, 4, FALSE)</f>
        <v>37346</v>
      </c>
      <c r="DB69">
        <f>VLOOKUP(A69&amp;"2017", [3]Attendance!$D$2:$G$1286, 4, FALSE)</f>
        <v>36302</v>
      </c>
      <c r="DC69">
        <f>VLOOKUP(A69&amp;"2018", [3]Attendance!$D$2:$G$1286, 4, FALSE)</f>
        <v>30178</v>
      </c>
      <c r="DE69">
        <f t="shared" si="75"/>
        <v>8.5666301593389012</v>
      </c>
      <c r="DF69">
        <f t="shared" si="75"/>
        <v>9.4869630881389018</v>
      </c>
      <c r="DG69">
        <f t="shared" si="75"/>
        <v>9.4224844141389017</v>
      </c>
      <c r="DH69">
        <f t="shared" si="75"/>
        <v>11.251683269338901</v>
      </c>
      <c r="DI69">
        <f t="shared" si="75"/>
        <v>11.435264816138901</v>
      </c>
      <c r="DJ69">
        <f t="shared" si="93"/>
        <v>9.9381999999999984</v>
      </c>
      <c r="DK69">
        <f t="shared" si="94"/>
        <v>10.42465</v>
      </c>
      <c r="DL69">
        <f t="shared" si="95"/>
        <v>10.286000000000001</v>
      </c>
      <c r="DM69">
        <f t="shared" si="96"/>
        <v>11.451599999999999</v>
      </c>
      <c r="DN69">
        <f t="shared" si="97"/>
        <v>10.288350000000001</v>
      </c>
      <c r="DT69">
        <f t="shared" si="76"/>
        <v>24.766278663272494</v>
      </c>
      <c r="DU69">
        <f t="shared" si="76"/>
        <v>24.548322286778571</v>
      </c>
      <c r="DV69">
        <f t="shared" si="76"/>
        <v>24.568721909090389</v>
      </c>
      <c r="DW69">
        <f t="shared" si="76"/>
        <v>27.55948736295462</v>
      </c>
      <c r="DX69">
        <f t="shared" si="76"/>
        <v>25.344647312470503</v>
      </c>
      <c r="DY69">
        <f t="shared" si="77"/>
        <v>50.525700000000001</v>
      </c>
      <c r="DZ69">
        <f t="shared" si="78"/>
        <v>29.20177</v>
      </c>
      <c r="EA69">
        <f t="shared" si="79"/>
        <v>29.116239999999998</v>
      </c>
      <c r="EB69">
        <f t="shared" si="80"/>
        <v>36.764099999999999</v>
      </c>
      <c r="EC69">
        <f t="shared" si="81"/>
        <v>29.116239999999998</v>
      </c>
      <c r="ED69">
        <f t="shared" si="82"/>
        <v>8.9580000004132785</v>
      </c>
      <c r="EE69">
        <f t="shared" si="83"/>
        <v>14.930000000464259</v>
      </c>
      <c r="EF69">
        <f t="shared" si="84"/>
        <v>10.451000000518546</v>
      </c>
      <c r="EG69">
        <f t="shared" si="85"/>
        <v>13.437000000578209</v>
      </c>
      <c r="EH69">
        <f t="shared" si="86"/>
        <v>8.9580000006428797</v>
      </c>
      <c r="EI69" s="4">
        <f t="shared" si="87"/>
        <v>102.75480882302467</v>
      </c>
      <c r="EJ69" s="4">
        <f t="shared" si="87"/>
        <v>88.591705375381736</v>
      </c>
      <c r="EK69" s="4">
        <f t="shared" si="87"/>
        <v>83.844446323747832</v>
      </c>
      <c r="EL69" s="4">
        <f t="shared" si="87"/>
        <v>100.46387063287173</v>
      </c>
      <c r="EM69" s="4">
        <f t="shared" si="87"/>
        <v>85.142502129252293</v>
      </c>
      <c r="EN69" s="4">
        <f t="shared" si="58"/>
        <v>68</v>
      </c>
      <c r="EO69" s="4">
        <f t="shared" si="58"/>
        <v>73</v>
      </c>
      <c r="EP69" s="4">
        <f t="shared" si="58"/>
        <v>74</v>
      </c>
      <c r="EQ69" s="4">
        <f t="shared" si="58"/>
        <v>70</v>
      </c>
      <c r="ER69" s="4" t="e">
        <f t="shared" si="58"/>
        <v>#DIV/0!</v>
      </c>
      <c r="ET69">
        <v>5</v>
      </c>
      <c r="EU69">
        <v>0</v>
      </c>
      <c r="EV69">
        <v>0</v>
      </c>
      <c r="EW69">
        <v>0</v>
      </c>
      <c r="EX69">
        <v>0</v>
      </c>
      <c r="EY69">
        <v>5</v>
      </c>
      <c r="EZ69">
        <v>5</v>
      </c>
      <c r="FA69">
        <v>5</v>
      </c>
      <c r="FB69">
        <v>5</v>
      </c>
      <c r="FC69">
        <v>5</v>
      </c>
      <c r="FD69">
        <f>VLOOKUP(A69, '[3]College Football Reference 0918'!$A$2:$R$131, 9, FALSE)</f>
        <v>1</v>
      </c>
      <c r="FE69">
        <f>VLOOKUP(A69, '[3]College Football Reference 0918'!$A$2:$R$131, 10, FALSE)</f>
        <v>0</v>
      </c>
      <c r="FF69">
        <f>VLOOKUP(A69, '[3]College Football Reference 0918'!$A$2:$R$131, 11, FALSE)</f>
        <v>0</v>
      </c>
      <c r="FG69">
        <f>VLOOKUP(A69, '[3]College Football Reference 0918'!$A$2:$R$131, 12, FALSE)</f>
        <v>2</v>
      </c>
      <c r="FH69">
        <f>VLOOKUP(A69, '[3]College Football Reference 0918'!$A$2:$R$131, 13, FALSE)</f>
        <v>0</v>
      </c>
      <c r="FS69">
        <v>10</v>
      </c>
      <c r="FX69">
        <f>IF((VLOOKUP(A69, '[3]2014'!$B$18:$Q$145, 13, FALSE))&gt;0, 5, 0)</f>
        <v>0</v>
      </c>
      <c r="FY69">
        <f>IF((VLOOKUP(A69, '[3]2015'!$B$18:$P$145, 13, FALSE))&gt;0, 5, 0)</f>
        <v>0</v>
      </c>
      <c r="FZ69">
        <f>IF((VLOOKUP(A69, '[3]2016'!$B$18:$Q$145, 13, FALSE))&gt;0, 5, 0)</f>
        <v>0</v>
      </c>
      <c r="GA69">
        <f>IF((VLOOKUP(A69, '[3]2017'!$B$18:$Q$147, 13, FALSE))&gt;0, 5, 0)</f>
        <v>0</v>
      </c>
      <c r="GB69">
        <f>IF((VLOOKUP(A69, '[3]2018'!$B$18:$Q$147, 13, FALSE))&gt;0, 5, 0)</f>
        <v>0</v>
      </c>
      <c r="GC69">
        <f>IF((VLOOKUP(A69, '[3]2014'!$B$18:$Q$145, 15, FALSE))&gt;0, 5, 0)</f>
        <v>5</v>
      </c>
      <c r="GD69">
        <f>IF((VLOOKUP(A69, '[3]2015'!$B$18:$P$145, 15, FALSE))&gt;0, 5, 0)</f>
        <v>0</v>
      </c>
      <c r="GE69">
        <f>IF((VLOOKUP(A69, '[3]2016'!$B$18:$Q$145, 15, FALSE))&gt;0, 5, 0)</f>
        <v>0</v>
      </c>
      <c r="GF69">
        <f>IF((VLOOKUP(A69, '[3]2017'!$B$18:$Q$147, 15, FALSE))&gt;0, 5, 0)</f>
        <v>5</v>
      </c>
      <c r="GG69">
        <f>IF((VLOOKUP(A69, '[3]2018'!$B$18:$Q$147, 15, FALSE))&gt;0, 5, 0)</f>
        <v>0</v>
      </c>
      <c r="GH69" s="7">
        <f t="shared" si="88"/>
        <v>247421.0809156645</v>
      </c>
      <c r="GI69" s="7">
        <f t="shared" si="88"/>
        <v>269527.12111089786</v>
      </c>
      <c r="GJ69" s="7">
        <f t="shared" si="88"/>
        <v>293608.24366897903</v>
      </c>
      <c r="GK69" s="7">
        <f t="shared" si="88"/>
        <v>319840.91394985403</v>
      </c>
      <c r="GL69" s="7">
        <f t="shared" si="88"/>
        <v>348417.36375635077</v>
      </c>
      <c r="GM69">
        <v>379547</v>
      </c>
      <c r="GO69" s="8">
        <f t="shared" si="89"/>
        <v>1.9800000000000002E-2</v>
      </c>
      <c r="GP69" s="8">
        <f t="shared" si="90"/>
        <v>1.9800000000000002E-2</v>
      </c>
      <c r="GQ69">
        <f>VLOOKUP(A69, '[3]Sept. 2017 Social'!$D$2:$F$151, 3, FALSE)</f>
        <v>1.9800000000000002E-2</v>
      </c>
      <c r="GR69" t="e">
        <f>VLOOKUP(A69, '[3]Sept. 2018 Social'!$D$2:$F$151, 3, FALSE)</f>
        <v>#N/A</v>
      </c>
      <c r="GS69" t="e">
        <f>VLOOKUP(A69, '[3]Sept. 2019 Social'!$D$2:$F$301, 3, FALSE)</f>
        <v>#N/A</v>
      </c>
      <c r="GV69">
        <v>0.56993769391765414</v>
      </c>
    </row>
    <row r="70" spans="1:204" x14ac:dyDescent="0.35">
      <c r="A70" t="s">
        <v>338</v>
      </c>
      <c r="B70" t="str">
        <f>VLOOKUP(A70,'[1]CFB Scores for Tableau'!$A$2:$D$131, 2, FALSE)</f>
        <v>Houston</v>
      </c>
      <c r="C70" t="str">
        <f>VLOOKUP(A70,'[1]CFB Scores for Tableau'!$A$2:$D$131, 3, FALSE)</f>
        <v>Texas</v>
      </c>
      <c r="D70" s="9">
        <f>VLOOKUP(A70,'[1]CFB Scores for Tableau'!$A$2:$D$131, 4, FALSE)</f>
        <v>77004</v>
      </c>
      <c r="F70" s="3">
        <f t="shared" si="61"/>
        <v>17.879047492195518</v>
      </c>
      <c r="G70">
        <f t="shared" si="62"/>
        <v>73</v>
      </c>
      <c r="I70" s="4">
        <f t="shared" si="63"/>
        <v>3.8676172625800014</v>
      </c>
      <c r="J70">
        <v>0</v>
      </c>
      <c r="K70" s="4">
        <f t="shared" si="64"/>
        <v>11.879770000000001</v>
      </c>
      <c r="L70" s="4">
        <f t="shared" si="65"/>
        <v>35.243617709943997</v>
      </c>
      <c r="M70" s="4">
        <f t="shared" si="91"/>
        <v>48.567153000000012</v>
      </c>
      <c r="N70" s="4">
        <f t="shared" si="66"/>
        <v>61.213000000437297</v>
      </c>
      <c r="O70" s="4">
        <f t="shared" si="67"/>
        <v>160.7711579729613</v>
      </c>
      <c r="P70" s="4">
        <f t="shared" si="68"/>
        <v>68</v>
      </c>
      <c r="Q70" s="4"/>
      <c r="R70" s="4">
        <f t="shared" si="92"/>
        <v>159.56833465270049</v>
      </c>
      <c r="S70" s="4">
        <f t="shared" si="69"/>
        <v>68</v>
      </c>
      <c r="T70" s="4"/>
      <c r="U70" t="s">
        <v>328</v>
      </c>
      <c r="V70" t="s">
        <v>203</v>
      </c>
      <c r="W70" s="4">
        <v>11674343.4</v>
      </c>
      <c r="X70" s="4">
        <v>2190698.4</v>
      </c>
      <c r="Y70" s="4">
        <f>VLOOKUP(A70, '[2]Non-Power 5'!$B$2:$F$68, 3, FALSE)</f>
        <v>352474.8</v>
      </c>
      <c r="Z70" s="4">
        <f>VLOOKUP(A70, '[2]Non-Power 5'!$B$2:$F$68, 4, FALSE)</f>
        <v>169266</v>
      </c>
      <c r="AA70" s="3">
        <f>VLOOKUP(A70, '[2]Non-Power 5'!$B$2:$F$68, 5, FALSE)</f>
        <v>0.48022156477569461</v>
      </c>
      <c r="AB70" s="4">
        <v>9483645</v>
      </c>
      <c r="AC70" s="3">
        <v>0.26464083005171957</v>
      </c>
      <c r="AD70" s="4">
        <f t="shared" si="70"/>
        <v>5362200</v>
      </c>
      <c r="AE70" t="s">
        <v>339</v>
      </c>
      <c r="AF70" s="5">
        <f>(VLOOKUP(A70, '[3]USA Coaches'' Salaries'!$O$3:$W$132, 9, FALSE))</f>
        <v>2.2800000000000002</v>
      </c>
      <c r="AG70">
        <v>43660</v>
      </c>
      <c r="AH70">
        <v>103706</v>
      </c>
      <c r="AI70">
        <v>44307</v>
      </c>
      <c r="AJ70">
        <f t="shared" si="71"/>
        <v>191673</v>
      </c>
      <c r="AK70">
        <v>0</v>
      </c>
      <c r="AL70">
        <v>0</v>
      </c>
      <c r="AM70">
        <v>1</v>
      </c>
      <c r="AN70">
        <v>0</v>
      </c>
      <c r="AO70">
        <f t="shared" si="72"/>
        <v>0</v>
      </c>
      <c r="AP70">
        <f>(VLOOKUP(A70, '[3]College Football Reference 0918'!$A$2:$I$131, 8, FALSE))*10</f>
        <v>10</v>
      </c>
      <c r="AQ70">
        <f>(VLOOKUP(A70, '[3]College Football Reference 0918'!$A$2:$I$131, 9, FALSE))*10</f>
        <v>10</v>
      </c>
      <c r="AR70">
        <f>VLOOKUP('Dataset to Analyze - Overall'!A70, '[3]College Football Reference 0918'!$A$2:$G$131, 3, FALSE)</f>
        <v>86</v>
      </c>
      <c r="AS70">
        <f>VLOOKUP('Dataset to Analyze - Overall'!A70, '[3]College Football Reference 0918'!$A$2:$G$131, 4, FALSE)</f>
        <v>44</v>
      </c>
      <c r="AT70" s="5">
        <f>VLOOKUP('Dataset to Analyze - Overall'!A70, '[3]College Football Reference 0918'!$A$2:$G$131, 5, FALSE)</f>
        <v>0.66153846153846152</v>
      </c>
      <c r="AU70">
        <f>(VLOOKUP('Dataset to Analyze - Overall'!A70,'[3]College Football Reference 0918'!$A$2:$G$131,7,FALSE)*5)</f>
        <v>15</v>
      </c>
      <c r="AV70">
        <f>(VLOOKUP('Dataset to Analyze - Overall'!A70, '[3]College Football Reference 0918'!$A$2:$G$131, 6, FALSE))*5</f>
        <v>40</v>
      </c>
      <c r="AW70">
        <f t="shared" si="73"/>
        <v>41</v>
      </c>
      <c r="AX70" s="4">
        <f>((((SUMIF('[3]2014 Broadcasts'!$F$2:$F$561, 'Dataset to Analyze - Overall'!A70, '[3]2014 Broadcasts'!$B$2:$B$561))+(SUMIF('[3]2014 Broadcasts'!$G$2:$G$561, 'Dataset to Analyze - Overall'!A70, '[3]2014 Broadcasts'!$B$2:$B$561))+(SUMIF('[3]2014 Broadcasts'!$H$2:$H$561, 'Dataset to Analyze - Overall'!A70, '[3]2014 Broadcasts'!$B$2:$B$561))+(SUMIF('[3]2014 Broadcasts'!$I$2:$I$561, 'Dataset to Analyze - Overall'!A70, '[3]2014 Broadcasts'!$B$2:$B$561)))+((SUMIF('[3]2015 Broadcasts'!$C$2:$C$417,'Dataset to Analyze - Overall'!A70,'[3]2015 Broadcasts'!$H$2:$H$417))+(SUMIF('[3]2015 Broadcasts'!$D$2:$D$417,'Dataset to Analyze - Overall'!A70,'[3]2015 Broadcasts'!$H$2:$H$417)))+((SUMIF('[3]2016 Broadcasts'!$C$2:$C$400,'Dataset to Analyze - Overall'!A70,'[3]2016 Broadcasts'!$H$2:$H$400))+(SUMIF('[3]2016 Broadcasts'!$D$2:$D$400,'Dataset to Analyze - Overall'!A70,'[3]2016 Broadcasts'!$H$2:$H$400)))+((SUMIF('[3]2017 Broadcasts'!$C$2:$C$394,'Dataset to Analyze - Overall'!A70, '[3]2017 Broadcasts'!$I$2:$I$394))+(SUMIF('[3]2017 Broadcasts'!$D$2:$D$394,'Dataset to Analyze - Overall'!A70, '[3]2017 Broadcasts'!$I$2:$I$394)))+((SUMIF('[3]2018 Broadcasts'!$C$2:$C$351, 'Dataset to Analyze - Overall'!A70, '[3]2018 Broadcasts'!$H$2:$H$351))+(SUMIF('[3]2018 Broadcasts'!$D$2:$D$351, 'Dataset to Analyze - Overall'!A70, '[3]2018 Broadcasts'!$H$2:$H$351))))/AW70)*1000000</f>
        <v>1377243.9024390243</v>
      </c>
      <c r="AY70" t="s">
        <v>193</v>
      </c>
      <c r="AZ70" s="4">
        <f>(VLOOKUP(A70, [3]Averages!$B$2:$K$128, 10, FALSE))*1000000</f>
        <v>1300000</v>
      </c>
      <c r="BA70" s="4">
        <f>AVERAGEIF([3]Attendance!$C$2:$C$1286, 'Dataset to Analyze - Overall'!A70, [3]Attendance!$G$2:$G$1286)</f>
        <v>30414.5</v>
      </c>
      <c r="BB70">
        <f>VLOOKUP(A70, [3]Stadiums!$B$2:$E$132, 3, FALSE)</f>
        <v>40000</v>
      </c>
      <c r="BC70" s="3">
        <f t="shared" si="74"/>
        <v>0.76036250000000005</v>
      </c>
      <c r="BD70">
        <f>VLOOKUP(A70, '[3]College Football Reference 0918'!$A$2:$L$131, 11, FALSE)</f>
        <v>1</v>
      </c>
      <c r="BE70">
        <f>VLOOKUP(A70, '[3]College Football Reference 0918'!$A$2:$L$131, 12, FALSE)</f>
        <v>2</v>
      </c>
      <c r="BF70">
        <f>VLOOKUP(A70, '[3]College Football Reference 0918'!$A$2:$L$131, 2, FALSE)</f>
        <v>10</v>
      </c>
      <c r="BG70">
        <f>VLOOKUP(A70, '[3]Draft Picks'!$AG$2:$AT$131, 14, FALSE)</f>
        <v>11</v>
      </c>
      <c r="BH70">
        <f>(VLOOKUP(A70, [3]Averages!$B$2:$J$128, 9, FALSE))*GV70</f>
        <v>2030006.9029769427</v>
      </c>
      <c r="BJ70">
        <f>VLOOKUP(A70&amp;"2014", '[4]Revenues_All_Sports_and_Men''s_W'!$E$2:$BI$1271, 57, FALSE)</f>
        <v>11306212</v>
      </c>
      <c r="BK70">
        <f>VLOOKUP(A70&amp;"2015", '[4]Revenues_All_Sports_and_Men''s_W'!$E$2:$BI$1271, 57, FALSE)</f>
        <v>16180918</v>
      </c>
      <c r="BL70">
        <f>VLOOKUP(A70&amp;"2016", '[4]Revenues_All_Sports_and_Men''s_W'!$E$2:$BI$1271, 57, FALSE)</f>
        <v>14641643</v>
      </c>
      <c r="BM70">
        <f>VLOOKUP(A70&amp;"2017", '[4]Revenues_All_Sports_and_Men''s_W'!$E$2:$BI$1271, 57, FALSE)</f>
        <v>14216992</v>
      </c>
      <c r="BN70">
        <f>VLOOKUP(A70&amp;"2018", '[4]Revenues_All_Sports_and_Men''s_W'!$E$2:$BI$1271, 57, FALSE)</f>
        <v>18656864</v>
      </c>
      <c r="BO70" s="6">
        <f>VLOOKUP(A70&amp;"2014", '[4]Revenues_All_Sports_and_Men''s_W'!$E$2:$FO$1271, 58, FALSE)</f>
        <v>0.24882754925767656</v>
      </c>
      <c r="BP70" s="6">
        <f>VLOOKUP(A70&amp;"2015", '[4]Revenues_All_Sports_and_Men''s_W'!$E$2:$FO$1271, 58, FALSE)</f>
        <v>0.31797883367618274</v>
      </c>
      <c r="BQ70" s="6">
        <f>VLOOKUP(A70&amp;"2016", '[4]Revenues_All_Sports_and_Men''s_W'!$E$2:$FO$1271, 58, FALSE)</f>
        <v>0.29990813681142398</v>
      </c>
      <c r="BR70" s="6">
        <f>VLOOKUP(A70&amp;"2017", '[4]Revenues_All_Sports_and_Men''s_W'!$E$2:$FO$1271, 58, FALSE)</f>
        <v>0.25687978642593828</v>
      </c>
      <c r="BS70" s="6">
        <f>VLOOKUP(A70&amp;"2018", '[4]Revenues_All_Sports_and_Men''s_W'!$E$2:$FO$1271, 58, FALSE)</f>
        <v>0.27321823493788017</v>
      </c>
      <c r="BT70">
        <f>VLOOKUP(A70&amp;"2014", '[5]Recruiting_Expenses_Men''s_Women'!$F$2:$O$1271, 9, FALSE)</f>
        <v>412534</v>
      </c>
      <c r="BU70">
        <f>VLOOKUP(A70&amp;"2015", '[5]Recruiting_Expenses_Men''s_Women'!$F$2:$O$1271, 9, FALSE)</f>
        <v>397704</v>
      </c>
      <c r="BV70">
        <f>VLOOKUP(A70&amp;"2016", '[5]Recruiting_Expenses_Men''s_Women'!$F$2:$O$1271, 9, FALSE)</f>
        <v>419174</v>
      </c>
      <c r="BW70">
        <f>VLOOKUP(A70&amp;"2017", '[5]Recruiting_Expenses_Men''s_Women'!$F$2:$O$1271, 9, FALSE)</f>
        <v>528071</v>
      </c>
      <c r="BX70">
        <f>VLOOKUP(A70&amp;"2018", '[5]Recruiting_Expenses_Men''s_Women'!$F$2:$O$1271, 9, FALSE)</f>
        <v>640485</v>
      </c>
      <c r="BY70" s="4">
        <v>4491000</v>
      </c>
      <c r="BZ70" s="4">
        <v>7122000</v>
      </c>
      <c r="CA70" s="4">
        <v>5411000</v>
      </c>
      <c r="CB70" s="4">
        <v>5433000</v>
      </c>
      <c r="CC70" s="4">
        <v>4354000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f>VLOOKUP(A70, '[3]2014'!$B$18:$D$145, 3, FALSE)</f>
        <v>8</v>
      </c>
      <c r="CJ70">
        <f>VLOOKUP(A70, '[3]2015'!$B$18:$D$145, 3, FALSE)</f>
        <v>13</v>
      </c>
      <c r="CK70">
        <f>VLOOKUP(A70, '[3]2016'!$B$18:$D$145, 3, FALSE)</f>
        <v>9</v>
      </c>
      <c r="CL70">
        <f>VLOOKUP(A70, '[3]2017'!$B$18:$D$147, 3, FALSE)</f>
        <v>7</v>
      </c>
      <c r="CM70">
        <f>VLOOKUP(A70, '[3]2018'!$B$18:$D$147, 3, FALSE)</f>
        <v>8</v>
      </c>
      <c r="CN70">
        <f>COUNTIF('[3]2014 Broadcasts'!$F$2:$F$561, 'Dataset to Analyze - Overall'!A70)+COUNTIF('[3]2014 Broadcasts'!$G$2:$G$561, 'Dataset to Analyze - Overall'!A70)+COUNTIF('[3]2014 Broadcasts'!$H$2:$H$561, 'Dataset to Analyze - Overall'!A70)+COUNTIF('[3]2014 Broadcasts'!$I$2:$I$561, 'Dataset to Analyze - Overall'!A70)</f>
        <v>8</v>
      </c>
      <c r="CO70">
        <f>COUNTIF('[3]2015 Broadcasts'!$C$2:$C$417, A70)+COUNTIF('[3]2015 Broadcasts'!$D$2:$D$417, A70)</f>
        <v>10</v>
      </c>
      <c r="CP70">
        <f>COUNTIF('[3]2016 Broadcasts'!$C$2:$C$400, 'Dataset to Analyze - Overall'!A70)+COUNTIF('[3]2016 Broadcasts'!$D$2:$D$400, 'Dataset to Analyze - Overall'!A70)</f>
        <v>10</v>
      </c>
      <c r="CQ70">
        <f>COUNTIF('[3]2017 Broadcasts'!$C$2:$C$394, 'Dataset to Analyze - Overall'!A70)+COUNTIF('[3]2017 Broadcasts'!$D$2:$D$394, 'Dataset to Analyze - Overall'!A70)</f>
        <v>7</v>
      </c>
      <c r="CR70">
        <f>COUNTIF('[3]2018 Broadcasts'!$C$2:$C$351, 'Dataset to Analyze - Overall'!A70)+COUNTIF('[3]2018 Broadcasts'!$D$2:$D$351, 'Dataset to Analyze - Overall'!A70)</f>
        <v>6</v>
      </c>
      <c r="CS70" s="4">
        <f>(((SUMIF('[3]2014 Broadcasts'!$F$2:$F$561, 'Dataset to Analyze - Overall'!A70, '[3]2014 Broadcasts'!$B$2:$B$561))+(SUMIF('[3]2014 Broadcasts'!$G$2:$G$561, 'Dataset to Analyze - Overall'!A70, '[3]2014 Broadcasts'!$B$2:$B$561))+(SUMIF('[3]2014 Broadcasts'!$H$2:$H$561, 'Dataset to Analyze - Overall'!A70, '[3]2014 Broadcasts'!$B$2:$B$561))+(SUMIF('[3]2014 Broadcasts'!$I$2:$I$561, 'Dataset to Analyze - Overall'!A70, '[3]2014 Broadcasts'!$B$2:$B$561)))/'Dataset to Analyze - Overall'!CN70)*1000000</f>
        <v>738375</v>
      </c>
      <c r="CT70" s="4">
        <f>(((SUMIF('[3]2015 Broadcasts'!$C$2:$C$417,'Dataset to Analyze - Overall'!A70,'[3]2015 Broadcasts'!$H$2:$H$417))+(SUMIF('[3]2015 Broadcasts'!$D$2:$D$417,'Dataset to Analyze - Overall'!A70,'[3]2015 Broadcasts'!$H$2:$H$417)))/CO70)*1000000</f>
        <v>1373000</v>
      </c>
      <c r="CU70" s="4">
        <f>(((SUMIF('[3]2016 Broadcasts'!$C$2:$C$400,'Dataset to Analyze - Overall'!A70,'[3]2016 Broadcasts'!$H$2:$H$400))+(SUMIF('[3]2016 Broadcasts'!$D$2:$D$400,'Dataset to Analyze - Overall'!A70,'[3]2016 Broadcasts'!$H$2:$H$400)))/'Dataset to Analyze - Overall'!CP70)*1000000</f>
        <v>1993300</v>
      </c>
      <c r="CV70" s="4">
        <f>(((SUMIF('[3]2017 Broadcasts'!$C$2:$C$394,'Dataset to Analyze - Overall'!A70, '[3]2017 Broadcasts'!$I$2:$I$394))+(SUMIF('[3]2017 Broadcasts'!$D$2:$D$394,'Dataset to Analyze - Overall'!A70, '[3]2017 Broadcasts'!$I$2:$I$394)))/'Dataset to Analyze - Overall'!CQ70)*1000000</f>
        <v>1103857.142857143</v>
      </c>
      <c r="CW70" s="4">
        <f>(((SUMIF('[3]2018 Broadcasts'!$C$2:$C$351, 'Dataset to Analyze - Overall'!A70, '[3]2018 Broadcasts'!$H$2:$H$351))+(SUMIF('[3]2018 Broadcasts'!$D$2:$D$351, 'Dataset to Analyze - Overall'!A70, '[3]2018 Broadcasts'!$H$2:$H$351)))/'Dataset to Analyze - Overall'!CR70)*1000000</f>
        <v>1528333.3333333335</v>
      </c>
      <c r="CX70" s="5"/>
      <c r="CY70">
        <f>VLOOKUP(A70&amp;"2014", [3]Attendance!$D$2:$G$1286, 4, FALSE)</f>
        <v>28311</v>
      </c>
      <c r="CZ70">
        <f>VLOOKUP(A70&amp;"2015", [3]Attendance!$D$2:$G$1286, 4, FALSE)</f>
        <v>33980</v>
      </c>
      <c r="DA70">
        <f>VLOOKUP(A70&amp;"2016", [3]Attendance!$D$2:$G$1286, 4, FALSE)</f>
        <v>38953</v>
      </c>
      <c r="DB70">
        <f>VLOOKUP(A70&amp;"2017", [3]Attendance!$D$2:$G$1286, 4, FALSE)</f>
        <v>32583</v>
      </c>
      <c r="DC70">
        <f>VLOOKUP(A70&amp;"2018", [3]Attendance!$D$2:$G$1286, 4, FALSE)</f>
        <v>29838</v>
      </c>
      <c r="DE70">
        <f t="shared" si="75"/>
        <v>7.2404981645389013</v>
      </c>
      <c r="DF70">
        <f t="shared" si="75"/>
        <v>10.362259886938901</v>
      </c>
      <c r="DG70">
        <f t="shared" si="75"/>
        <v>9.3765081769389003</v>
      </c>
      <c r="DH70">
        <f t="shared" si="75"/>
        <v>9.1045616765389017</v>
      </c>
      <c r="DI70">
        <f t="shared" si="75"/>
        <v>11.947855705338901</v>
      </c>
      <c r="DJ70">
        <f t="shared" si="93"/>
        <v>9.8324500000000015</v>
      </c>
      <c r="DK70">
        <f t="shared" si="94"/>
        <v>16.0153</v>
      </c>
      <c r="DL70">
        <f t="shared" si="95"/>
        <v>11.994450000000001</v>
      </c>
      <c r="DM70">
        <f t="shared" si="96"/>
        <v>12.046150000000001</v>
      </c>
      <c r="DN70">
        <f t="shared" si="97"/>
        <v>9.5105000000000004</v>
      </c>
      <c r="DT70">
        <f t="shared" si="76"/>
        <v>17.021737706683638</v>
      </c>
      <c r="DU70">
        <f t="shared" si="76"/>
        <v>17.688873357253392</v>
      </c>
      <c r="DV70">
        <f t="shared" si="76"/>
        <v>19.646394559328012</v>
      </c>
      <c r="DW70">
        <f t="shared" si="76"/>
        <v>22.567638212492934</v>
      </c>
      <c r="DX70">
        <f t="shared" si="76"/>
        <v>26.432870974883365</v>
      </c>
      <c r="DY70">
        <f t="shared" si="77"/>
        <v>35.354639999999996</v>
      </c>
      <c r="DZ70">
        <f t="shared" si="78"/>
        <v>59.543889999999998</v>
      </c>
      <c r="EA70">
        <f t="shared" si="79"/>
        <v>30.440169999999998</v>
      </c>
      <c r="EB70">
        <f t="shared" si="80"/>
        <v>31.50751</v>
      </c>
      <c r="EC70">
        <f t="shared" si="81"/>
        <v>29.116239999999998</v>
      </c>
      <c r="ED70">
        <f t="shared" si="82"/>
        <v>11.944000000168417</v>
      </c>
      <c r="EE70">
        <f t="shared" si="83"/>
        <v>14.930000000194433</v>
      </c>
      <c r="EF70">
        <f t="shared" si="84"/>
        <v>14.930000000222648</v>
      </c>
      <c r="EG70">
        <f t="shared" si="85"/>
        <v>10.451000000251971</v>
      </c>
      <c r="EH70">
        <f t="shared" si="86"/>
        <v>8.9580000002846152</v>
      </c>
      <c r="EI70" s="4">
        <f t="shared" si="87"/>
        <v>81.393325871390942</v>
      </c>
      <c r="EJ70" s="4">
        <f t="shared" si="87"/>
        <v>118.54032324438674</v>
      </c>
      <c r="EK70" s="4">
        <f t="shared" si="87"/>
        <v>86.387522736489558</v>
      </c>
      <c r="EL70" s="4">
        <f t="shared" si="87"/>
        <v>85.676859889283804</v>
      </c>
      <c r="EM70" s="4">
        <f t="shared" si="87"/>
        <v>85.965466680506879</v>
      </c>
      <c r="EN70" s="4">
        <f t="shared" si="58"/>
        <v>72</v>
      </c>
      <c r="EO70" s="4">
        <f t="shared" si="58"/>
        <v>65</v>
      </c>
      <c r="EP70" s="4">
        <f t="shared" si="58"/>
        <v>72</v>
      </c>
      <c r="EQ70" s="4">
        <f t="shared" si="58"/>
        <v>74</v>
      </c>
      <c r="ER70" s="4" t="e">
        <f t="shared" si="58"/>
        <v>#DIV/0!</v>
      </c>
      <c r="ET70">
        <v>5</v>
      </c>
      <c r="EU70">
        <v>5</v>
      </c>
      <c r="EV70">
        <v>0</v>
      </c>
      <c r="EW70">
        <v>0</v>
      </c>
      <c r="EX70">
        <v>0</v>
      </c>
      <c r="EY70">
        <v>5</v>
      </c>
      <c r="EZ70">
        <v>5</v>
      </c>
      <c r="FA70">
        <v>5</v>
      </c>
      <c r="FB70">
        <v>5</v>
      </c>
      <c r="FC70">
        <v>5</v>
      </c>
      <c r="FD70">
        <f>VLOOKUP(A70, '[3]College Football Reference 0918'!$A$2:$R$131, 9, FALSE)</f>
        <v>1</v>
      </c>
      <c r="FE70">
        <f>VLOOKUP(A70, '[3]College Football Reference 0918'!$A$2:$R$131, 10, FALSE)</f>
        <v>0</v>
      </c>
      <c r="FF70">
        <f>VLOOKUP(A70, '[3]College Football Reference 0918'!$A$2:$R$131, 11, FALSE)</f>
        <v>1</v>
      </c>
      <c r="FG70">
        <f>VLOOKUP(A70, '[3]College Football Reference 0918'!$A$2:$R$131, 12, FALSE)</f>
        <v>2</v>
      </c>
      <c r="FH70">
        <f>VLOOKUP(A70, '[3]College Football Reference 0918'!$A$2:$R$131, 13, FALSE)</f>
        <v>0</v>
      </c>
      <c r="FO70">
        <v>10</v>
      </c>
      <c r="FT70">
        <v>10</v>
      </c>
      <c r="FX70">
        <f>IF((VLOOKUP(A70, '[3]2014'!$B$18:$Q$145, 13, FALSE))&gt;0, 5, 0)</f>
        <v>0</v>
      </c>
      <c r="FY70">
        <f>IF((VLOOKUP(A70, '[3]2015'!$B$18:$P$145, 13, FALSE))&gt;0, 5, 0)</f>
        <v>0</v>
      </c>
      <c r="FZ70">
        <f>IF((VLOOKUP(A70, '[3]2016'!$B$18:$Q$145, 13, FALSE))&gt;0, 5, 0)</f>
        <v>5</v>
      </c>
      <c r="GA70">
        <f>IF((VLOOKUP(A70, '[3]2017'!$B$18:$Q$147, 13, FALSE))&gt;0, 5, 0)</f>
        <v>0</v>
      </c>
      <c r="GB70">
        <f>IF((VLOOKUP(A70, '[3]2018'!$B$18:$Q$147, 13, FALSE))&gt;0, 5, 0)</f>
        <v>0</v>
      </c>
      <c r="GC70">
        <f>IF((VLOOKUP(A70, '[3]2014'!$B$18:$Q$145, 15, FALSE))&gt;0, 5, 0)</f>
        <v>0</v>
      </c>
      <c r="GD70">
        <f>IF((VLOOKUP(A70, '[3]2015'!$B$18:$P$145, 15, FALSE))&gt;0, 5, 0)</f>
        <v>5</v>
      </c>
      <c r="GE70">
        <f>IF((VLOOKUP(A70, '[3]2016'!$B$18:$Q$145, 15, FALSE))&gt;0, 5, 0)</f>
        <v>0</v>
      </c>
      <c r="GF70">
        <f>IF((VLOOKUP(A70, '[3]2017'!$B$18:$Q$147, 15, FALSE))&gt;0, 5, 0)</f>
        <v>0</v>
      </c>
      <c r="GG70">
        <f>IF((VLOOKUP(A70, '[3]2018'!$B$18:$Q$147, 15, FALSE))&gt;0, 5, 0)</f>
        <v>0</v>
      </c>
      <c r="GH70" s="7">
        <f t="shared" si="88"/>
        <v>124948.79643983001</v>
      </c>
      <c r="GI70" s="7">
        <f t="shared" si="88"/>
        <v>136112.44953770976</v>
      </c>
      <c r="GJ70" s="7">
        <f t="shared" si="88"/>
        <v>148273.52841351458</v>
      </c>
      <c r="GK70" s="7">
        <f t="shared" si="88"/>
        <v>161521.14889463063</v>
      </c>
      <c r="GL70" s="7">
        <f t="shared" si="88"/>
        <v>175952.38893541781</v>
      </c>
      <c r="GM70">
        <v>191673</v>
      </c>
      <c r="GO70" s="8">
        <f t="shared" si="89"/>
        <v>5.0440216286873826E-2</v>
      </c>
      <c r="GP70" s="8">
        <f t="shared" si="90"/>
        <v>0.1279701081434369</v>
      </c>
      <c r="GQ70">
        <f>VLOOKUP(A70, '[3]Sept. 2017 Social'!$D$2:$F$151, 3, FALSE)</f>
        <v>0.20549999999999999</v>
      </c>
      <c r="GR70">
        <f>VLOOKUP(A70, '[3]Sept. 2018 Social'!$D$2:$F$151, 3, FALSE)</f>
        <v>0.2215</v>
      </c>
      <c r="GS70">
        <f>VLOOKUP(A70, '[3]Sept. 2019 Social'!$D$2:$F$301, 3, FALSE)</f>
        <v>0.23860000000000001</v>
      </c>
      <c r="GT70">
        <f>AVERAGE(((GR70-GQ70)/GQ70), ((GS70-GR70)/GR70))</f>
        <v>7.7529891856563074E-2</v>
      </c>
      <c r="GV70">
        <v>0.70827703438957412</v>
      </c>
    </row>
    <row r="71" spans="1:204" x14ac:dyDescent="0.35">
      <c r="A71" t="s">
        <v>340</v>
      </c>
      <c r="B71" t="str">
        <f>VLOOKUP(A71,'[1]CFB Scores for Tableau'!$A$2:$D$131, 2, FALSE)</f>
        <v>Cincinnati</v>
      </c>
      <c r="C71" t="str">
        <f>VLOOKUP(A71,'[1]CFB Scores for Tableau'!$A$2:$D$131, 3, FALSE)</f>
        <v>Ohio</v>
      </c>
      <c r="D71" s="9">
        <f>VLOOKUP(A71,'[1]CFB Scores for Tableau'!$A$2:$D$131, 4, FALSE)</f>
        <v>45221</v>
      </c>
      <c r="F71" s="3">
        <f t="shared" si="61"/>
        <v>26.593186262200682</v>
      </c>
      <c r="G71">
        <f t="shared" si="62"/>
        <v>68</v>
      </c>
      <c r="I71" s="4">
        <f t="shared" si="63"/>
        <v>6.3685821998899996</v>
      </c>
      <c r="J71">
        <v>0</v>
      </c>
      <c r="K71" s="4">
        <f t="shared" si="64"/>
        <v>18.55612</v>
      </c>
      <c r="L71" s="4">
        <f t="shared" si="65"/>
        <v>30.29660536785444</v>
      </c>
      <c r="M71" s="4">
        <f t="shared" si="91"/>
        <v>45.591815000000011</v>
      </c>
      <c r="N71" s="4">
        <f t="shared" si="66"/>
        <v>41.804000000935822</v>
      </c>
      <c r="O71" s="4">
        <f t="shared" si="67"/>
        <v>142.61712256868026</v>
      </c>
      <c r="P71" s="4">
        <f t="shared" si="68"/>
        <v>72</v>
      </c>
      <c r="Q71" s="4"/>
      <c r="R71" s="4">
        <f t="shared" si="92"/>
        <v>141.49244515968684</v>
      </c>
      <c r="S71" s="4">
        <f t="shared" si="69"/>
        <v>72</v>
      </c>
      <c r="T71" s="4"/>
      <c r="U71" t="s">
        <v>328</v>
      </c>
      <c r="V71" t="s">
        <v>203</v>
      </c>
      <c r="W71" s="4">
        <v>14504449.699999999</v>
      </c>
      <c r="X71" s="4">
        <v>2552554.6</v>
      </c>
      <c r="Y71" s="4">
        <f>VLOOKUP(A71, '[2]Non-Power 5'!$B$2:$F$68, 3, FALSE)</f>
        <v>474342.40000000002</v>
      </c>
      <c r="Z71" s="4">
        <f>VLOOKUP(A71, '[2]Non-Power 5'!$B$2:$F$68, 4, FALSE)</f>
        <v>199426.2</v>
      </c>
      <c r="AA71" s="3">
        <f>VLOOKUP(A71, '[2]Non-Power 5'!$B$2:$F$68, 5, FALSE)</f>
        <v>0.42042667912461545</v>
      </c>
      <c r="AB71" s="4">
        <v>11951895.1</v>
      </c>
      <c r="AC71" s="3">
        <v>0.33174250154936824</v>
      </c>
      <c r="AD71" s="4">
        <f t="shared" si="70"/>
        <v>8203200</v>
      </c>
      <c r="AE71" t="s">
        <v>341</v>
      </c>
      <c r="AF71" s="5">
        <f>(VLOOKUP(A71, '[3]USA Coaches'' Salaries'!$O$3:$W$132, 9, FALSE))</f>
        <v>2.16</v>
      </c>
      <c r="AG71">
        <v>190510</v>
      </c>
      <c r="AH71">
        <v>169008</v>
      </c>
      <c r="AI71">
        <v>51527</v>
      </c>
      <c r="AJ71">
        <f t="shared" si="71"/>
        <v>411045</v>
      </c>
      <c r="AK71">
        <v>0</v>
      </c>
      <c r="AL71">
        <v>0</v>
      </c>
      <c r="AM71">
        <v>0</v>
      </c>
      <c r="AN71">
        <v>0</v>
      </c>
      <c r="AO71">
        <f t="shared" si="72"/>
        <v>0</v>
      </c>
      <c r="AP71">
        <f>(VLOOKUP(A71, '[3]College Football Reference 0918'!$A$2:$I$131, 8, FALSE))*10</f>
        <v>10</v>
      </c>
      <c r="AQ71">
        <f>(VLOOKUP(A71, '[3]College Football Reference 0918'!$A$2:$I$131, 9, FALSE))*10</f>
        <v>40</v>
      </c>
      <c r="AR71">
        <f>VLOOKUP('Dataset to Analyze - Overall'!A71, '[3]College Football Reference 0918'!$A$2:$G$131, 3, FALSE)</f>
        <v>80</v>
      </c>
      <c r="AS71">
        <f>VLOOKUP('Dataset to Analyze - Overall'!A71, '[3]College Football Reference 0918'!$A$2:$G$131, 4, FALSE)</f>
        <v>47</v>
      </c>
      <c r="AT71" s="5">
        <f>VLOOKUP('Dataset to Analyze - Overall'!A71, '[3]College Football Reference 0918'!$A$2:$G$131, 5, FALSE)</f>
        <v>0.62992125984251968</v>
      </c>
      <c r="AU71">
        <f>(VLOOKUP('Dataset to Analyze - Overall'!A71,'[3]College Football Reference 0918'!$A$2:$G$131,7,FALSE)*5)</f>
        <v>15</v>
      </c>
      <c r="AV71">
        <f>(VLOOKUP('Dataset to Analyze - Overall'!A71, '[3]College Football Reference 0918'!$A$2:$G$131, 6, FALSE))*5</f>
        <v>35</v>
      </c>
      <c r="AW71">
        <f t="shared" si="73"/>
        <v>28</v>
      </c>
      <c r="AX71" s="4">
        <f>((((SUMIF('[3]2014 Broadcasts'!$F$2:$F$561, 'Dataset to Analyze - Overall'!A71, '[3]2014 Broadcasts'!$B$2:$B$561))+(SUMIF('[3]2014 Broadcasts'!$G$2:$G$561, 'Dataset to Analyze - Overall'!A71, '[3]2014 Broadcasts'!$B$2:$B$561))+(SUMIF('[3]2014 Broadcasts'!$H$2:$H$561, 'Dataset to Analyze - Overall'!A71, '[3]2014 Broadcasts'!$B$2:$B$561))+(SUMIF('[3]2014 Broadcasts'!$I$2:$I$561, 'Dataset to Analyze - Overall'!A71, '[3]2014 Broadcasts'!$B$2:$B$561)))+((SUMIF('[3]2015 Broadcasts'!$C$2:$C$417,'Dataset to Analyze - Overall'!A71,'[3]2015 Broadcasts'!$H$2:$H$417))+(SUMIF('[3]2015 Broadcasts'!$D$2:$D$417,'Dataset to Analyze - Overall'!A71,'[3]2015 Broadcasts'!$H$2:$H$417)))+((SUMIF('[3]2016 Broadcasts'!$C$2:$C$400,'Dataset to Analyze - Overall'!A71,'[3]2016 Broadcasts'!$H$2:$H$400))+(SUMIF('[3]2016 Broadcasts'!$D$2:$D$400,'Dataset to Analyze - Overall'!A71,'[3]2016 Broadcasts'!$H$2:$H$400)))+((SUMIF('[3]2017 Broadcasts'!$C$2:$C$394,'Dataset to Analyze - Overall'!A71, '[3]2017 Broadcasts'!$I$2:$I$394))+(SUMIF('[3]2017 Broadcasts'!$D$2:$D$394,'Dataset to Analyze - Overall'!A71, '[3]2017 Broadcasts'!$I$2:$I$394)))+((SUMIF('[3]2018 Broadcasts'!$C$2:$C$351, 'Dataset to Analyze - Overall'!A71, '[3]2018 Broadcasts'!$H$2:$H$351))+(SUMIF('[3]2018 Broadcasts'!$D$2:$D$351, 'Dataset to Analyze - Overall'!A71, '[3]2018 Broadcasts'!$H$2:$H$351))))/AW71)*1000000</f>
        <v>992750</v>
      </c>
      <c r="AY71" t="s">
        <v>205</v>
      </c>
      <c r="AZ71" s="4">
        <f>(VLOOKUP(A71, [3]Averages!$B$2:$K$128, 10, FALSE))*1000000</f>
        <v>4755000</v>
      </c>
      <c r="BA71" s="4">
        <f>AVERAGEIF([3]Attendance!$C$2:$C$1286, 'Dataset to Analyze - Overall'!A71, [3]Attendance!$G$2:$G$1286)</f>
        <v>32272.799999999999</v>
      </c>
      <c r="BB71">
        <f>VLOOKUP(A71, [3]Stadiums!$B$2:$E$132, 3, FALSE)</f>
        <v>40000</v>
      </c>
      <c r="BC71" s="3">
        <f t="shared" si="74"/>
        <v>0.80681999999999998</v>
      </c>
      <c r="BD71">
        <f>VLOOKUP(A71, '[3]College Football Reference 0918'!$A$2:$L$131, 11, FALSE)</f>
        <v>0</v>
      </c>
      <c r="BE71">
        <f>VLOOKUP(A71, '[3]College Football Reference 0918'!$A$2:$L$131, 12, FALSE)</f>
        <v>3</v>
      </c>
      <c r="BF71">
        <f>VLOOKUP(A71, '[3]College Football Reference 0918'!$A$2:$L$131, 2, FALSE)</f>
        <v>2</v>
      </c>
      <c r="BG71">
        <f>VLOOKUP(A71, '[3]Draft Picks'!$AG$2:$AT$131, 14, FALSE)</f>
        <v>14</v>
      </c>
      <c r="BH71">
        <f>(VLOOKUP(A71, [3]Averages!$B$2:$J$128, 9, FALSE))*GV71</f>
        <v>1687788.0257033308</v>
      </c>
      <c r="BJ71">
        <f>VLOOKUP(A71&amp;"2014", '[4]Revenues_All_Sports_and_Men''s_W'!$E$2:$BI$1271, 57, FALSE)</f>
        <v>13821277</v>
      </c>
      <c r="BK71">
        <f>VLOOKUP(A71&amp;"2015", '[4]Revenues_All_Sports_and_Men''s_W'!$E$2:$BI$1271, 57, FALSE)</f>
        <v>13848429</v>
      </c>
      <c r="BL71">
        <f>VLOOKUP(A71&amp;"2016", '[4]Revenues_All_Sports_and_Men''s_W'!$E$2:$BI$1271, 57, FALSE)</f>
        <v>15491793</v>
      </c>
      <c r="BM71">
        <f>VLOOKUP(A71&amp;"2017", '[4]Revenues_All_Sports_and_Men''s_W'!$E$2:$BI$1271, 57, FALSE)</f>
        <v>13856255</v>
      </c>
      <c r="BN71">
        <f>VLOOKUP(A71&amp;"2018", '[4]Revenues_All_Sports_and_Men''s_W'!$E$2:$BI$1271, 57, FALSE)</f>
        <v>14998887</v>
      </c>
      <c r="BO71" s="6">
        <f>VLOOKUP(A71&amp;"2014", '[4]Revenues_All_Sports_and_Men''s_W'!$E$2:$FO$1271, 58, FALSE)</f>
        <v>0.32246343877768996</v>
      </c>
      <c r="BP71" s="6">
        <f>VLOOKUP(A71&amp;"2015", '[4]Revenues_All_Sports_and_Men''s_W'!$E$2:$FO$1271, 58, FALSE)</f>
        <v>0.3193274049758883</v>
      </c>
      <c r="BQ71" s="6">
        <f>VLOOKUP(A71&amp;"2016", '[4]Revenues_All_Sports_and_Men''s_W'!$E$2:$FO$1271, 58, FALSE)</f>
        <v>0.33118936023930096</v>
      </c>
      <c r="BR71" s="6">
        <f>VLOOKUP(A71&amp;"2017", '[4]Revenues_All_Sports_and_Men''s_W'!$E$2:$FO$1271, 58, FALSE)</f>
        <v>0.28637578826554227</v>
      </c>
      <c r="BS71" s="6">
        <f>VLOOKUP(A71&amp;"2018", '[4]Revenues_All_Sports_and_Men''s_W'!$E$2:$FO$1271, 58, FALSE)</f>
        <v>0.2800604146344442</v>
      </c>
      <c r="BT71">
        <f>VLOOKUP(A71&amp;"2014", '[5]Recruiting_Expenses_Men''s_Women'!$F$2:$O$1271, 9, FALSE)</f>
        <v>591208</v>
      </c>
      <c r="BU71">
        <f>VLOOKUP(A71&amp;"2015", '[5]Recruiting_Expenses_Men''s_Women'!$F$2:$O$1271, 9, FALSE)</f>
        <v>663560</v>
      </c>
      <c r="BV71">
        <f>VLOOKUP(A71&amp;"2016", '[5]Recruiting_Expenses_Men''s_Women'!$F$2:$O$1271, 9, FALSE)</f>
        <v>641138</v>
      </c>
      <c r="BW71">
        <f>VLOOKUP(A71&amp;"2017", '[5]Recruiting_Expenses_Men''s_Women'!$F$2:$O$1271, 9, FALSE)</f>
        <v>619068</v>
      </c>
      <c r="BX71">
        <f>VLOOKUP(A71&amp;"2018", '[5]Recruiting_Expenses_Men''s_Women'!$F$2:$O$1271, 9, FALSE)</f>
        <v>782287</v>
      </c>
      <c r="BY71" s="4">
        <v>10221000</v>
      </c>
      <c r="BZ71" s="4">
        <v>9485000</v>
      </c>
      <c r="CA71" s="4">
        <v>7660000</v>
      </c>
      <c r="CB71" s="4">
        <v>7610000</v>
      </c>
      <c r="CC71" s="4">
        <v>6040000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f>VLOOKUP(A71, '[3]2014'!$B$18:$D$145, 3, FALSE)</f>
        <v>9</v>
      </c>
      <c r="CJ71">
        <f>VLOOKUP(A71, '[3]2015'!$B$18:$D$145, 3, FALSE)</f>
        <v>7</v>
      </c>
      <c r="CK71">
        <f>VLOOKUP(A71, '[3]2016'!$B$18:$D$145, 3, FALSE)</f>
        <v>4</v>
      </c>
      <c r="CL71">
        <f>VLOOKUP(A71, '[3]2017'!$B$18:$D$147, 3, FALSE)</f>
        <v>4</v>
      </c>
      <c r="CM71">
        <f>VLOOKUP(A71, '[3]2018'!$B$18:$D$147, 3, FALSE)</f>
        <v>11</v>
      </c>
      <c r="CN71">
        <f>COUNTIF('[3]2014 Broadcasts'!$F$2:$F$561, 'Dataset to Analyze - Overall'!A71)+COUNTIF('[3]2014 Broadcasts'!$G$2:$G$561, 'Dataset to Analyze - Overall'!A71)+COUNTIF('[3]2014 Broadcasts'!$H$2:$H$561, 'Dataset to Analyze - Overall'!A71)+COUNTIF('[3]2014 Broadcasts'!$I$2:$I$561, 'Dataset to Analyze - Overall'!A71)</f>
        <v>7</v>
      </c>
      <c r="CO71">
        <f>COUNTIF('[3]2015 Broadcasts'!$C$2:$C$417, A71)+COUNTIF('[3]2015 Broadcasts'!$D$2:$D$417, A71)</f>
        <v>8</v>
      </c>
      <c r="CP71">
        <f>COUNTIF('[3]2016 Broadcasts'!$C$2:$C$400, 'Dataset to Analyze - Overall'!A71)+COUNTIF('[3]2016 Broadcasts'!$D$2:$D$400, 'Dataset to Analyze - Overall'!A71)</f>
        <v>4</v>
      </c>
      <c r="CQ71">
        <f>COUNTIF('[3]2017 Broadcasts'!$C$2:$C$394, 'Dataset to Analyze - Overall'!A71)+COUNTIF('[3]2017 Broadcasts'!$D$2:$D$394, 'Dataset to Analyze - Overall'!A71)</f>
        <v>5</v>
      </c>
      <c r="CR71">
        <f>COUNTIF('[3]2018 Broadcasts'!$C$2:$C$351, 'Dataset to Analyze - Overall'!A71)+COUNTIF('[3]2018 Broadcasts'!$D$2:$D$351, 'Dataset to Analyze - Overall'!A71)</f>
        <v>4</v>
      </c>
      <c r="CS71" s="4">
        <f>(((SUMIF('[3]2014 Broadcasts'!$F$2:$F$561, 'Dataset to Analyze - Overall'!A71, '[3]2014 Broadcasts'!$B$2:$B$561))+(SUMIF('[3]2014 Broadcasts'!$G$2:$G$561, 'Dataset to Analyze - Overall'!A71, '[3]2014 Broadcasts'!$B$2:$B$561))+(SUMIF('[3]2014 Broadcasts'!$H$2:$H$561, 'Dataset to Analyze - Overall'!A71, '[3]2014 Broadcasts'!$B$2:$B$561))+(SUMIF('[3]2014 Broadcasts'!$I$2:$I$561, 'Dataset to Analyze - Overall'!A71, '[3]2014 Broadcasts'!$B$2:$B$561)))/'Dataset to Analyze - Overall'!CN71)*1000000</f>
        <v>963428.57142857148</v>
      </c>
      <c r="CT71" s="4">
        <f>(((SUMIF('[3]2015 Broadcasts'!$C$2:$C$417,'Dataset to Analyze - Overall'!A71,'[3]2015 Broadcasts'!$H$2:$H$417))+(SUMIF('[3]2015 Broadcasts'!$D$2:$D$417,'Dataset to Analyze - Overall'!A71,'[3]2015 Broadcasts'!$H$2:$H$417)))/CO71)*1000000</f>
        <v>802249.99999999988</v>
      </c>
      <c r="CU71" s="4">
        <f>(((SUMIF('[3]2016 Broadcasts'!$C$2:$C$400,'Dataset to Analyze - Overall'!A71,'[3]2016 Broadcasts'!$H$2:$H$400))+(SUMIF('[3]2016 Broadcasts'!$D$2:$D$400,'Dataset to Analyze - Overall'!A71,'[3]2016 Broadcasts'!$H$2:$H$400)))/'Dataset to Analyze - Overall'!CP71)*1000000</f>
        <v>735250</v>
      </c>
      <c r="CV71" s="4">
        <f>(((SUMIF('[3]2017 Broadcasts'!$C$2:$C$394,'Dataset to Analyze - Overall'!A71, '[3]2017 Broadcasts'!$I$2:$I$394))+(SUMIF('[3]2017 Broadcasts'!$D$2:$D$394,'Dataset to Analyze - Overall'!A71, '[3]2017 Broadcasts'!$I$2:$I$394)))/'Dataset to Analyze - Overall'!CQ71)*1000000</f>
        <v>942800.00000000012</v>
      </c>
      <c r="CW71" s="4">
        <f>(((SUMIF('[3]2018 Broadcasts'!$C$2:$C$351, 'Dataset to Analyze - Overall'!A71, '[3]2018 Broadcasts'!$H$2:$H$351))+(SUMIF('[3]2018 Broadcasts'!$D$2:$D$351, 'Dataset to Analyze - Overall'!A71, '[3]2018 Broadcasts'!$H$2:$H$351)))/'Dataset to Analyze - Overall'!CR71)*1000000</f>
        <v>1745000</v>
      </c>
      <c r="CX71" s="5"/>
      <c r="CY71">
        <f>VLOOKUP(A71&amp;"2014", [3]Attendance!$D$2:$G$1286, 4, FALSE)</f>
        <v>28840</v>
      </c>
      <c r="CZ71">
        <f>VLOOKUP(A71&amp;"2015", [3]Attendance!$D$2:$G$1286, 4, FALSE)</f>
        <v>37096</v>
      </c>
      <c r="DA71">
        <f>VLOOKUP(A71&amp;"2016", [3]Attendance!$D$2:$G$1286, 4, FALSE)</f>
        <v>33585</v>
      </c>
      <c r="DB71">
        <f>VLOOKUP(A71&amp;"2017", [3]Attendance!$D$2:$G$1286, 4, FALSE)</f>
        <v>28434</v>
      </c>
      <c r="DC71">
        <f>VLOOKUP(A71&amp;"2018", [3]Attendance!$D$2:$G$1286, 4, FALSE)</f>
        <v>30519</v>
      </c>
      <c r="DE71">
        <f t="shared" si="75"/>
        <v>8.8511457905389008</v>
      </c>
      <c r="DF71">
        <f t="shared" si="75"/>
        <v>8.8685339313389004</v>
      </c>
      <c r="DG71">
        <f t="shared" si="75"/>
        <v>9.9209442369389009</v>
      </c>
      <c r="DH71">
        <f t="shared" si="75"/>
        <v>8.8735457017389017</v>
      </c>
      <c r="DI71">
        <f t="shared" si="75"/>
        <v>9.6052872345389009</v>
      </c>
      <c r="DJ71">
        <f t="shared" si="93"/>
        <v>23.29795</v>
      </c>
      <c r="DK71">
        <f t="shared" si="94"/>
        <v>21.568349999999999</v>
      </c>
      <c r="DL71">
        <f t="shared" si="95"/>
        <v>17.279600000000002</v>
      </c>
      <c r="DM71">
        <f t="shared" si="96"/>
        <v>17.162099999999999</v>
      </c>
      <c r="DN71">
        <f t="shared" si="97"/>
        <v>13.4726</v>
      </c>
      <c r="DT71">
        <f t="shared" si="76"/>
        <v>24.250241873692481</v>
      </c>
      <c r="DU71">
        <f t="shared" si="76"/>
        <v>28.961032933513991</v>
      </c>
      <c r="DV71">
        <f t="shared" si="76"/>
        <v>27.289895037758601</v>
      </c>
      <c r="DW71">
        <f t="shared" si="76"/>
        <v>25.269026666534149</v>
      </c>
      <c r="DX71">
        <f t="shared" si="76"/>
        <v>32.227597195288759</v>
      </c>
      <c r="DY71">
        <f t="shared" si="77"/>
        <v>44.155369999999998</v>
      </c>
      <c r="DZ71">
        <f t="shared" si="78"/>
        <v>29.030709999999999</v>
      </c>
      <c r="EA71">
        <f t="shared" si="79"/>
        <v>23.77412</v>
      </c>
      <c r="EB71">
        <f t="shared" si="80"/>
        <v>27.489319999999999</v>
      </c>
      <c r="EC71">
        <f t="shared" si="81"/>
        <v>39.372829999999993</v>
      </c>
      <c r="ED71">
        <f t="shared" si="82"/>
        <v>10.451000000493449</v>
      </c>
      <c r="EE71">
        <f t="shared" si="83"/>
        <v>11.944000000548538</v>
      </c>
      <c r="EF71">
        <f t="shared" si="84"/>
        <v>5.9720000006074621</v>
      </c>
      <c r="EG71">
        <f t="shared" si="85"/>
        <v>7.4650000006716013</v>
      </c>
      <c r="EH71">
        <f t="shared" si="86"/>
        <v>5.9720000007422849</v>
      </c>
      <c r="EI71" s="4">
        <f t="shared" si="87"/>
        <v>111.00570766472484</v>
      </c>
      <c r="EJ71" s="4">
        <f t="shared" si="87"/>
        <v>100.37262686540143</v>
      </c>
      <c r="EK71" s="4">
        <f t="shared" si="87"/>
        <v>84.23655927530497</v>
      </c>
      <c r="EL71" s="4">
        <f t="shared" si="87"/>
        <v>86.258992368944661</v>
      </c>
      <c r="EM71" s="4">
        <f t="shared" si="87"/>
        <v>100.65031443056994</v>
      </c>
      <c r="EN71" s="4">
        <f t="shared" si="58"/>
        <v>67</v>
      </c>
      <c r="EO71" s="4">
        <f t="shared" si="58"/>
        <v>67</v>
      </c>
      <c r="EP71" s="4">
        <f t="shared" si="58"/>
        <v>73</v>
      </c>
      <c r="EQ71" s="4">
        <f t="shared" si="58"/>
        <v>73</v>
      </c>
      <c r="ER71" s="4" t="e">
        <f t="shared" si="58"/>
        <v>#DIV/0!</v>
      </c>
      <c r="ET71" s="4">
        <v>0</v>
      </c>
      <c r="EU71">
        <v>0</v>
      </c>
      <c r="EV71">
        <v>0</v>
      </c>
      <c r="EW71">
        <v>0</v>
      </c>
      <c r="EX71">
        <v>5</v>
      </c>
      <c r="EY71">
        <v>5</v>
      </c>
      <c r="EZ71">
        <v>5</v>
      </c>
      <c r="FA71">
        <v>0</v>
      </c>
      <c r="FB71">
        <v>0</v>
      </c>
      <c r="FC71">
        <v>5</v>
      </c>
      <c r="FD71">
        <f>VLOOKUP(A71, '[3]College Football Reference 0918'!$A$2:$R$131, 9, FALSE)</f>
        <v>4</v>
      </c>
      <c r="FE71">
        <f>VLOOKUP(A71, '[3]College Football Reference 0918'!$A$2:$R$131, 10, FALSE)</f>
        <v>0</v>
      </c>
      <c r="FF71">
        <f>VLOOKUP(A71, '[3]College Football Reference 0918'!$A$2:$R$131, 11, FALSE)</f>
        <v>0</v>
      </c>
      <c r="FG71">
        <f>VLOOKUP(A71, '[3]College Football Reference 0918'!$A$2:$R$131, 12, FALSE)</f>
        <v>3</v>
      </c>
      <c r="FH71">
        <f>VLOOKUP(A71, '[3]College Football Reference 0918'!$A$2:$R$131, 13, FALSE)</f>
        <v>0</v>
      </c>
      <c r="FS71">
        <v>10</v>
      </c>
      <c r="FX71">
        <f>IF((VLOOKUP(A71, '[3]2014'!$B$18:$Q$145, 13, FALSE))&gt;0, 5, 0)</f>
        <v>0</v>
      </c>
      <c r="FY71">
        <f>IF((VLOOKUP(A71, '[3]2015'!$B$18:$P$145, 13, FALSE))&gt;0, 5, 0)</f>
        <v>0</v>
      </c>
      <c r="FZ71">
        <f>IF((VLOOKUP(A71, '[3]2016'!$B$18:$Q$145, 13, FALSE))&gt;0, 5, 0)</f>
        <v>0</v>
      </c>
      <c r="GA71">
        <f>IF((VLOOKUP(A71, '[3]2017'!$B$18:$Q$147, 13, FALSE))&gt;0, 5, 0)</f>
        <v>0</v>
      </c>
      <c r="GB71">
        <f>IF((VLOOKUP(A71, '[3]2018'!$B$18:$Q$147, 13, FALSE))&gt;0, 5, 0)</f>
        <v>0</v>
      </c>
      <c r="GC71">
        <f>IF((VLOOKUP(A71, '[3]2014'!$B$18:$Q$145, 15, FALSE))&gt;0, 5, 0)</f>
        <v>0</v>
      </c>
      <c r="GD71">
        <f>IF((VLOOKUP(A71, '[3]2015'!$B$18:$P$145, 15, FALSE))&gt;0, 5, 0)</f>
        <v>0</v>
      </c>
      <c r="GE71">
        <f>IF((VLOOKUP(A71, '[3]2016'!$B$18:$Q$145, 15, FALSE))&gt;0, 5, 0)</f>
        <v>0</v>
      </c>
      <c r="GF71">
        <f>IF((VLOOKUP(A71, '[3]2017'!$B$18:$Q$147, 15, FALSE))&gt;0, 5, 0)</f>
        <v>0</v>
      </c>
      <c r="GG71">
        <f>IF((VLOOKUP(A71, '[3]2018'!$B$18:$Q$147, 15, FALSE))&gt;0, 5, 0)</f>
        <v>5</v>
      </c>
      <c r="GH71" s="7">
        <f t="shared" si="88"/>
        <v>267954.16168479616</v>
      </c>
      <c r="GI71" s="7">
        <f t="shared" si="88"/>
        <v>291894.74688781367</v>
      </c>
      <c r="GJ71" s="7">
        <f t="shared" si="88"/>
        <v>317974.32338792167</v>
      </c>
      <c r="GK71" s="7">
        <f t="shared" si="88"/>
        <v>346384.00112375483</v>
      </c>
      <c r="GL71" s="7">
        <f t="shared" si="88"/>
        <v>377331.96490877075</v>
      </c>
      <c r="GM71">
        <v>411045</v>
      </c>
      <c r="GO71" s="8" t="e">
        <f t="shared" si="89"/>
        <v>#N/A</v>
      </c>
      <c r="GP71" s="8" t="e">
        <f t="shared" si="90"/>
        <v>#N/A</v>
      </c>
      <c r="GQ71" t="e">
        <f>VLOOKUP(A71, '[3]Sept. 2017 Social'!$D$2:$F$151, 3, FALSE)</f>
        <v>#N/A</v>
      </c>
      <c r="GR71" t="e">
        <f>VLOOKUP(A71, '[3]Sept. 2018 Social'!$D$2:$F$151, 3, FALSE)</f>
        <v>#N/A</v>
      </c>
      <c r="GS71" t="e">
        <f>VLOOKUP(A71, '[3]Sept. 2019 Social'!$D$2:$F$301, 3, FALSE)</f>
        <v>#N/A</v>
      </c>
      <c r="GV71">
        <v>0.58416660604051984</v>
      </c>
    </row>
    <row r="72" spans="1:204" x14ac:dyDescent="0.35">
      <c r="A72" t="s">
        <v>342</v>
      </c>
      <c r="B72" t="str">
        <f>VLOOKUP(A72,'[1]CFB Scores for Tableau'!$A$2:$D$131, 2, FALSE)</f>
        <v>Piscataway</v>
      </c>
      <c r="C72" t="str">
        <f>VLOOKUP(A72,'[1]CFB Scores for Tableau'!$A$2:$D$131, 3, FALSE)</f>
        <v>New Jersey</v>
      </c>
      <c r="D72" s="9" t="str">
        <f>VLOOKUP(A72,'[1]CFB Scores for Tableau'!$A$2:$D$131, 4, FALSE)</f>
        <v>08854</v>
      </c>
      <c r="F72" s="3">
        <f t="shared" si="61"/>
        <v>45.953304068644997</v>
      </c>
      <c r="G72">
        <f t="shared" si="62"/>
        <v>65</v>
      </c>
      <c r="I72" s="4">
        <f t="shared" si="63"/>
        <v>13.925861235370002</v>
      </c>
      <c r="J72">
        <v>6</v>
      </c>
      <c r="K72" s="4">
        <f t="shared" si="64"/>
        <v>31.051539999999999</v>
      </c>
      <c r="L72" s="4">
        <f t="shared" si="65"/>
        <v>41.821057478479048</v>
      </c>
      <c r="M72" s="4">
        <f t="shared" si="91"/>
        <v>33.804732999999999</v>
      </c>
      <c r="N72" s="4">
        <f t="shared" si="66"/>
        <v>23.888000000537698</v>
      </c>
      <c r="O72" s="4">
        <f t="shared" si="67"/>
        <v>150.49119171438673</v>
      </c>
      <c r="P72" s="4">
        <f t="shared" si="68"/>
        <v>71</v>
      </c>
      <c r="Q72" s="4"/>
      <c r="R72" s="4">
        <f t="shared" si="92"/>
        <v>149.58386110023434</v>
      </c>
      <c r="S72" s="4">
        <f t="shared" si="69"/>
        <v>71</v>
      </c>
      <c r="T72" s="4"/>
      <c r="U72" t="s">
        <v>195</v>
      </c>
      <c r="V72" t="s">
        <v>191</v>
      </c>
      <c r="W72" s="4">
        <v>23056310.100000001</v>
      </c>
      <c r="X72" s="4">
        <v>5844541.2999999998</v>
      </c>
      <c r="Y72" s="4">
        <f>VLOOKUP(A72, '[2]Power 5'!$B$2:$F$75, 3, FALSE)</f>
        <v>849689.7</v>
      </c>
      <c r="Z72" s="4">
        <f>VLOOKUP(A72, '[2]Power 5'!$B$2:$F$75, 4, FALSE)</f>
        <v>505100.2</v>
      </c>
      <c r="AA72" s="3">
        <f>VLOOKUP(A72, '[2]Power 5'!$B$2:$F$75, 5, FALSE)</f>
        <v>0.59445253955649935</v>
      </c>
      <c r="AB72" s="4">
        <v>17211768.800000001</v>
      </c>
      <c r="AC72" s="3">
        <v>0.33311789129085695</v>
      </c>
      <c r="AD72" s="4">
        <f t="shared" si="70"/>
        <v>13520400</v>
      </c>
      <c r="AE72" t="s">
        <v>343</v>
      </c>
      <c r="AF72" s="5">
        <f>(VLOOKUP(A72, '[3]USA Coaches'' Salaries'!$O$3:$W$132, 9, FALSE))</f>
        <v>1.97</v>
      </c>
      <c r="AG72">
        <v>65289</v>
      </c>
      <c r="AH72">
        <v>117822</v>
      </c>
      <c r="AI72">
        <v>44612</v>
      </c>
      <c r="AJ72">
        <f t="shared" si="71"/>
        <v>227723</v>
      </c>
      <c r="AK72">
        <v>1</v>
      </c>
      <c r="AL72">
        <v>0</v>
      </c>
      <c r="AM72">
        <v>0</v>
      </c>
      <c r="AN72">
        <v>0</v>
      </c>
      <c r="AO72">
        <f t="shared" si="72"/>
        <v>0</v>
      </c>
      <c r="AP72">
        <f>(VLOOKUP(A72, '[3]College Football Reference 0918'!$A$2:$I$131, 8, FALSE))*10</f>
        <v>0</v>
      </c>
      <c r="AQ72">
        <f>(VLOOKUP(A72, '[3]College Football Reference 0918'!$A$2:$I$131, 9, FALSE))*10</f>
        <v>10</v>
      </c>
      <c r="AR72">
        <f>VLOOKUP('Dataset to Analyze - Overall'!A72, '[3]College Football Reference 0918'!$A$2:$G$131, 3, FALSE)</f>
        <v>56</v>
      </c>
      <c r="AS72">
        <f>VLOOKUP('Dataset to Analyze - Overall'!A72, '[3]College Football Reference 0918'!$A$2:$G$131, 4, FALSE)</f>
        <v>69</v>
      </c>
      <c r="AT72" s="5">
        <f>VLOOKUP('Dataset to Analyze - Overall'!A72, '[3]College Football Reference 0918'!$A$2:$G$131, 5, FALSE)</f>
        <v>0.44800000000000001</v>
      </c>
      <c r="AU72">
        <f>(VLOOKUP('Dataset to Analyze - Overall'!A72,'[3]College Football Reference 0918'!$A$2:$G$131,7,FALSE)*5)</f>
        <v>15</v>
      </c>
      <c r="AV72">
        <f>(VLOOKUP('Dataset to Analyze - Overall'!A72, '[3]College Football Reference 0918'!$A$2:$G$131, 6, FALSE))*5</f>
        <v>25</v>
      </c>
      <c r="AW72">
        <f t="shared" si="73"/>
        <v>16</v>
      </c>
      <c r="AX72" s="4">
        <f>((((SUMIF('[3]2014 Broadcasts'!$F$2:$F$561, 'Dataset to Analyze - Overall'!A72, '[3]2014 Broadcasts'!$B$2:$B$561))+(SUMIF('[3]2014 Broadcasts'!$G$2:$G$561, 'Dataset to Analyze - Overall'!A72, '[3]2014 Broadcasts'!$B$2:$B$561))+(SUMIF('[3]2014 Broadcasts'!$H$2:$H$561, 'Dataset to Analyze - Overall'!A72, '[3]2014 Broadcasts'!$B$2:$B$561))+(SUMIF('[3]2014 Broadcasts'!$I$2:$I$561, 'Dataset to Analyze - Overall'!A72, '[3]2014 Broadcasts'!$B$2:$B$561)))+((SUMIF('[3]2015 Broadcasts'!$C$2:$C$417,'Dataset to Analyze - Overall'!A72,'[3]2015 Broadcasts'!$H$2:$H$417))+(SUMIF('[3]2015 Broadcasts'!$D$2:$D$417,'Dataset to Analyze - Overall'!A72,'[3]2015 Broadcasts'!$H$2:$H$417)))+((SUMIF('[3]2016 Broadcasts'!$C$2:$C$400,'Dataset to Analyze - Overall'!A72,'[3]2016 Broadcasts'!$H$2:$H$400))+(SUMIF('[3]2016 Broadcasts'!$D$2:$D$400,'Dataset to Analyze - Overall'!A72,'[3]2016 Broadcasts'!$H$2:$H$400)))+((SUMIF('[3]2017 Broadcasts'!$C$2:$C$394,'Dataset to Analyze - Overall'!A72, '[3]2017 Broadcasts'!$I$2:$I$394))+(SUMIF('[3]2017 Broadcasts'!$D$2:$D$394,'Dataset to Analyze - Overall'!A72, '[3]2017 Broadcasts'!$I$2:$I$394)))+((SUMIF('[3]2018 Broadcasts'!$C$2:$C$351, 'Dataset to Analyze - Overall'!A72, '[3]2018 Broadcasts'!$H$2:$H$351))+(SUMIF('[3]2018 Broadcasts'!$D$2:$D$351, 'Dataset to Analyze - Overall'!A72, '[3]2018 Broadcasts'!$H$2:$H$351))))/AW72)*1000000</f>
        <v>1444625</v>
      </c>
      <c r="AY72" t="s">
        <v>233</v>
      </c>
      <c r="AZ72" s="4">
        <f>(VLOOKUP(A72, [3]Averages!$B$2:$K$128, 10, FALSE))*1000000</f>
        <v>1740000</v>
      </c>
      <c r="BA72" s="4">
        <f>AVERAGEIF([3]Attendance!$C$2:$C$1286, 'Dataset to Analyze - Overall'!A72, [3]Attendance!$G$2:$G$1286)</f>
        <v>43648.2</v>
      </c>
      <c r="BB72">
        <f>VLOOKUP(A72, [3]Stadiums!$B$2:$E$132, 3, FALSE)</f>
        <v>52454</v>
      </c>
      <c r="BC72" s="3">
        <f t="shared" si="74"/>
        <v>0.83212338429862354</v>
      </c>
      <c r="BD72">
        <f>VLOOKUP(A72, '[3]College Football Reference 0918'!$A$2:$L$131, 11, FALSE)</f>
        <v>0</v>
      </c>
      <c r="BE72">
        <f>VLOOKUP(A72, '[3]College Football Reference 0918'!$A$2:$L$131, 12, FALSE)</f>
        <v>0</v>
      </c>
      <c r="BF72">
        <f>VLOOKUP(A72, '[3]College Football Reference 0918'!$A$2:$L$131, 2, FALSE)</f>
        <v>1</v>
      </c>
      <c r="BG72">
        <f>VLOOKUP(A72, '[3]Draft Picks'!$AG$2:$AT$131, 14, FALSE)</f>
        <v>18</v>
      </c>
      <c r="BH72">
        <f>(VLOOKUP(A72, [3]Averages!$B$2:$J$128, 9, FALSE))*GV72</f>
        <v>2262880.3427584651</v>
      </c>
      <c r="BJ72">
        <f>VLOOKUP(A72&amp;"2014", '[4]Revenues_All_Sports_and_Men''s_W'!$E$2:$BI$1271, 57, FALSE)</f>
        <v>26903695</v>
      </c>
      <c r="BK72">
        <f>VLOOKUP(A72&amp;"2015", '[4]Revenues_All_Sports_and_Men''s_W'!$E$2:$BI$1271, 57, FALSE)</f>
        <v>25236282</v>
      </c>
      <c r="BL72">
        <f>VLOOKUP(A72&amp;"2016", '[4]Revenues_All_Sports_and_Men''s_W'!$E$2:$BI$1271, 57, FALSE)</f>
        <v>25423916</v>
      </c>
      <c r="BM72">
        <f>VLOOKUP(A72&amp;"2017", '[4]Revenues_All_Sports_and_Men''s_W'!$E$2:$BI$1271, 57, FALSE)</f>
        <v>25939804</v>
      </c>
      <c r="BN72">
        <f>VLOOKUP(A72&amp;"2018", '[4]Revenues_All_Sports_and_Men''s_W'!$E$2:$BI$1271, 57, FALSE)</f>
        <v>26698913</v>
      </c>
      <c r="BO72" s="6">
        <f>VLOOKUP(A72&amp;"2014", '[4]Revenues_All_Sports_and_Men''s_W'!$E$2:$FO$1271, 58, FALSE)</f>
        <v>0.41310327654465473</v>
      </c>
      <c r="BP72" s="6">
        <f>VLOOKUP(A72&amp;"2015", '[4]Revenues_All_Sports_and_Men''s_W'!$E$2:$FO$1271, 58, FALSE)</f>
        <v>0.32007097287780134</v>
      </c>
      <c r="BQ72" s="6">
        <f>VLOOKUP(A72&amp;"2016", '[4]Revenues_All_Sports_and_Men''s_W'!$E$2:$FO$1271, 58, FALSE)</f>
        <v>0.32412064773145138</v>
      </c>
      <c r="BR72" s="6">
        <f>VLOOKUP(A72&amp;"2017", '[4]Revenues_All_Sports_and_Men''s_W'!$E$2:$FO$1271, 58, FALSE)</f>
        <v>0.33168618485402029</v>
      </c>
      <c r="BS72" s="6">
        <f>VLOOKUP(A72&amp;"2018", '[4]Revenues_All_Sports_and_Men''s_W'!$E$2:$FO$1271, 58, FALSE)</f>
        <v>0.32146822078999154</v>
      </c>
      <c r="BT72">
        <f>VLOOKUP(A72&amp;"2014", '[5]Recruiting_Expenses_Men''s_Women'!$F$2:$O$1271, 9, FALSE)</f>
        <v>876458</v>
      </c>
      <c r="BU72">
        <f>VLOOKUP(A72&amp;"2015", '[5]Recruiting_Expenses_Men''s_Women'!$F$2:$O$1271, 9, FALSE)</f>
        <v>877274</v>
      </c>
      <c r="BV72">
        <f>VLOOKUP(A72&amp;"2016", '[5]Recruiting_Expenses_Men''s_Women'!$F$2:$O$1271, 9, FALSE)</f>
        <v>1216830</v>
      </c>
      <c r="BW72">
        <f>VLOOKUP(A72&amp;"2017", '[5]Recruiting_Expenses_Men''s_Women'!$F$2:$O$1271, 9, FALSE)</f>
        <v>1398348</v>
      </c>
      <c r="BX72">
        <f>VLOOKUP(A72&amp;"2018", '[5]Recruiting_Expenses_Men''s_Women'!$F$2:$O$1271, 9, FALSE)</f>
        <v>1454134</v>
      </c>
      <c r="BY72" s="4">
        <v>10450000</v>
      </c>
      <c r="BZ72" s="4">
        <v>10692000</v>
      </c>
      <c r="CA72" s="4">
        <v>10979000</v>
      </c>
      <c r="CB72" s="4">
        <v>11681000</v>
      </c>
      <c r="CC72" s="4">
        <v>23800000</v>
      </c>
      <c r="CD72">
        <v>1</v>
      </c>
      <c r="CE72">
        <v>1</v>
      </c>
      <c r="CF72">
        <v>1</v>
      </c>
      <c r="CG72">
        <v>1</v>
      </c>
      <c r="CH72">
        <v>1</v>
      </c>
      <c r="CI72">
        <f>VLOOKUP(A72, '[3]2014'!$B$18:$D$145, 3, FALSE)</f>
        <v>8</v>
      </c>
      <c r="CJ72">
        <f>VLOOKUP(A72, '[3]2015'!$B$18:$D$145, 3, FALSE)</f>
        <v>4</v>
      </c>
      <c r="CK72">
        <f>VLOOKUP(A72, '[3]2016'!$B$18:$D$145, 3, FALSE)</f>
        <v>2</v>
      </c>
      <c r="CL72">
        <f>VLOOKUP(A72, '[3]2017'!$B$18:$D$147, 3, FALSE)</f>
        <v>4</v>
      </c>
      <c r="CM72">
        <f>VLOOKUP(A72, '[3]2018'!$B$18:$D$147, 3, FALSE)</f>
        <v>1</v>
      </c>
      <c r="CN72">
        <f>COUNTIF('[3]2014 Broadcasts'!$F$2:$F$561, 'Dataset to Analyze - Overall'!A72)+COUNTIF('[3]2014 Broadcasts'!$G$2:$G$561, 'Dataset to Analyze - Overall'!A72)+COUNTIF('[3]2014 Broadcasts'!$H$2:$H$561, 'Dataset to Analyze - Overall'!A72)+COUNTIF('[3]2014 Broadcasts'!$I$2:$I$561, 'Dataset to Analyze - Overall'!A72)</f>
        <v>7</v>
      </c>
      <c r="CO72">
        <f>COUNTIF('[3]2015 Broadcasts'!$C$2:$C$417, A72)+COUNTIF('[3]2015 Broadcasts'!$D$2:$D$417, A72)</f>
        <v>3</v>
      </c>
      <c r="CP72">
        <f>COUNTIF('[3]2016 Broadcasts'!$C$2:$C$400, 'Dataset to Analyze - Overall'!A72)+COUNTIF('[3]2016 Broadcasts'!$D$2:$D$400, 'Dataset to Analyze - Overall'!A72)</f>
        <v>3</v>
      </c>
      <c r="CQ72">
        <f>COUNTIF('[3]2017 Broadcasts'!$C$2:$C$394, 'Dataset to Analyze - Overall'!A72)+COUNTIF('[3]2017 Broadcasts'!$D$2:$D$394, 'Dataset to Analyze - Overall'!A72)</f>
        <v>2</v>
      </c>
      <c r="CR72">
        <f>COUNTIF('[3]2018 Broadcasts'!$C$2:$C$351, 'Dataset to Analyze - Overall'!A72)+COUNTIF('[3]2018 Broadcasts'!$D$2:$D$351, 'Dataset to Analyze - Overall'!A72)</f>
        <v>1</v>
      </c>
      <c r="CS72" s="4">
        <f>(((SUMIF('[3]2014 Broadcasts'!$F$2:$F$561, 'Dataset to Analyze - Overall'!A72, '[3]2014 Broadcasts'!$B$2:$B$561))+(SUMIF('[3]2014 Broadcasts'!$G$2:$G$561, 'Dataset to Analyze - Overall'!A72, '[3]2014 Broadcasts'!$B$2:$B$561))+(SUMIF('[3]2014 Broadcasts'!$H$2:$H$561, 'Dataset to Analyze - Overall'!A72, '[3]2014 Broadcasts'!$B$2:$B$561))+(SUMIF('[3]2014 Broadcasts'!$I$2:$I$561, 'Dataset to Analyze - Overall'!A72, '[3]2014 Broadcasts'!$B$2:$B$561)))/'Dataset to Analyze - Overall'!CN72)*1000000</f>
        <v>1267714.2857142857</v>
      </c>
      <c r="CT72" s="4">
        <f>(((SUMIF('[3]2015 Broadcasts'!$C$2:$C$417,'Dataset to Analyze - Overall'!A72,'[3]2015 Broadcasts'!$H$2:$H$417))+(SUMIF('[3]2015 Broadcasts'!$D$2:$D$417,'Dataset to Analyze - Overall'!A72,'[3]2015 Broadcasts'!$H$2:$H$417)))/CO72)*1000000</f>
        <v>1949333.3333333335</v>
      </c>
      <c r="CU72" s="4">
        <f>(((SUMIF('[3]2016 Broadcasts'!$C$2:$C$400,'Dataset to Analyze - Overall'!A72,'[3]2016 Broadcasts'!$H$2:$H$400))+(SUMIF('[3]2016 Broadcasts'!$D$2:$D$400,'Dataset to Analyze - Overall'!A72,'[3]2016 Broadcasts'!$H$2:$H$400)))/'Dataset to Analyze - Overall'!CP72)*1000000</f>
        <v>790333.33333333337</v>
      </c>
      <c r="CV72" s="4">
        <f>(((SUMIF('[3]2017 Broadcasts'!$C$2:$C$394,'Dataset to Analyze - Overall'!A72, '[3]2017 Broadcasts'!$I$2:$I$394))+(SUMIF('[3]2017 Broadcasts'!$D$2:$D$394,'Dataset to Analyze - Overall'!A72, '[3]2017 Broadcasts'!$I$2:$I$394)))/'Dataset to Analyze - Overall'!CQ72)*1000000</f>
        <v>1491500</v>
      </c>
      <c r="CW72" s="4">
        <f>(((SUMIF('[3]2018 Broadcasts'!$C$2:$C$351, 'Dataset to Analyze - Overall'!A72, '[3]2018 Broadcasts'!$H$2:$H$351))+(SUMIF('[3]2018 Broadcasts'!$D$2:$D$351, 'Dataset to Analyze - Overall'!A72, '[3]2018 Broadcasts'!$H$2:$H$351)))/'Dataset to Analyze - Overall'!CR72)*1000000</f>
        <v>3038000</v>
      </c>
      <c r="CX72" s="5"/>
      <c r="CY72">
        <f>VLOOKUP(A72&amp;"2014", [3]Attendance!$D$2:$G$1286, 4, FALSE)</f>
        <v>50632</v>
      </c>
      <c r="CZ72">
        <f>VLOOKUP(A72&amp;"2015", [3]Attendance!$D$2:$G$1286, 4, FALSE)</f>
        <v>47723</v>
      </c>
      <c r="DA72">
        <f>VLOOKUP(A72&amp;"2016", [3]Attendance!$D$2:$G$1286, 4, FALSE)</f>
        <v>44804</v>
      </c>
      <c r="DB72">
        <f>VLOOKUP(A72&amp;"2017", [3]Attendance!$D$2:$G$1286, 4, FALSE)</f>
        <v>39749</v>
      </c>
      <c r="DC72">
        <f>VLOOKUP(A72&amp;"2018", [3]Attendance!$D$2:$G$1286, 4, FALSE)</f>
        <v>37799</v>
      </c>
      <c r="DE72">
        <f t="shared" si="75"/>
        <v>17.229126277738903</v>
      </c>
      <c r="DF72">
        <f t="shared" si="75"/>
        <v>16.161314992538902</v>
      </c>
      <c r="DG72">
        <f t="shared" si="75"/>
        <v>16.2814758061389</v>
      </c>
      <c r="DH72">
        <f t="shared" si="75"/>
        <v>16.611850481338902</v>
      </c>
      <c r="DI72">
        <f t="shared" si="75"/>
        <v>17.097983884938902</v>
      </c>
      <c r="DJ72">
        <f t="shared" si="93"/>
        <v>23.836100000000002</v>
      </c>
      <c r="DK72">
        <f t="shared" si="94"/>
        <v>24.404800000000002</v>
      </c>
      <c r="DL72">
        <f t="shared" si="95"/>
        <v>25.079250000000002</v>
      </c>
      <c r="DM72">
        <f t="shared" si="96"/>
        <v>26.728950000000001</v>
      </c>
      <c r="DN72">
        <f t="shared" si="97"/>
        <v>55.208599999999997</v>
      </c>
      <c r="DT72">
        <f t="shared" si="76"/>
        <v>40.452719032070618</v>
      </c>
      <c r="DU72">
        <f t="shared" si="76"/>
        <v>39.839999206067304</v>
      </c>
      <c r="DV72">
        <f t="shared" si="76"/>
        <v>52.706892954015721</v>
      </c>
      <c r="DW72">
        <f t="shared" si="76"/>
        <v>58.810108762226704</v>
      </c>
      <c r="DX72">
        <f t="shared" si="76"/>
        <v>60.597883712086343</v>
      </c>
      <c r="DY72">
        <f t="shared" si="77"/>
        <v>35.354639999999996</v>
      </c>
      <c r="DZ72">
        <f t="shared" si="78"/>
        <v>23.77412</v>
      </c>
      <c r="EA72">
        <f t="shared" si="79"/>
        <v>23.603059999999999</v>
      </c>
      <c r="EB72">
        <f t="shared" si="80"/>
        <v>23.77412</v>
      </c>
      <c r="EC72">
        <f t="shared" si="81"/>
        <v>23.517529999999997</v>
      </c>
      <c r="ED72">
        <f t="shared" si="82"/>
        <v>10.451000000204642</v>
      </c>
      <c r="EE72">
        <f t="shared" si="83"/>
        <v>4.479000000234735</v>
      </c>
      <c r="EF72">
        <f t="shared" si="84"/>
        <v>4.4790000002670958</v>
      </c>
      <c r="EG72">
        <f t="shared" si="85"/>
        <v>2.9860000003026768</v>
      </c>
      <c r="EH72">
        <f t="shared" si="86"/>
        <v>1.4930000003418582</v>
      </c>
      <c r="EI72" s="4">
        <f t="shared" si="87"/>
        <v>127.32358531001417</v>
      </c>
      <c r="EJ72" s="4">
        <f t="shared" si="87"/>
        <v>108.65923419884093</v>
      </c>
      <c r="EK72" s="4">
        <f t="shared" si="87"/>
        <v>122.14967876042172</v>
      </c>
      <c r="EL72" s="4">
        <f t="shared" si="87"/>
        <v>128.91102924386828</v>
      </c>
      <c r="EM72" s="4">
        <f t="shared" si="87"/>
        <v>157.91499759736709</v>
      </c>
      <c r="EN72" s="4">
        <f t="shared" si="58"/>
        <v>65</v>
      </c>
      <c r="EO72" s="4">
        <f t="shared" si="58"/>
        <v>66</v>
      </c>
      <c r="EP72" s="4">
        <f t="shared" si="58"/>
        <v>65</v>
      </c>
      <c r="EQ72" s="4">
        <f t="shared" si="58"/>
        <v>66</v>
      </c>
      <c r="ER72" s="4" t="e">
        <f t="shared" si="58"/>
        <v>#DIV/0!</v>
      </c>
      <c r="ET72">
        <v>5</v>
      </c>
      <c r="EU72">
        <v>0</v>
      </c>
      <c r="EV72">
        <v>0</v>
      </c>
      <c r="EW72">
        <v>0</v>
      </c>
      <c r="EX72">
        <v>0</v>
      </c>
      <c r="EY72">
        <v>5</v>
      </c>
      <c r="EZ72">
        <v>0</v>
      </c>
      <c r="FA72">
        <v>0</v>
      </c>
      <c r="FB72">
        <v>0</v>
      </c>
      <c r="FC72">
        <v>0</v>
      </c>
      <c r="FD72">
        <f>VLOOKUP(A72, '[3]College Football Reference 0918'!$A$2:$R$131, 9, FALSE)</f>
        <v>1</v>
      </c>
      <c r="FE72">
        <f>VLOOKUP(A72, '[3]College Football Reference 0918'!$A$2:$R$131, 10, FALSE)</f>
        <v>0</v>
      </c>
      <c r="FF72">
        <f>VLOOKUP(A72, '[3]College Football Reference 0918'!$A$2:$R$131, 11, FALSE)</f>
        <v>0</v>
      </c>
      <c r="FG72">
        <f>VLOOKUP(A72, '[3]College Football Reference 0918'!$A$2:$R$131, 12, FALSE)</f>
        <v>0</v>
      </c>
      <c r="FH72">
        <f>VLOOKUP(A72, '[3]College Football Reference 0918'!$A$2:$R$131, 13, FALSE)</f>
        <v>0</v>
      </c>
      <c r="FX72">
        <f>IF((VLOOKUP(A72, '[3]2014'!$B$18:$Q$145, 13, FALSE))&gt;0, 5, 0)</f>
        <v>0</v>
      </c>
      <c r="FY72">
        <f>IF((VLOOKUP(A72, '[3]2015'!$B$18:$P$145, 13, FALSE))&gt;0, 5, 0)</f>
        <v>0</v>
      </c>
      <c r="FZ72">
        <f>IF((VLOOKUP(A72, '[3]2016'!$B$18:$Q$145, 13, FALSE))&gt;0, 5, 0)</f>
        <v>0</v>
      </c>
      <c r="GA72">
        <f>IF((VLOOKUP(A72, '[3]2017'!$B$18:$Q$147, 13, FALSE))&gt;0, 5, 0)</f>
        <v>0</v>
      </c>
      <c r="GB72">
        <f>IF((VLOOKUP(A72, '[3]2018'!$B$18:$Q$147, 13, FALSE))&gt;0, 5, 0)</f>
        <v>0</v>
      </c>
      <c r="GC72">
        <f>IF((VLOOKUP(A72, '[3]2014'!$B$18:$Q$145, 15, FALSE))&gt;0, 5, 0)</f>
        <v>0</v>
      </c>
      <c r="GD72">
        <f>IF((VLOOKUP(A72, '[3]2015'!$B$18:$P$145, 15, FALSE))&gt;0, 5, 0)</f>
        <v>0</v>
      </c>
      <c r="GE72">
        <f>IF((VLOOKUP(A72, '[3]2016'!$B$18:$Q$145, 15, FALSE))&gt;0, 5, 0)</f>
        <v>0</v>
      </c>
      <c r="GF72">
        <f>IF((VLOOKUP(A72, '[3]2017'!$B$18:$Q$147, 15, FALSE))&gt;0, 5, 0)</f>
        <v>0</v>
      </c>
      <c r="GG72">
        <f>IF((VLOOKUP(A72, '[3]2018'!$B$18:$Q$147, 15, FALSE))&gt;0, 5, 0)</f>
        <v>0</v>
      </c>
      <c r="GH72" s="7">
        <f t="shared" si="88"/>
        <v>148449.25874623662</v>
      </c>
      <c r="GI72" s="7">
        <f t="shared" si="88"/>
        <v>161712.57999862204</v>
      </c>
      <c r="GJ72" s="7">
        <f t="shared" si="88"/>
        <v>176160.92360901527</v>
      </c>
      <c r="GK72" s="7">
        <f t="shared" si="88"/>
        <v>191900.16637571267</v>
      </c>
      <c r="GL72" s="7">
        <f t="shared" si="88"/>
        <v>209045.64474673089</v>
      </c>
      <c r="GM72">
        <v>227723</v>
      </c>
      <c r="GO72" s="8">
        <f t="shared" si="89"/>
        <v>9.7471602901075871E-2</v>
      </c>
      <c r="GP72" s="8">
        <f t="shared" si="90"/>
        <v>0.14808580145053793</v>
      </c>
      <c r="GQ72">
        <f>VLOOKUP(A72, '[3]Sept. 2017 Social'!$D$2:$F$151, 3, FALSE)</f>
        <v>0.19869999999999999</v>
      </c>
      <c r="GR72">
        <f>VLOOKUP(A72, '[3]Sept. 2018 Social'!$D$2:$F$151, 3, FALSE)</f>
        <v>0.2109</v>
      </c>
      <c r="GS72">
        <f>VLOOKUP(A72, '[3]Sept. 2019 Social'!$D$2:$F$301, 3, FALSE)</f>
        <v>0.21930000000000002</v>
      </c>
      <c r="GT72">
        <f>AVERAGE(((GR72-GQ72)/GQ72), ((GS72-GR72)/GR72))</f>
        <v>5.0614198549462058E-2</v>
      </c>
      <c r="GV72">
        <v>0.62441627725969928</v>
      </c>
    </row>
    <row r="73" spans="1:204" x14ac:dyDescent="0.35">
      <c r="A73" t="s">
        <v>344</v>
      </c>
      <c r="B73" t="str">
        <f>VLOOKUP(A73,'[1]CFB Scores for Tableau'!$A$2:$D$131, 2, FALSE)</f>
        <v>Philadelphia</v>
      </c>
      <c r="C73" t="str">
        <f>VLOOKUP(A73,'[1]CFB Scores for Tableau'!$A$2:$D$131, 3, FALSE)</f>
        <v>Pennsylvania</v>
      </c>
      <c r="D73" s="9">
        <f>VLOOKUP(A73,'[1]CFB Scores for Tableau'!$A$2:$D$131, 4, FALSE)</f>
        <v>19122</v>
      </c>
      <c r="F73" s="3">
        <f t="shared" si="61"/>
        <v>19.866955299093991</v>
      </c>
      <c r="G73">
        <f t="shared" si="62"/>
        <v>70</v>
      </c>
      <c r="I73" s="4">
        <f t="shared" si="63"/>
        <v>7.9029779045899993</v>
      </c>
      <c r="J73">
        <v>0</v>
      </c>
      <c r="K73" s="4">
        <f t="shared" si="64"/>
        <v>9.7925000000000004</v>
      </c>
      <c r="L73" s="4">
        <f t="shared" si="65"/>
        <v>26.030826933754074</v>
      </c>
      <c r="M73" s="4">
        <f t="shared" si="91"/>
        <v>42.068258000000007</v>
      </c>
      <c r="N73" s="4">
        <f t="shared" si="66"/>
        <v>53.748000000336944</v>
      </c>
      <c r="O73" s="4">
        <f t="shared" si="67"/>
        <v>139.54256283868102</v>
      </c>
      <c r="P73" s="4">
        <f t="shared" si="68"/>
        <v>74</v>
      </c>
      <c r="Q73" s="4"/>
      <c r="R73" s="4">
        <f t="shared" si="92"/>
        <v>138.54572218218499</v>
      </c>
      <c r="S73" s="4">
        <f t="shared" si="69"/>
        <v>74</v>
      </c>
      <c r="T73" s="4"/>
      <c r="U73" t="s">
        <v>328</v>
      </c>
      <c r="V73" t="s">
        <v>203</v>
      </c>
      <c r="W73" s="4">
        <v>16240780.699999999</v>
      </c>
      <c r="X73" s="4">
        <v>3166361.5</v>
      </c>
      <c r="Y73" s="4">
        <f>VLOOKUP(A73, '[2]Non-Power 5'!$B$2:$F$68, 3, FALSE)</f>
        <v>327862.2</v>
      </c>
      <c r="Z73" s="4">
        <f>VLOOKUP(A73, '[2]Non-Power 5'!$B$2:$F$68, 4, FALSE)</f>
        <v>161890.49208527006</v>
      </c>
      <c r="AA73" s="3">
        <f>VLOOKUP(A73, '[2]Non-Power 5'!$B$2:$F$68, 5, FALSE)</f>
        <v>0.49377601957551082</v>
      </c>
      <c r="AB73" s="4">
        <v>13074419.199999999</v>
      </c>
      <c r="AC73" s="3">
        <v>0.37182884988555626</v>
      </c>
      <c r="AD73" s="4">
        <f t="shared" si="70"/>
        <v>4474000</v>
      </c>
      <c r="AE73" t="s">
        <v>345</v>
      </c>
      <c r="AF73" s="5">
        <f>(VLOOKUP(A73, '[3]USA Coaches'' Salaries'!$O$3:$W$132, 9, FALSE))</f>
        <v>1.8590545999999999</v>
      </c>
      <c r="AG73">
        <v>33155</v>
      </c>
      <c r="AH73">
        <v>66301</v>
      </c>
      <c r="AI73">
        <v>30275</v>
      </c>
      <c r="AJ73">
        <f t="shared" si="71"/>
        <v>129731</v>
      </c>
      <c r="AK73">
        <v>0</v>
      </c>
      <c r="AL73">
        <v>0</v>
      </c>
      <c r="AM73">
        <v>0</v>
      </c>
      <c r="AN73">
        <v>0</v>
      </c>
      <c r="AO73">
        <f t="shared" si="72"/>
        <v>0</v>
      </c>
      <c r="AP73">
        <f>(VLOOKUP(A73, '[3]College Football Reference 0918'!$A$2:$I$131, 8, FALSE))*10</f>
        <v>0</v>
      </c>
      <c r="AQ73">
        <f>(VLOOKUP(A73, '[3]College Football Reference 0918'!$A$2:$I$131, 9, FALSE))*10</f>
        <v>10</v>
      </c>
      <c r="AR73">
        <f>VLOOKUP('Dataset to Analyze - Overall'!A73, '[3]College Football Reference 0918'!$A$2:$G$131, 3, FALSE)</f>
        <v>73</v>
      </c>
      <c r="AS73">
        <f>VLOOKUP('Dataset to Analyze - Overall'!A73, '[3]College Football Reference 0918'!$A$2:$G$131, 4, FALSE)</f>
        <v>54</v>
      </c>
      <c r="AT73" s="5">
        <f>VLOOKUP('Dataset to Analyze - Overall'!A73, '[3]College Football Reference 0918'!$A$2:$G$131, 5, FALSE)</f>
        <v>0.57480314960629919</v>
      </c>
      <c r="AU73">
        <f>(VLOOKUP('Dataset to Analyze - Overall'!A73,'[3]College Football Reference 0918'!$A$2:$G$131,7,FALSE)*5)</f>
        <v>10</v>
      </c>
      <c r="AV73">
        <f>(VLOOKUP('Dataset to Analyze - Overall'!A73, '[3]College Football Reference 0918'!$A$2:$G$131, 6, FALSE))*5</f>
        <v>30</v>
      </c>
      <c r="AW73">
        <f t="shared" si="73"/>
        <v>36</v>
      </c>
      <c r="AX73" s="4">
        <f>((((SUMIF('[3]2014 Broadcasts'!$F$2:$F$561, 'Dataset to Analyze - Overall'!A73, '[3]2014 Broadcasts'!$B$2:$B$561))+(SUMIF('[3]2014 Broadcasts'!$G$2:$G$561, 'Dataset to Analyze - Overall'!A73, '[3]2014 Broadcasts'!$B$2:$B$561))+(SUMIF('[3]2014 Broadcasts'!$H$2:$H$561, 'Dataset to Analyze - Overall'!A73, '[3]2014 Broadcasts'!$B$2:$B$561))+(SUMIF('[3]2014 Broadcasts'!$I$2:$I$561, 'Dataset to Analyze - Overall'!A73, '[3]2014 Broadcasts'!$B$2:$B$561)))+((SUMIF('[3]2015 Broadcasts'!$C$2:$C$417,'Dataset to Analyze - Overall'!A73,'[3]2015 Broadcasts'!$H$2:$H$417))+(SUMIF('[3]2015 Broadcasts'!$D$2:$D$417,'Dataset to Analyze - Overall'!A73,'[3]2015 Broadcasts'!$H$2:$H$417)))+((SUMIF('[3]2016 Broadcasts'!$C$2:$C$400,'Dataset to Analyze - Overall'!A73,'[3]2016 Broadcasts'!$H$2:$H$400))+(SUMIF('[3]2016 Broadcasts'!$D$2:$D$400,'Dataset to Analyze - Overall'!A73,'[3]2016 Broadcasts'!$H$2:$H$400)))+((SUMIF('[3]2017 Broadcasts'!$C$2:$C$394,'Dataset to Analyze - Overall'!A73, '[3]2017 Broadcasts'!$I$2:$I$394))+(SUMIF('[3]2017 Broadcasts'!$D$2:$D$394,'Dataset to Analyze - Overall'!A73, '[3]2017 Broadcasts'!$I$2:$I$394)))+((SUMIF('[3]2018 Broadcasts'!$C$2:$C$351, 'Dataset to Analyze - Overall'!A73, '[3]2018 Broadcasts'!$H$2:$H$351))+(SUMIF('[3]2018 Broadcasts'!$D$2:$D$351, 'Dataset to Analyze - Overall'!A73, '[3]2018 Broadcasts'!$H$2:$H$351))))/AW73)*1000000</f>
        <v>934611.11111111112</v>
      </c>
      <c r="AY73" t="s">
        <v>193</v>
      </c>
      <c r="AZ73" s="4">
        <f>(VLOOKUP(A73, [3]Averages!$B$2:$K$128, 10, FALSE))*1000000</f>
        <v>2790000</v>
      </c>
      <c r="BA73" s="4">
        <f>AVERAGEIF([3]Attendance!$C$2:$C$1286, 'Dataset to Analyze - Overall'!A73, [3]Attendance!$G$2:$G$1286)</f>
        <v>27763</v>
      </c>
      <c r="BB73">
        <f>VLOOKUP(A73, [3]Stadiums!$B$2:$E$132, 3, FALSE)</f>
        <v>68532</v>
      </c>
      <c r="BC73" s="3">
        <f t="shared" si="74"/>
        <v>0.40511002159575088</v>
      </c>
      <c r="BD73">
        <f>VLOOKUP(A73, '[3]College Football Reference 0918'!$A$2:$L$131, 11, FALSE)</f>
        <v>0</v>
      </c>
      <c r="BE73">
        <f>VLOOKUP(A73, '[3]College Football Reference 0918'!$A$2:$L$131, 12, FALSE)</f>
        <v>0</v>
      </c>
      <c r="BF73">
        <f>VLOOKUP(A73, '[3]College Football Reference 0918'!$A$2:$L$131, 2, FALSE)</f>
        <v>3</v>
      </c>
      <c r="BG73">
        <f>VLOOKUP(A73, '[3]Draft Picks'!$AG$2:$AT$131, 14, FALSE)</f>
        <v>16</v>
      </c>
      <c r="BH73">
        <f>(VLOOKUP(A73, [3]Averages!$B$2:$J$128, 9, FALSE))*GV73</f>
        <v>1477438.067181956</v>
      </c>
      <c r="BJ73">
        <f>VLOOKUP(A73&amp;"2014", '[4]Revenues_All_Sports_and_Men''s_W'!$E$2:$BI$1271, 57, FALSE)</f>
        <v>14247503</v>
      </c>
      <c r="BK73">
        <f>VLOOKUP(A73&amp;"2015", '[4]Revenues_All_Sports_and_Men''s_W'!$E$2:$BI$1271, 57, FALSE)</f>
        <v>18842502</v>
      </c>
      <c r="BL73">
        <f>VLOOKUP(A73&amp;"2016", '[4]Revenues_All_Sports_and_Men''s_W'!$E$2:$BI$1271, 57, FALSE)</f>
        <v>20624125</v>
      </c>
      <c r="BM73">
        <f>VLOOKUP(A73&amp;"2017", '[4]Revenues_All_Sports_and_Men''s_W'!$E$2:$BI$1271, 57, FALSE)</f>
        <v>21066698</v>
      </c>
      <c r="BN73">
        <f>VLOOKUP(A73&amp;"2018", '[4]Revenues_All_Sports_and_Men''s_W'!$E$2:$BI$1271, 57, FALSE)</f>
        <v>24397873</v>
      </c>
      <c r="BO73" s="6">
        <f>VLOOKUP(A73&amp;"2014", '[4]Revenues_All_Sports_and_Men''s_W'!$E$2:$FO$1271, 58, FALSE)</f>
        <v>0.35717980263272359</v>
      </c>
      <c r="BP73" s="6">
        <f>VLOOKUP(A73&amp;"2015", '[4]Revenues_All_Sports_and_Men''s_W'!$E$2:$FO$1271, 58, FALSE)</f>
        <v>0.37028496168629432</v>
      </c>
      <c r="BQ73" s="6">
        <f>VLOOKUP(A73&amp;"2016", '[4]Revenues_All_Sports_and_Men''s_W'!$E$2:$FO$1271, 58, FALSE)</f>
        <v>0.39363196134734685</v>
      </c>
      <c r="BR73" s="6">
        <f>VLOOKUP(A73&amp;"2017", '[4]Revenues_All_Sports_and_Men''s_W'!$E$2:$FO$1271, 58, FALSE)</f>
        <v>0.3766373509751913</v>
      </c>
      <c r="BS73" s="6">
        <f>VLOOKUP(A73&amp;"2018", '[4]Revenues_All_Sports_and_Men''s_W'!$E$2:$FO$1271, 58, FALSE)</f>
        <v>0.40659990169757093</v>
      </c>
      <c r="BT73">
        <f>VLOOKUP(A73&amp;"2014", '[5]Recruiting_Expenses_Men''s_Women'!$F$2:$O$1271, 9, FALSE)</f>
        <v>470288</v>
      </c>
      <c r="BU73">
        <f>VLOOKUP(A73&amp;"2015", '[5]Recruiting_Expenses_Men''s_Women'!$F$2:$O$1271, 9, FALSE)</f>
        <v>512680</v>
      </c>
      <c r="BV73">
        <f>VLOOKUP(A73&amp;"2016", '[5]Recruiting_Expenses_Men''s_Women'!$F$2:$O$1271, 9, FALSE)</f>
        <v>557234</v>
      </c>
      <c r="BW73">
        <f>VLOOKUP(A73&amp;"2017", '[5]Recruiting_Expenses_Men''s_Women'!$F$2:$O$1271, 9, FALSE)</f>
        <v>685625</v>
      </c>
      <c r="BX73">
        <f>VLOOKUP(A73&amp;"2018", '[5]Recruiting_Expenses_Men''s_Women'!$F$2:$O$1271, 9, FALSE)</f>
        <v>649298</v>
      </c>
      <c r="BY73" s="4">
        <v>3387000</v>
      </c>
      <c r="BZ73" s="4">
        <v>4626000</v>
      </c>
      <c r="CA73" s="4">
        <v>4920000</v>
      </c>
      <c r="CB73" s="4">
        <v>4987000</v>
      </c>
      <c r="CC73" s="4">
        <v>4450000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f>VLOOKUP(A73, '[3]2014'!$B$18:$D$145, 3, FALSE)</f>
        <v>6</v>
      </c>
      <c r="CJ73">
        <f>VLOOKUP(A73, '[3]2015'!$B$18:$D$145, 3, FALSE)</f>
        <v>10</v>
      </c>
      <c r="CK73">
        <f>VLOOKUP(A73, '[3]2016'!$B$18:$D$145, 3, FALSE)</f>
        <v>10</v>
      </c>
      <c r="CL73">
        <f>VLOOKUP(A73, '[3]2017'!$B$18:$D$147, 3, FALSE)</f>
        <v>7</v>
      </c>
      <c r="CM73">
        <f>VLOOKUP(A73, '[3]2018'!$B$18:$D$147, 3, FALSE)</f>
        <v>8</v>
      </c>
      <c r="CN73">
        <f>COUNTIF('[3]2014 Broadcasts'!$F$2:$F$561, 'Dataset to Analyze - Overall'!A73)+COUNTIF('[3]2014 Broadcasts'!$G$2:$G$561, 'Dataset to Analyze - Overall'!A73)+COUNTIF('[3]2014 Broadcasts'!$H$2:$H$561, 'Dataset to Analyze - Overall'!A73)+COUNTIF('[3]2014 Broadcasts'!$I$2:$I$561, 'Dataset to Analyze - Overall'!A73)</f>
        <v>8</v>
      </c>
      <c r="CO73">
        <f>COUNTIF('[3]2015 Broadcasts'!$C$2:$C$417, A73)+COUNTIF('[3]2015 Broadcasts'!$D$2:$D$417, A73)</f>
        <v>10</v>
      </c>
      <c r="CP73">
        <f>COUNTIF('[3]2016 Broadcasts'!$C$2:$C$400, 'Dataset to Analyze - Overall'!A73)+COUNTIF('[3]2016 Broadcasts'!$D$2:$D$400, 'Dataset to Analyze - Overall'!A73)</f>
        <v>6</v>
      </c>
      <c r="CQ73">
        <f>COUNTIF('[3]2017 Broadcasts'!$C$2:$C$394, 'Dataset to Analyze - Overall'!A73)+COUNTIF('[3]2017 Broadcasts'!$D$2:$D$394, 'Dataset to Analyze - Overall'!A73)</f>
        <v>9</v>
      </c>
      <c r="CR73">
        <f>COUNTIF('[3]2018 Broadcasts'!$C$2:$C$351, 'Dataset to Analyze - Overall'!A73)+COUNTIF('[3]2018 Broadcasts'!$D$2:$D$351, 'Dataset to Analyze - Overall'!A73)</f>
        <v>3</v>
      </c>
      <c r="CS73" s="4">
        <f>(((SUMIF('[3]2014 Broadcasts'!$F$2:$F$561, 'Dataset to Analyze - Overall'!A73, '[3]2014 Broadcasts'!$B$2:$B$561))+(SUMIF('[3]2014 Broadcasts'!$G$2:$G$561, 'Dataset to Analyze - Overall'!A73, '[3]2014 Broadcasts'!$B$2:$B$561))+(SUMIF('[3]2014 Broadcasts'!$H$2:$H$561, 'Dataset to Analyze - Overall'!A73, '[3]2014 Broadcasts'!$B$2:$B$561))+(SUMIF('[3]2014 Broadcasts'!$I$2:$I$561, 'Dataset to Analyze - Overall'!A73, '[3]2014 Broadcasts'!$B$2:$B$561)))/'Dataset to Analyze - Overall'!CN73)*1000000</f>
        <v>262625</v>
      </c>
      <c r="CT73" s="4">
        <f>(((SUMIF('[3]2015 Broadcasts'!$C$2:$C$417,'Dataset to Analyze - Overall'!A73,'[3]2015 Broadcasts'!$H$2:$H$417))+(SUMIF('[3]2015 Broadcasts'!$D$2:$D$417,'Dataset to Analyze - Overall'!A73,'[3]2015 Broadcasts'!$H$2:$H$417)))/CO73)*1000000</f>
        <v>1487300</v>
      </c>
      <c r="CU73" s="4">
        <f>(((SUMIF('[3]2016 Broadcasts'!$C$2:$C$400,'Dataset to Analyze - Overall'!A73,'[3]2016 Broadcasts'!$H$2:$H$400))+(SUMIF('[3]2016 Broadcasts'!$D$2:$D$400,'Dataset to Analyze - Overall'!A73,'[3]2016 Broadcasts'!$H$2:$H$400)))/'Dataset to Analyze - Overall'!CP73)*1000000</f>
        <v>1116500</v>
      </c>
      <c r="CV73" s="4">
        <f>(((SUMIF('[3]2017 Broadcasts'!$C$2:$C$394,'Dataset to Analyze - Overall'!A73, '[3]2017 Broadcasts'!$I$2:$I$394))+(SUMIF('[3]2017 Broadcasts'!$D$2:$D$394,'Dataset to Analyze - Overall'!A73, '[3]2017 Broadcasts'!$I$2:$I$394)))/'Dataset to Analyze - Overall'!CQ73)*1000000</f>
        <v>694777.77777777787</v>
      </c>
      <c r="CW73" s="4">
        <f>(((SUMIF('[3]2018 Broadcasts'!$C$2:$C$351, 'Dataset to Analyze - Overall'!A73, '[3]2018 Broadcasts'!$H$2:$H$351))+(SUMIF('[3]2018 Broadcasts'!$D$2:$D$351, 'Dataset to Analyze - Overall'!A73, '[3]2018 Broadcasts'!$H$2:$H$351)))/'Dataset to Analyze - Overall'!CR73)*1000000</f>
        <v>1240000</v>
      </c>
      <c r="CX73" s="5"/>
      <c r="CY73">
        <f>VLOOKUP(A73&amp;"2014", [3]Attendance!$D$2:$G$1286, 4, FALSE)</f>
        <v>23370</v>
      </c>
      <c r="CZ73">
        <f>VLOOKUP(A73&amp;"2015", [3]Attendance!$D$2:$G$1286, 4, FALSE)</f>
        <v>44159</v>
      </c>
      <c r="DA73">
        <f>VLOOKUP(A73&amp;"2016", [3]Attendance!$D$2:$G$1286, 4, FALSE)</f>
        <v>27225</v>
      </c>
      <c r="DB73">
        <f>VLOOKUP(A73&amp;"2017", [3]Attendance!$D$2:$G$1286, 4, FALSE)</f>
        <v>27318</v>
      </c>
      <c r="DC73">
        <f>VLOOKUP(A73&amp;"2018", [3]Attendance!$D$2:$G$1286, 4, FALSE)</f>
        <v>28470</v>
      </c>
      <c r="DE73">
        <f t="shared" si="75"/>
        <v>9.1241009209389006</v>
      </c>
      <c r="DF73">
        <f t="shared" si="75"/>
        <v>12.066738280538901</v>
      </c>
      <c r="DG73">
        <f t="shared" si="75"/>
        <v>13.207689649738901</v>
      </c>
      <c r="DH73">
        <f t="shared" si="75"/>
        <v>13.491113398938902</v>
      </c>
      <c r="DI73">
        <f t="shared" si="75"/>
        <v>15.624397868938901</v>
      </c>
      <c r="DJ73">
        <f t="shared" si="93"/>
        <v>7.2380499999999994</v>
      </c>
      <c r="DK73">
        <f t="shared" si="94"/>
        <v>10.149699999999999</v>
      </c>
      <c r="DL73">
        <f t="shared" si="95"/>
        <v>10.840599999999998</v>
      </c>
      <c r="DM73">
        <f t="shared" si="96"/>
        <v>10.998049999999999</v>
      </c>
      <c r="DN73">
        <f t="shared" si="97"/>
        <v>9.7361000000000004</v>
      </c>
      <c r="DT73">
        <f t="shared" si="76"/>
        <v>18.261255394041225</v>
      </c>
      <c r="DU73">
        <f t="shared" si="76"/>
        <v>24.559454436715761</v>
      </c>
      <c r="DV73">
        <f t="shared" si="76"/>
        <v>22.576737524507031</v>
      </c>
      <c r="DW73">
        <f t="shared" si="76"/>
        <v>27.707330300173052</v>
      </c>
      <c r="DX73">
        <f t="shared" si="76"/>
        <v>26.517022996052379</v>
      </c>
      <c r="DY73">
        <f t="shared" si="77"/>
        <v>25.183579999999996</v>
      </c>
      <c r="DZ73">
        <f t="shared" si="78"/>
        <v>29.287299999999998</v>
      </c>
      <c r="EA73">
        <f t="shared" si="79"/>
        <v>39.287300000000002</v>
      </c>
      <c r="EB73">
        <f t="shared" si="80"/>
        <v>34.030709999999999</v>
      </c>
      <c r="EC73">
        <f t="shared" si="81"/>
        <v>29.116239999999998</v>
      </c>
      <c r="ED73">
        <f t="shared" si="82"/>
        <v>11.944000000033562</v>
      </c>
      <c r="EE73">
        <f t="shared" si="83"/>
        <v>14.930000000052088</v>
      </c>
      <c r="EF73">
        <f t="shared" si="84"/>
        <v>8.958000000069827</v>
      </c>
      <c r="EG73">
        <f t="shared" si="85"/>
        <v>13.437000000090107</v>
      </c>
      <c r="EH73">
        <f t="shared" si="86"/>
        <v>4.4790000001124834</v>
      </c>
      <c r="EI73" s="4">
        <f t="shared" si="87"/>
        <v>71.750986315013677</v>
      </c>
      <c r="EJ73" s="4">
        <f t="shared" si="87"/>
        <v>90.993192717306755</v>
      </c>
      <c r="EK73" s="4">
        <f t="shared" si="87"/>
        <v>94.870327174315761</v>
      </c>
      <c r="EL73" s="4">
        <f t="shared" si="87"/>
        <v>99.664203699202062</v>
      </c>
      <c r="EM73" s="4">
        <f t="shared" si="87"/>
        <v>85.472760865103766</v>
      </c>
      <c r="EN73" s="4">
        <f t="shared" si="58"/>
        <v>76</v>
      </c>
      <c r="EO73" s="4">
        <f t="shared" si="58"/>
        <v>70</v>
      </c>
      <c r="EP73" s="4">
        <f t="shared" si="58"/>
        <v>69</v>
      </c>
      <c r="EQ73" s="4">
        <f t="shared" si="58"/>
        <v>71</v>
      </c>
      <c r="ER73" s="4" t="e">
        <f t="shared" si="58"/>
        <v>#DIV/0!</v>
      </c>
      <c r="ET73" s="4">
        <v>0</v>
      </c>
      <c r="EU73">
        <v>0</v>
      </c>
      <c r="EV73">
        <v>0</v>
      </c>
      <c r="EW73">
        <v>5</v>
      </c>
      <c r="EX73">
        <v>0</v>
      </c>
      <c r="EY73">
        <v>0</v>
      </c>
      <c r="EZ73">
        <v>5</v>
      </c>
      <c r="FA73">
        <v>5</v>
      </c>
      <c r="FB73">
        <v>5</v>
      </c>
      <c r="FC73">
        <v>5</v>
      </c>
      <c r="FD73">
        <f>VLOOKUP(A73, '[3]College Football Reference 0918'!$A$2:$R$131, 9, FALSE)</f>
        <v>1</v>
      </c>
      <c r="FE73">
        <f>VLOOKUP(A73, '[3]College Football Reference 0918'!$A$2:$R$131, 10, FALSE)</f>
        <v>0</v>
      </c>
      <c r="FF73">
        <f>VLOOKUP(A73, '[3]College Football Reference 0918'!$A$2:$R$131, 11, FALSE)</f>
        <v>0</v>
      </c>
      <c r="FG73">
        <f>VLOOKUP(A73, '[3]College Football Reference 0918'!$A$2:$R$131, 12, FALSE)</f>
        <v>0</v>
      </c>
      <c r="FH73">
        <f>VLOOKUP(A73, '[3]College Football Reference 0918'!$A$2:$R$131, 13, FALSE)</f>
        <v>0</v>
      </c>
      <c r="FU73">
        <v>10</v>
      </c>
      <c r="FX73">
        <f>IF((VLOOKUP(A73, '[3]2014'!$B$18:$Q$145, 13, FALSE))&gt;0, 5, 0)</f>
        <v>0</v>
      </c>
      <c r="FY73">
        <f>IF((VLOOKUP(A73, '[3]2015'!$B$18:$P$145, 13, FALSE))&gt;0, 5, 0)</f>
        <v>0</v>
      </c>
      <c r="FZ73">
        <f>IF((VLOOKUP(A73, '[3]2016'!$B$18:$Q$145, 13, FALSE))&gt;0, 5, 0)</f>
        <v>0</v>
      </c>
      <c r="GA73">
        <f>IF((VLOOKUP(A73, '[3]2017'!$B$18:$Q$147, 13, FALSE))&gt;0, 5, 0)</f>
        <v>0</v>
      </c>
      <c r="GB73">
        <f>IF((VLOOKUP(A73, '[3]2018'!$B$18:$Q$147, 13, FALSE))&gt;0, 5, 0)</f>
        <v>0</v>
      </c>
      <c r="GC73">
        <f>IF((VLOOKUP(A73, '[3]2014'!$B$18:$Q$145, 15, FALSE))&gt;0, 5, 0)</f>
        <v>0</v>
      </c>
      <c r="GD73">
        <f>IF((VLOOKUP(A73, '[3]2015'!$B$18:$P$145, 15, FALSE))&gt;0, 5, 0)</f>
        <v>0</v>
      </c>
      <c r="GE73">
        <f>IF((VLOOKUP(A73, '[3]2016'!$B$18:$Q$145, 15, FALSE))&gt;0, 5, 0)</f>
        <v>0</v>
      </c>
      <c r="GF73">
        <f>IF((VLOOKUP(A73, '[3]2017'!$B$18:$Q$147, 15, FALSE))&gt;0, 5, 0)</f>
        <v>0</v>
      </c>
      <c r="GG73">
        <f>IF((VLOOKUP(A73, '[3]2018'!$B$18:$Q$147, 15, FALSE))&gt;0, 5, 0)</f>
        <v>0</v>
      </c>
      <c r="GH73" s="7">
        <f t="shared" si="88"/>
        <v>84569.721927113322</v>
      </c>
      <c r="GI73" s="7">
        <f t="shared" si="88"/>
        <v>92125.673365453811</v>
      </c>
      <c r="GJ73" s="7">
        <f t="shared" si="88"/>
        <v>100356.71750644933</v>
      </c>
      <c r="GK73" s="7">
        <f t="shared" si="88"/>
        <v>109323.17106347441</v>
      </c>
      <c r="GL73" s="7">
        <f t="shared" si="88"/>
        <v>119090.73979632337</v>
      </c>
      <c r="GM73">
        <v>129731</v>
      </c>
      <c r="GO73" s="8">
        <f t="shared" si="89"/>
        <v>8.3699999999999997E-2</v>
      </c>
      <c r="GP73" s="8">
        <f t="shared" si="90"/>
        <v>8.3699999999999997E-2</v>
      </c>
      <c r="GQ73">
        <f>VLOOKUP(A73, '[3]Sept. 2017 Social'!$D$2:$F$151, 3, FALSE)</f>
        <v>8.3699999999999997E-2</v>
      </c>
      <c r="GR73" t="e">
        <f>VLOOKUP(A73, '[3]Sept. 2018 Social'!$D$2:$F$151, 3, FALSE)</f>
        <v>#N/A</v>
      </c>
      <c r="GS73" t="e">
        <f>VLOOKUP(A73, '[3]Sept. 2019 Social'!$D$2:$F$301, 3, FALSE)</f>
        <v>#N/A</v>
      </c>
      <c r="GV73">
        <v>0.64615164601292385</v>
      </c>
    </row>
    <row r="74" spans="1:204" x14ac:dyDescent="0.35">
      <c r="A74" t="s">
        <v>346</v>
      </c>
      <c r="B74" t="str">
        <f>VLOOKUP(A74,'[1]CFB Scores for Tableau'!$A$2:$D$131, 2, FALSE)</f>
        <v>Tampa</v>
      </c>
      <c r="C74" t="str">
        <f>VLOOKUP(A74,'[1]CFB Scores for Tableau'!$A$2:$D$131, 3, FALSE)</f>
        <v>Florida</v>
      </c>
      <c r="D74" s="9">
        <f>VLOOKUP(A74,'[1]CFB Scores for Tableau'!$A$2:$D$131, 4, FALSE)</f>
        <v>33620</v>
      </c>
      <c r="F74" s="3">
        <f t="shared" si="61"/>
        <v>27.069733708845288</v>
      </c>
      <c r="G74">
        <f t="shared" si="62"/>
        <v>66</v>
      </c>
      <c r="I74" s="4">
        <f t="shared" si="63"/>
        <v>6.5199624842499997</v>
      </c>
      <c r="J74">
        <v>0</v>
      </c>
      <c r="K74" s="4">
        <f t="shared" si="64"/>
        <v>18.805690000000002</v>
      </c>
      <c r="L74" s="4">
        <f t="shared" si="65"/>
        <v>41.359246672427417</v>
      </c>
      <c r="M74" s="4">
        <f t="shared" si="91"/>
        <v>39.676574000000002</v>
      </c>
      <c r="N74" s="4">
        <f t="shared" si="66"/>
        <v>52.255000000493467</v>
      </c>
      <c r="O74" s="4">
        <f t="shared" si="67"/>
        <v>158.6164731571709</v>
      </c>
      <c r="P74" s="4">
        <f t="shared" si="68"/>
        <v>69</v>
      </c>
      <c r="Q74" s="4"/>
      <c r="R74" s="4">
        <f t="shared" si="92"/>
        <v>157.59704832323936</v>
      </c>
      <c r="S74" s="4">
        <f t="shared" si="69"/>
        <v>69</v>
      </c>
      <c r="T74" s="4"/>
      <c r="U74" t="s">
        <v>328</v>
      </c>
      <c r="V74" t="s">
        <v>203</v>
      </c>
      <c r="W74" s="4">
        <v>14675752.5</v>
      </c>
      <c r="X74" s="4">
        <v>2900847.3</v>
      </c>
      <c r="Y74" s="4">
        <f>VLOOKUP(A74, '[2]Non-Power 5'!$B$2:$F$68, 3, FALSE)</f>
        <v>438390.8</v>
      </c>
      <c r="Z74" s="4">
        <f>VLOOKUP(A74, '[2]Non-Power 5'!$B$2:$F$68, 4, FALSE)</f>
        <v>185996.79999999999</v>
      </c>
      <c r="AA74" s="3">
        <f>VLOOKUP(A74, '[2]Non-Power 5'!$B$2:$F$68, 5, FALSE)</f>
        <v>0.42427167723410253</v>
      </c>
      <c r="AB74" s="4">
        <v>11774905.199999999</v>
      </c>
      <c r="AC74" s="3">
        <v>0.31104438295428199</v>
      </c>
      <c r="AD74" s="4">
        <f t="shared" si="70"/>
        <v>8309400</v>
      </c>
      <c r="AE74" t="s">
        <v>347</v>
      </c>
      <c r="AF74" s="5">
        <f>(VLOOKUP(A74, '[3]USA Coaches'' Salaries'!$O$3:$W$132, 9, FALSE))</f>
        <v>1.9600000000000002</v>
      </c>
      <c r="AG74">
        <v>50291</v>
      </c>
      <c r="AH74">
        <v>120278</v>
      </c>
      <c r="AI74">
        <v>29541</v>
      </c>
      <c r="AJ74">
        <f t="shared" si="71"/>
        <v>200110</v>
      </c>
      <c r="AK74">
        <v>0</v>
      </c>
      <c r="AL74">
        <v>0</v>
      </c>
      <c r="AM74">
        <v>0</v>
      </c>
      <c r="AN74">
        <v>0</v>
      </c>
      <c r="AO74">
        <f t="shared" si="72"/>
        <v>0</v>
      </c>
      <c r="AP74">
        <f>(VLOOKUP(A74, '[3]College Football Reference 0918'!$A$2:$I$131, 8, FALSE))*10</f>
        <v>0</v>
      </c>
      <c r="AQ74">
        <f>(VLOOKUP(A74, '[3]College Football Reference 0918'!$A$2:$I$131, 9, FALSE))*10</f>
        <v>0</v>
      </c>
      <c r="AR74">
        <f>VLOOKUP('Dataset to Analyze - Overall'!A74, '[3]College Football Reference 0918'!$A$2:$G$131, 3, FALSE)</f>
        <v>66</v>
      </c>
      <c r="AS74">
        <f>VLOOKUP('Dataset to Analyze - Overall'!A74, '[3]College Football Reference 0918'!$A$2:$G$131, 4, FALSE)</f>
        <v>59</v>
      </c>
      <c r="AT74" s="5">
        <f>VLOOKUP('Dataset to Analyze - Overall'!A74, '[3]College Football Reference 0918'!$A$2:$G$131, 5, FALSE)</f>
        <v>0.52800000000000002</v>
      </c>
      <c r="AU74">
        <f>(VLOOKUP('Dataset to Analyze - Overall'!A74,'[3]College Football Reference 0918'!$A$2:$G$131,7,FALSE)*5)</f>
        <v>20</v>
      </c>
      <c r="AV74">
        <f>(VLOOKUP('Dataset to Analyze - Overall'!A74, '[3]College Football Reference 0918'!$A$2:$G$131, 6, FALSE))*5</f>
        <v>30</v>
      </c>
      <c r="AW74">
        <f t="shared" si="73"/>
        <v>35</v>
      </c>
      <c r="AX74" s="4">
        <f>((((SUMIF('[3]2014 Broadcasts'!$F$2:$F$561, 'Dataset to Analyze - Overall'!A74, '[3]2014 Broadcasts'!$B$2:$B$561))+(SUMIF('[3]2014 Broadcasts'!$G$2:$G$561, 'Dataset to Analyze - Overall'!A74, '[3]2014 Broadcasts'!$B$2:$B$561))+(SUMIF('[3]2014 Broadcasts'!$H$2:$H$561, 'Dataset to Analyze - Overall'!A74, '[3]2014 Broadcasts'!$B$2:$B$561))+(SUMIF('[3]2014 Broadcasts'!$I$2:$I$561, 'Dataset to Analyze - Overall'!A74, '[3]2014 Broadcasts'!$B$2:$B$561)))+((SUMIF('[3]2015 Broadcasts'!$C$2:$C$417,'Dataset to Analyze - Overall'!A74,'[3]2015 Broadcasts'!$H$2:$H$417))+(SUMIF('[3]2015 Broadcasts'!$D$2:$D$417,'Dataset to Analyze - Overall'!A74,'[3]2015 Broadcasts'!$H$2:$H$417)))+((SUMIF('[3]2016 Broadcasts'!$C$2:$C$400,'Dataset to Analyze - Overall'!A74,'[3]2016 Broadcasts'!$H$2:$H$400))+(SUMIF('[3]2016 Broadcasts'!$D$2:$D$400,'Dataset to Analyze - Overall'!A74,'[3]2016 Broadcasts'!$H$2:$H$400)))+((SUMIF('[3]2017 Broadcasts'!$C$2:$C$394,'Dataset to Analyze - Overall'!A74, '[3]2017 Broadcasts'!$I$2:$I$394))+(SUMIF('[3]2017 Broadcasts'!$D$2:$D$394,'Dataset to Analyze - Overall'!A74, '[3]2017 Broadcasts'!$I$2:$I$394)))+((SUMIF('[3]2018 Broadcasts'!$C$2:$C$351, 'Dataset to Analyze - Overall'!A74, '[3]2018 Broadcasts'!$H$2:$H$351))+(SUMIF('[3]2018 Broadcasts'!$D$2:$D$351, 'Dataset to Analyze - Overall'!A74, '[3]2018 Broadcasts'!$H$2:$H$351))))/AW74)*1000000</f>
        <v>1055514.2857142857</v>
      </c>
      <c r="AY74" t="s">
        <v>233</v>
      </c>
      <c r="AZ74" s="4">
        <f>(VLOOKUP(A74, [3]Averages!$B$2:$K$128, 10, FALSE))*1000000</f>
        <v>3185000</v>
      </c>
      <c r="BA74" s="4">
        <f>AVERAGEIF([3]Attendance!$C$2:$C$1286, 'Dataset to Analyze - Overall'!A74, [3]Attendance!$G$2:$G$1286)</f>
        <v>36078.300000000003</v>
      </c>
      <c r="BB74">
        <f>VLOOKUP(A74, [3]Stadiums!$B$2:$E$132, 3, FALSE)</f>
        <v>65857</v>
      </c>
      <c r="BC74" s="3">
        <f t="shared" si="74"/>
        <v>0.54782786947477113</v>
      </c>
      <c r="BD74">
        <f>VLOOKUP(A74, '[3]College Football Reference 0918'!$A$2:$L$131, 11, FALSE)</f>
        <v>1</v>
      </c>
      <c r="BE74">
        <f>VLOOKUP(A74, '[3]College Football Reference 0918'!$A$2:$L$131, 12, FALSE)</f>
        <v>2</v>
      </c>
      <c r="BF74">
        <f>VLOOKUP(A74, '[3]College Football Reference 0918'!$A$2:$L$131, 2, FALSE)</f>
        <v>5</v>
      </c>
      <c r="BG74">
        <f>VLOOKUP(A74, '[3]Draft Picks'!$AG$2:$AT$131, 14, FALSE)</f>
        <v>19</v>
      </c>
      <c r="BH74">
        <f>(VLOOKUP(A74, [3]Averages!$B$2:$J$128, 9, FALSE))*GV74</f>
        <v>2373873.7704963158</v>
      </c>
      <c r="BJ74">
        <f>VLOOKUP(A74&amp;"2014", '[4]Revenues_All_Sports_and_Men''s_W'!$E$2:$BI$1271, 57, FALSE)</f>
        <v>10694740</v>
      </c>
      <c r="BK74">
        <f>VLOOKUP(A74&amp;"2015", '[4]Revenues_All_Sports_and_Men''s_W'!$E$2:$BI$1271, 57, FALSE)</f>
        <v>9779081</v>
      </c>
      <c r="BL74">
        <f>VLOOKUP(A74&amp;"2016", '[4]Revenues_All_Sports_and_Men''s_W'!$E$2:$BI$1271, 57, FALSE)</f>
        <v>15588752</v>
      </c>
      <c r="BM74">
        <f>VLOOKUP(A74&amp;"2017", '[4]Revenues_All_Sports_and_Men''s_W'!$E$2:$BI$1271, 57, FALSE)</f>
        <v>13336920</v>
      </c>
      <c r="BN74">
        <f>VLOOKUP(A74&amp;"2018", '[4]Revenues_All_Sports_and_Men''s_W'!$E$2:$BI$1271, 57, FALSE)</f>
        <v>16760097</v>
      </c>
      <c r="BO74" s="6">
        <f>VLOOKUP(A74&amp;"2014", '[4]Revenues_All_Sports_and_Men''s_W'!$E$2:$FO$1271, 58, FALSE)</f>
        <v>0.228053073707735</v>
      </c>
      <c r="BP74" s="6">
        <f>VLOOKUP(A74&amp;"2015", '[4]Revenues_All_Sports_and_Men''s_W'!$E$2:$FO$1271, 58, FALSE)</f>
        <v>0.20202545627750015</v>
      </c>
      <c r="BQ74" s="6">
        <f>VLOOKUP(A74&amp;"2016", '[4]Revenues_All_Sports_and_Men''s_W'!$E$2:$FO$1271, 58, FALSE)</f>
        <v>0.31202254252117867</v>
      </c>
      <c r="BR74" s="6">
        <f>VLOOKUP(A74&amp;"2017", '[4]Revenues_All_Sports_and_Men''s_W'!$E$2:$FO$1271, 58, FALSE)</f>
        <v>0.25791645533679958</v>
      </c>
      <c r="BS74" s="6">
        <f>VLOOKUP(A74&amp;"2018", '[4]Revenues_All_Sports_and_Men''s_W'!$E$2:$FO$1271, 58, FALSE)</f>
        <v>0.30415438366138564</v>
      </c>
      <c r="BT74">
        <f>VLOOKUP(A74&amp;"2014", '[5]Recruiting_Expenses_Men''s_Women'!$F$2:$O$1271, 9, FALSE)</f>
        <v>646664</v>
      </c>
      <c r="BU74">
        <f>VLOOKUP(A74&amp;"2015", '[5]Recruiting_Expenses_Men''s_Women'!$F$2:$O$1271, 9, FALSE)</f>
        <v>548373</v>
      </c>
      <c r="BV74">
        <f>VLOOKUP(A74&amp;"2016", '[5]Recruiting_Expenses_Men''s_Women'!$F$2:$O$1271, 9, FALSE)</f>
        <v>619789</v>
      </c>
      <c r="BW74">
        <f>VLOOKUP(A74&amp;"2017", '[5]Recruiting_Expenses_Men''s_Women'!$F$2:$O$1271, 9, FALSE)</f>
        <v>724635</v>
      </c>
      <c r="BX74">
        <f>VLOOKUP(A74&amp;"2018", '[5]Recruiting_Expenses_Men''s_Women'!$F$2:$O$1271, 9, FALSE)</f>
        <v>619874</v>
      </c>
      <c r="BY74" s="4">
        <v>8997000</v>
      </c>
      <c r="BZ74" s="4">
        <v>9144000</v>
      </c>
      <c r="CA74" s="4">
        <v>8877000</v>
      </c>
      <c r="CB74" s="4">
        <v>8914000</v>
      </c>
      <c r="CC74" s="4">
        <v>5615000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f>VLOOKUP(A74, '[3]2014'!$B$18:$D$145, 3, FALSE)</f>
        <v>4</v>
      </c>
      <c r="CJ74">
        <f>VLOOKUP(A74, '[3]2015'!$B$18:$D$145, 3, FALSE)</f>
        <v>8</v>
      </c>
      <c r="CK74">
        <f>VLOOKUP(A74, '[3]2016'!$B$18:$D$145, 3, FALSE)</f>
        <v>11</v>
      </c>
      <c r="CL74">
        <f>VLOOKUP(A74, '[3]2017'!$B$18:$D$147, 3, FALSE)</f>
        <v>10</v>
      </c>
      <c r="CM74">
        <f>VLOOKUP(A74, '[3]2018'!$B$18:$D$147, 3, FALSE)</f>
        <v>7</v>
      </c>
      <c r="CN74">
        <f>COUNTIF('[3]2014 Broadcasts'!$F$2:$F$561, 'Dataset to Analyze - Overall'!A74)+COUNTIF('[3]2014 Broadcasts'!$G$2:$G$561, 'Dataset to Analyze - Overall'!A74)+COUNTIF('[3]2014 Broadcasts'!$H$2:$H$561, 'Dataset to Analyze - Overall'!A74)+COUNTIF('[3]2014 Broadcasts'!$I$2:$I$561, 'Dataset to Analyze - Overall'!A74)</f>
        <v>7</v>
      </c>
      <c r="CO74">
        <f>COUNTIF('[3]2015 Broadcasts'!$C$2:$C$417, A74)+COUNTIF('[3]2015 Broadcasts'!$D$2:$D$417, A74)</f>
        <v>7</v>
      </c>
      <c r="CP74">
        <f>COUNTIF('[3]2016 Broadcasts'!$C$2:$C$400, 'Dataset to Analyze - Overall'!A74)+COUNTIF('[3]2016 Broadcasts'!$D$2:$D$400, 'Dataset to Analyze - Overall'!A74)</f>
        <v>6</v>
      </c>
      <c r="CQ74">
        <f>COUNTIF('[3]2017 Broadcasts'!$C$2:$C$394, 'Dataset to Analyze - Overall'!A74)+COUNTIF('[3]2017 Broadcasts'!$D$2:$D$394, 'Dataset to Analyze - Overall'!A74)</f>
        <v>10</v>
      </c>
      <c r="CR74">
        <f>COUNTIF('[3]2018 Broadcasts'!$C$2:$C$351, 'Dataset to Analyze - Overall'!A74)+COUNTIF('[3]2018 Broadcasts'!$D$2:$D$351, 'Dataset to Analyze - Overall'!A74)</f>
        <v>5</v>
      </c>
      <c r="CS74" s="4">
        <f>(((SUMIF('[3]2014 Broadcasts'!$F$2:$F$561, 'Dataset to Analyze - Overall'!A74, '[3]2014 Broadcasts'!$B$2:$B$561))+(SUMIF('[3]2014 Broadcasts'!$G$2:$G$561, 'Dataset to Analyze - Overall'!A74, '[3]2014 Broadcasts'!$B$2:$B$561))+(SUMIF('[3]2014 Broadcasts'!$H$2:$H$561, 'Dataset to Analyze - Overall'!A74, '[3]2014 Broadcasts'!$B$2:$B$561))+(SUMIF('[3]2014 Broadcasts'!$I$2:$I$561, 'Dataset to Analyze - Overall'!A74, '[3]2014 Broadcasts'!$B$2:$B$561)))/'Dataset to Analyze - Overall'!CN74)*1000000</f>
        <v>492142.85714285716</v>
      </c>
      <c r="CT74" s="4">
        <f>(((SUMIF('[3]2015 Broadcasts'!$C$2:$C$417,'Dataset to Analyze - Overall'!A74,'[3]2015 Broadcasts'!$H$2:$H$417))+(SUMIF('[3]2015 Broadcasts'!$D$2:$D$417,'Dataset to Analyze - Overall'!A74,'[3]2015 Broadcasts'!$H$2:$H$417)))/CO74)*1000000</f>
        <v>772999.99999999988</v>
      </c>
      <c r="CU74" s="4">
        <f>(((SUMIF('[3]2016 Broadcasts'!$C$2:$C$400,'Dataset to Analyze - Overall'!A74,'[3]2016 Broadcasts'!$H$2:$H$400))+(SUMIF('[3]2016 Broadcasts'!$D$2:$D$400,'Dataset to Analyze - Overall'!A74,'[3]2016 Broadcasts'!$H$2:$H$400)))/'Dataset to Analyze - Overall'!CP74)*1000000</f>
        <v>1172333.3333333335</v>
      </c>
      <c r="CV74" s="4">
        <f>(((SUMIF('[3]2017 Broadcasts'!$C$2:$C$394,'Dataset to Analyze - Overall'!A74, '[3]2017 Broadcasts'!$I$2:$I$394))+(SUMIF('[3]2017 Broadcasts'!$D$2:$D$394,'Dataset to Analyze - Overall'!A74, '[3]2017 Broadcasts'!$I$2:$I$394)))/'Dataset to Analyze - Overall'!CQ74)*1000000</f>
        <v>1181800.0000000002</v>
      </c>
      <c r="CW74" s="4">
        <f>(((SUMIF('[3]2018 Broadcasts'!$C$2:$C$351, 'Dataset to Analyze - Overall'!A74, '[3]2018 Broadcasts'!$H$2:$H$351))+(SUMIF('[3]2018 Broadcasts'!$D$2:$D$351, 'Dataset to Analyze - Overall'!A74, '[3]2018 Broadcasts'!$H$2:$H$351)))/'Dataset to Analyze - Overall'!CR74)*1000000</f>
        <v>1847000</v>
      </c>
      <c r="CX74" s="5"/>
      <c r="CY74">
        <f>VLOOKUP(A74&amp;"2014", [3]Attendance!$D$2:$G$1286, 4, FALSE)</f>
        <v>30694</v>
      </c>
      <c r="CZ74">
        <f>VLOOKUP(A74&amp;"2015", [3]Attendance!$D$2:$G$1286, 4, FALSE)</f>
        <v>26578</v>
      </c>
      <c r="DA74">
        <f>VLOOKUP(A74&amp;"2016", [3]Attendance!$D$2:$G$1286, 4, FALSE)</f>
        <v>37539</v>
      </c>
      <c r="DB74">
        <f>VLOOKUP(A74&amp;"2017", [3]Attendance!$D$2:$G$1286, 4, FALSE)</f>
        <v>31401</v>
      </c>
      <c r="DC74">
        <f>VLOOKUP(A74&amp;"2018", [3]Attendance!$D$2:$G$1286, 4, FALSE)</f>
        <v>38517</v>
      </c>
      <c r="DE74">
        <f t="shared" si="75"/>
        <v>6.8489114957389008</v>
      </c>
      <c r="DF74">
        <f t="shared" si="75"/>
        <v>6.2625234721389011</v>
      </c>
      <c r="DG74">
        <f t="shared" si="75"/>
        <v>9.9830367805389013</v>
      </c>
      <c r="DH74">
        <f t="shared" si="75"/>
        <v>8.5409635677389009</v>
      </c>
      <c r="DI74">
        <f t="shared" si="75"/>
        <v>10.733166118538902</v>
      </c>
      <c r="DJ74">
        <f t="shared" si="93"/>
        <v>20.42155</v>
      </c>
      <c r="DK74">
        <f t="shared" si="94"/>
        <v>20.766999999999999</v>
      </c>
      <c r="DL74">
        <f t="shared" si="95"/>
        <v>20.13955</v>
      </c>
      <c r="DM74">
        <f t="shared" si="96"/>
        <v>20.226500000000001</v>
      </c>
      <c r="DN74">
        <f t="shared" si="97"/>
        <v>12.473849999999999</v>
      </c>
      <c r="DT74">
        <f t="shared" si="76"/>
        <v>26.902075509633292</v>
      </c>
      <c r="DU74">
        <f t="shared" si="76"/>
        <v>22.077170385844003</v>
      </c>
      <c r="DV74">
        <f t="shared" si="76"/>
        <v>27.350653842457053</v>
      </c>
      <c r="DW74">
        <f t="shared" si="76"/>
        <v>30.162127626377796</v>
      </c>
      <c r="DX74">
        <f t="shared" si="76"/>
        <v>27.570958897917681</v>
      </c>
      <c r="DY74">
        <f t="shared" si="77"/>
        <v>23.77412</v>
      </c>
      <c r="DZ74">
        <f t="shared" si="78"/>
        <v>29.116239999999998</v>
      </c>
      <c r="EA74">
        <f t="shared" si="79"/>
        <v>40.611229999999992</v>
      </c>
      <c r="EB74">
        <f t="shared" si="80"/>
        <v>41.764099999999999</v>
      </c>
      <c r="EC74">
        <f t="shared" si="81"/>
        <v>29.030709999999999</v>
      </c>
      <c r="ED74">
        <f t="shared" si="82"/>
        <v>10.451000000142209</v>
      </c>
      <c r="EE74">
        <f t="shared" si="83"/>
        <v>10.451000000168534</v>
      </c>
      <c r="EF74">
        <f t="shared" si="84"/>
        <v>8.9580000001980622</v>
      </c>
      <c r="EG74">
        <f t="shared" si="85"/>
        <v>14.930000000229162</v>
      </c>
      <c r="EH74">
        <f t="shared" si="86"/>
        <v>7.4650000002639256</v>
      </c>
      <c r="EI74" s="4">
        <f t="shared" si="87"/>
        <v>88.39765700551439</v>
      </c>
      <c r="EJ74" s="4">
        <f t="shared" si="87"/>
        <v>88.673933858151429</v>
      </c>
      <c r="EK74" s="4">
        <f t="shared" si="87"/>
        <v>107.04247062319402</v>
      </c>
      <c r="EL74" s="4">
        <f t="shared" si="87"/>
        <v>115.62369119434585</v>
      </c>
      <c r="EM74" s="4">
        <f t="shared" si="87"/>
        <v>87.273685016720506</v>
      </c>
      <c r="EN74" s="4">
        <f t="shared" si="58"/>
        <v>71</v>
      </c>
      <c r="EO74" s="4">
        <f t="shared" si="58"/>
        <v>72</v>
      </c>
      <c r="EP74" s="4">
        <f t="shared" si="58"/>
        <v>67</v>
      </c>
      <c r="EQ74" s="4">
        <f t="shared" si="58"/>
        <v>68</v>
      </c>
      <c r="ER74" s="4" t="e">
        <f t="shared" si="58"/>
        <v>#DIV/0!</v>
      </c>
      <c r="ET74" s="4">
        <v>0</v>
      </c>
      <c r="EU74">
        <v>0</v>
      </c>
      <c r="EV74">
        <v>5</v>
      </c>
      <c r="EW74">
        <v>5</v>
      </c>
      <c r="EX74">
        <v>0</v>
      </c>
      <c r="EY74">
        <v>0</v>
      </c>
      <c r="EZ74">
        <v>5</v>
      </c>
      <c r="FA74">
        <v>5</v>
      </c>
      <c r="FB74">
        <v>5</v>
      </c>
      <c r="FC74">
        <v>5</v>
      </c>
      <c r="FD74">
        <f>VLOOKUP(A74, '[3]College Football Reference 0918'!$A$2:$R$131, 9, FALSE)</f>
        <v>0</v>
      </c>
      <c r="FE74">
        <f>VLOOKUP(A74, '[3]College Football Reference 0918'!$A$2:$R$131, 10, FALSE)</f>
        <v>0</v>
      </c>
      <c r="FF74">
        <f>VLOOKUP(A74, '[3]College Football Reference 0918'!$A$2:$R$131, 11, FALSE)</f>
        <v>1</v>
      </c>
      <c r="FG74">
        <f>VLOOKUP(A74, '[3]College Football Reference 0918'!$A$2:$R$131, 12, FALSE)</f>
        <v>2</v>
      </c>
      <c r="FH74">
        <f>VLOOKUP(A74, '[3]College Football Reference 0918'!$A$2:$R$131, 13, FALSE)</f>
        <v>0</v>
      </c>
      <c r="FX74">
        <f>IF((VLOOKUP(A74, '[3]2014'!$B$18:$Q$145, 13, FALSE))&gt;0, 5, 0)</f>
        <v>0</v>
      </c>
      <c r="FY74">
        <f>IF((VLOOKUP(A74, '[3]2015'!$B$18:$P$145, 13, FALSE))&gt;0, 5, 0)</f>
        <v>0</v>
      </c>
      <c r="FZ74">
        <f>IF((VLOOKUP(A74, '[3]2016'!$B$18:$Q$145, 13, FALSE))&gt;0, 5, 0)</f>
        <v>0</v>
      </c>
      <c r="GA74">
        <f>IF((VLOOKUP(A74, '[3]2017'!$B$18:$Q$147, 13, FALSE))&gt;0, 5, 0)</f>
        <v>5</v>
      </c>
      <c r="GB74">
        <f>IF((VLOOKUP(A74, '[3]2018'!$B$18:$Q$147, 13, FALSE))&gt;0, 5, 0)</f>
        <v>0</v>
      </c>
      <c r="GC74">
        <f>IF((VLOOKUP(A74, '[3]2014'!$B$18:$Q$145, 15, FALSE))&gt;0, 5, 0)</f>
        <v>0</v>
      </c>
      <c r="GD74">
        <f>IF((VLOOKUP(A74, '[3]2015'!$B$18:$P$145, 15, FALSE))&gt;0, 5, 0)</f>
        <v>0</v>
      </c>
      <c r="GE74">
        <f>IF((VLOOKUP(A74, '[3]2016'!$B$18:$Q$145, 15, FALSE))&gt;0, 5, 0)</f>
        <v>5</v>
      </c>
      <c r="GF74">
        <f>IF((VLOOKUP(A74, '[3]2017'!$B$18:$Q$147, 15, FALSE))&gt;0, 5, 0)</f>
        <v>5</v>
      </c>
      <c r="GG74">
        <f>IF((VLOOKUP(A74, '[3]2018'!$B$18:$Q$147, 15, FALSE))&gt;0, 5, 0)</f>
        <v>0</v>
      </c>
      <c r="GH74" s="7">
        <f t="shared" si="88"/>
        <v>130448.75207031969</v>
      </c>
      <c r="GI74" s="7">
        <f t="shared" si="88"/>
        <v>142103.80323254241</v>
      </c>
      <c r="GJ74" s="7">
        <f t="shared" si="88"/>
        <v>154800.1845373548</v>
      </c>
      <c r="GK74" s="7">
        <f t="shared" si="88"/>
        <v>168630.93448375378</v>
      </c>
      <c r="GL74" s="7">
        <f t="shared" si="88"/>
        <v>183697.40417203496</v>
      </c>
      <c r="GM74">
        <v>200110</v>
      </c>
      <c r="GO74" s="8">
        <f t="shared" si="89"/>
        <v>0.14349999999999999</v>
      </c>
      <c r="GP74" s="8">
        <f t="shared" si="90"/>
        <v>0.14349999999999999</v>
      </c>
      <c r="GQ74">
        <f>VLOOKUP(A74, '[3]Sept. 2017 Social'!$D$2:$F$151, 3, FALSE)</f>
        <v>0.14349999999999999</v>
      </c>
      <c r="GR74">
        <f>VLOOKUP(A74, '[3]Sept. 2018 Social'!$D$2:$F$151, 3, FALSE)</f>
        <v>0.1701</v>
      </c>
      <c r="GS74" t="e">
        <f>VLOOKUP(A74, '[3]Sept. 2019 Social'!$D$2:$F$301, 3, FALSE)</f>
        <v>#N/A</v>
      </c>
      <c r="GV74">
        <v>0.94397079035251619</v>
      </c>
    </row>
    <row r="75" spans="1:204" x14ac:dyDescent="0.35">
      <c r="A75" t="s">
        <v>348</v>
      </c>
      <c r="B75" t="str">
        <f>VLOOKUP(A75,'[1]CFB Scores for Tableau'!$A$2:$D$131, 2, FALSE)</f>
        <v>University Park</v>
      </c>
      <c r="C75" t="str">
        <f>VLOOKUP(A75,'[1]CFB Scores for Tableau'!$A$2:$D$131, 3, FALSE)</f>
        <v>Texas</v>
      </c>
      <c r="D75" s="9">
        <f>VLOOKUP(A75,'[1]CFB Scores for Tableau'!$A$2:$D$131, 4, FALSE)</f>
        <v>75275</v>
      </c>
      <c r="F75" s="3">
        <f t="shared" si="61"/>
        <v>17.861306154401731</v>
      </c>
      <c r="G75">
        <f t="shared" si="62"/>
        <v>74</v>
      </c>
      <c r="I75" s="4">
        <f t="shared" si="63"/>
        <v>7.5214406063300014</v>
      </c>
      <c r="J75">
        <v>18</v>
      </c>
      <c r="K75" s="4">
        <f t="shared" si="64"/>
        <v>7.9331799999999992</v>
      </c>
      <c r="L75" s="4">
        <f t="shared" si="65"/>
        <v>39.167748783524168</v>
      </c>
      <c r="M75" s="4">
        <f t="shared" si="91"/>
        <v>31.657407000000003</v>
      </c>
      <c r="N75" s="4">
        <f t="shared" si="66"/>
        <v>37.325000000202053</v>
      </c>
      <c r="O75" s="4">
        <f t="shared" si="67"/>
        <v>141.60477639005623</v>
      </c>
      <c r="P75" s="4">
        <f t="shared" si="68"/>
        <v>73</v>
      </c>
      <c r="Q75" s="4"/>
      <c r="R75" s="4">
        <f t="shared" si="92"/>
        <v>140.12701472194533</v>
      </c>
      <c r="S75" s="4">
        <f t="shared" si="69"/>
        <v>73</v>
      </c>
      <c r="T75" s="4"/>
      <c r="U75" t="s">
        <v>328</v>
      </c>
      <c r="V75" t="s">
        <v>203</v>
      </c>
      <c r="W75" s="4">
        <v>15809030.9</v>
      </c>
      <c r="X75" s="4">
        <v>2272805.5</v>
      </c>
      <c r="Y75" s="4">
        <f>VLOOKUP(A75, '[2]Non-Power 5'!$B$2:$F$68, 3, FALSE)</f>
        <v>435735.6</v>
      </c>
      <c r="Z75" s="4">
        <f>VLOOKUP(A75, '[2]Non-Power 5'!$B$2:$F$68, 4, FALSE)</f>
        <v>215155.79015534694</v>
      </c>
      <c r="AA75" s="3">
        <f>VLOOKUP(A75, '[2]Non-Power 5'!$B$2:$F$68, 5, FALSE)</f>
        <v>0.49377601957551082</v>
      </c>
      <c r="AB75" s="4">
        <v>13536225.4</v>
      </c>
      <c r="AC75" s="3">
        <v>0.3026313813216675</v>
      </c>
      <c r="AD75" s="4">
        <f t="shared" si="70"/>
        <v>3682800</v>
      </c>
      <c r="AE75" t="s">
        <v>349</v>
      </c>
      <c r="AF75" s="5">
        <f>(VLOOKUP(A75, '[3]USA Coaches'' Salaries'!$O$3:$W$132, 9, FALSE))</f>
        <v>2.1391586</v>
      </c>
      <c r="AG75">
        <v>30062</v>
      </c>
      <c r="AH75">
        <v>39619</v>
      </c>
      <c r="AI75">
        <v>23819</v>
      </c>
      <c r="AJ75">
        <f t="shared" si="71"/>
        <v>93500</v>
      </c>
      <c r="AK75">
        <v>3</v>
      </c>
      <c r="AL75">
        <v>0</v>
      </c>
      <c r="AM75">
        <v>1</v>
      </c>
      <c r="AN75">
        <v>0</v>
      </c>
      <c r="AO75">
        <f t="shared" si="72"/>
        <v>0</v>
      </c>
      <c r="AP75">
        <f>(VLOOKUP(A75, '[3]College Football Reference 0918'!$A$2:$I$131, 8, FALSE))*10</f>
        <v>0</v>
      </c>
      <c r="AQ75">
        <f>(VLOOKUP(A75, '[3]College Football Reference 0918'!$A$2:$I$131, 9, FALSE))*10</f>
        <v>0</v>
      </c>
      <c r="AR75">
        <f>VLOOKUP('Dataset to Analyze - Overall'!A75, '[3]College Football Reference 0918'!$A$2:$G$131, 3, FALSE)</f>
        <v>55</v>
      </c>
      <c r="AS75">
        <f>VLOOKUP('Dataset to Analyze - Overall'!A75, '[3]College Football Reference 0918'!$A$2:$G$131, 4, FALSE)</f>
        <v>71</v>
      </c>
      <c r="AT75" s="5">
        <f>VLOOKUP('Dataset to Analyze - Overall'!A75, '[3]College Football Reference 0918'!$A$2:$G$131, 5, FALSE)</f>
        <v>0.43650793650793651</v>
      </c>
      <c r="AU75">
        <f>(VLOOKUP('Dataset to Analyze - Overall'!A75,'[3]College Football Reference 0918'!$A$2:$G$131,7,FALSE)*5)</f>
        <v>15</v>
      </c>
      <c r="AV75">
        <f>(VLOOKUP('Dataset to Analyze - Overall'!A75, '[3]College Football Reference 0918'!$A$2:$G$131, 6, FALSE))*5</f>
        <v>25</v>
      </c>
      <c r="AW75">
        <f t="shared" si="73"/>
        <v>25</v>
      </c>
      <c r="AX75" s="4">
        <f>((((SUMIF('[3]2014 Broadcasts'!$F$2:$F$561, 'Dataset to Analyze - Overall'!A75, '[3]2014 Broadcasts'!$B$2:$B$561))+(SUMIF('[3]2014 Broadcasts'!$G$2:$G$561, 'Dataset to Analyze - Overall'!A75, '[3]2014 Broadcasts'!$B$2:$B$561))+(SUMIF('[3]2014 Broadcasts'!$H$2:$H$561, 'Dataset to Analyze - Overall'!A75, '[3]2014 Broadcasts'!$B$2:$B$561))+(SUMIF('[3]2014 Broadcasts'!$I$2:$I$561, 'Dataset to Analyze - Overall'!A75, '[3]2014 Broadcasts'!$B$2:$B$561)))+((SUMIF('[3]2015 Broadcasts'!$C$2:$C$417,'Dataset to Analyze - Overall'!A75,'[3]2015 Broadcasts'!$H$2:$H$417))+(SUMIF('[3]2015 Broadcasts'!$D$2:$D$417,'Dataset to Analyze - Overall'!A75,'[3]2015 Broadcasts'!$H$2:$H$417)))+((SUMIF('[3]2016 Broadcasts'!$C$2:$C$400,'Dataset to Analyze - Overall'!A75,'[3]2016 Broadcasts'!$H$2:$H$400))+(SUMIF('[3]2016 Broadcasts'!$D$2:$D$400,'Dataset to Analyze - Overall'!A75,'[3]2016 Broadcasts'!$H$2:$H$400)))+((SUMIF('[3]2017 Broadcasts'!$C$2:$C$394,'Dataset to Analyze - Overall'!A75, '[3]2017 Broadcasts'!$I$2:$I$394))+(SUMIF('[3]2017 Broadcasts'!$D$2:$D$394,'Dataset to Analyze - Overall'!A75, '[3]2017 Broadcasts'!$I$2:$I$394)))+((SUMIF('[3]2018 Broadcasts'!$C$2:$C$351, 'Dataset to Analyze - Overall'!A75, '[3]2018 Broadcasts'!$H$2:$H$351))+(SUMIF('[3]2018 Broadcasts'!$D$2:$D$351, 'Dataset to Analyze - Overall'!A75, '[3]2018 Broadcasts'!$H$2:$H$351))))/AW75)*1000000</f>
        <v>543340</v>
      </c>
      <c r="AY75" t="s">
        <v>193</v>
      </c>
      <c r="AZ75" s="4">
        <f>(VLOOKUP(A75, [3]Averages!$B$2:$K$128, 10, FALSE))*1000000</f>
        <v>2790000</v>
      </c>
      <c r="BA75" s="4">
        <f>AVERAGEIF([3]Attendance!$C$2:$C$1286, 'Dataset to Analyze - Overall'!A75, [3]Attendance!$G$2:$G$1286)</f>
        <v>21366.9</v>
      </c>
      <c r="BB75">
        <f>VLOOKUP(A75, [3]Stadiums!$B$2:$E$132, 3, FALSE)</f>
        <v>32000</v>
      </c>
      <c r="BC75" s="3">
        <f t="shared" si="74"/>
        <v>0.66771562500000003</v>
      </c>
      <c r="BD75">
        <f>VLOOKUP(A75, '[3]College Football Reference 0918'!$A$2:$L$131, 11, FALSE)</f>
        <v>0</v>
      </c>
      <c r="BE75">
        <f>VLOOKUP(A75, '[3]College Football Reference 0918'!$A$2:$L$131, 12, FALSE)</f>
        <v>0</v>
      </c>
      <c r="BF75">
        <f>VLOOKUP(A75, '[3]College Football Reference 0918'!$A$2:$L$131, 2, FALSE)</f>
        <v>3</v>
      </c>
      <c r="BG75">
        <f>VLOOKUP(A75, '[3]Draft Picks'!$AG$2:$AT$131, 14, FALSE)</f>
        <v>12</v>
      </c>
      <c r="BH75">
        <f>(VLOOKUP(A75, [3]Averages!$B$2:$J$128, 9, FALSE))*GV75</f>
        <v>2238154.4806412715</v>
      </c>
      <c r="BJ75">
        <f>VLOOKUP(A75&amp;"2014", '[4]Revenues_All_Sports_and_Men''s_W'!$E$2:$BI$1271, 57, FALSE)</f>
        <v>16448366</v>
      </c>
      <c r="BK75">
        <f>VLOOKUP(A75&amp;"2015", '[4]Revenues_All_Sports_and_Men''s_W'!$E$2:$BI$1271, 57, FALSE)</f>
        <v>17267570</v>
      </c>
      <c r="BL75">
        <f>VLOOKUP(A75&amp;"2016", '[4]Revenues_All_Sports_and_Men''s_W'!$E$2:$BI$1271, 57, FALSE)</f>
        <v>17637584</v>
      </c>
      <c r="BM75">
        <f>VLOOKUP(A75&amp;"2017", '[4]Revenues_All_Sports_and_Men''s_W'!$E$2:$BI$1271, 57, FALSE)</f>
        <v>20465957</v>
      </c>
      <c r="BN75">
        <f>VLOOKUP(A75&amp;"2018", '[4]Revenues_All_Sports_and_Men''s_W'!$E$2:$BI$1271, 57, FALSE)</f>
        <v>20519325</v>
      </c>
      <c r="BO75" s="6">
        <f>VLOOKUP(A75&amp;"2014", '[4]Revenues_All_Sports_and_Men''s_W'!$E$2:$FO$1271, 58, FALSE)</f>
        <v>0.29717543276745151</v>
      </c>
      <c r="BP75" s="6">
        <f>VLOOKUP(A75&amp;"2015", '[4]Revenues_All_Sports_and_Men''s_W'!$E$2:$FO$1271, 58, FALSE)</f>
        <v>0.30342269249888726</v>
      </c>
      <c r="BQ75" s="6">
        <f>VLOOKUP(A75&amp;"2016", '[4]Revenues_All_Sports_and_Men''s_W'!$E$2:$FO$1271, 58, FALSE)</f>
        <v>0.30838268350701731</v>
      </c>
      <c r="BR75" s="6">
        <f>VLOOKUP(A75&amp;"2017", '[4]Revenues_All_Sports_and_Men''s_W'!$E$2:$FO$1271, 58, FALSE)</f>
        <v>0.31677386454417106</v>
      </c>
      <c r="BS75" s="6">
        <f>VLOOKUP(A75&amp;"2018", '[4]Revenues_All_Sports_and_Men''s_W'!$E$2:$FO$1271, 58, FALSE)</f>
        <v>0.2910481701418044</v>
      </c>
      <c r="BT75">
        <f>VLOOKUP(A75&amp;"2014", '[5]Recruiting_Expenses_Men''s_Women'!$F$2:$O$1271, 9, FALSE)</f>
        <v>808248</v>
      </c>
      <c r="BU75">
        <f>VLOOKUP(A75&amp;"2015", '[5]Recruiting_Expenses_Men''s_Women'!$F$2:$O$1271, 9, FALSE)</f>
        <v>1129090</v>
      </c>
      <c r="BV75">
        <f>VLOOKUP(A75&amp;"2016", '[5]Recruiting_Expenses_Men''s_Women'!$F$2:$O$1271, 9, FALSE)</f>
        <v>989540</v>
      </c>
      <c r="BW75">
        <f>VLOOKUP(A75&amp;"2017", '[5]Recruiting_Expenses_Men''s_Women'!$F$2:$O$1271, 9, FALSE)</f>
        <v>1234258</v>
      </c>
      <c r="BX75">
        <f>VLOOKUP(A75&amp;"2018", '[5]Recruiting_Expenses_Men''s_Women'!$F$2:$O$1271, 9, FALSE)</f>
        <v>1087169</v>
      </c>
      <c r="BY75" s="4">
        <v>3294000</v>
      </c>
      <c r="BZ75" s="4">
        <v>3571000</v>
      </c>
      <c r="CA75" s="4">
        <v>3699000</v>
      </c>
      <c r="CB75" s="4">
        <v>4553000</v>
      </c>
      <c r="CC75" s="4">
        <v>3297000</v>
      </c>
      <c r="CD75">
        <v>3</v>
      </c>
      <c r="CE75">
        <v>3</v>
      </c>
      <c r="CF75">
        <v>3</v>
      </c>
      <c r="CG75">
        <v>3</v>
      </c>
      <c r="CH75">
        <v>3</v>
      </c>
      <c r="CI75">
        <f>VLOOKUP(A75, '[3]2014'!$B$18:$D$145, 3, FALSE)</f>
        <v>1</v>
      </c>
      <c r="CJ75">
        <f>VLOOKUP(A75, '[3]2015'!$B$18:$D$145, 3, FALSE)</f>
        <v>2</v>
      </c>
      <c r="CK75">
        <f>VLOOKUP(A75, '[3]2016'!$B$18:$D$145, 3, FALSE)</f>
        <v>5</v>
      </c>
      <c r="CL75">
        <f>VLOOKUP(A75, '[3]2017'!$B$18:$D$147, 3, FALSE)</f>
        <v>7</v>
      </c>
      <c r="CM75">
        <f>VLOOKUP(A75, '[3]2018'!$B$18:$D$147, 3, FALSE)</f>
        <v>5</v>
      </c>
      <c r="CN75">
        <f>COUNTIF('[3]2014 Broadcasts'!$F$2:$F$561, 'Dataset to Analyze - Overall'!A75)+COUNTIF('[3]2014 Broadcasts'!$G$2:$G$561, 'Dataset to Analyze - Overall'!A75)+COUNTIF('[3]2014 Broadcasts'!$H$2:$H$561, 'Dataset to Analyze - Overall'!A75)+COUNTIF('[3]2014 Broadcasts'!$I$2:$I$561, 'Dataset to Analyze - Overall'!A75)</f>
        <v>5</v>
      </c>
      <c r="CO75">
        <f>COUNTIF('[3]2015 Broadcasts'!$C$2:$C$417, A75)+COUNTIF('[3]2015 Broadcasts'!$D$2:$D$417, A75)</f>
        <v>8</v>
      </c>
      <c r="CP75">
        <f>COUNTIF('[3]2016 Broadcasts'!$C$2:$C$400, 'Dataset to Analyze - Overall'!A75)+COUNTIF('[3]2016 Broadcasts'!$D$2:$D$400, 'Dataset to Analyze - Overall'!A75)</f>
        <v>5</v>
      </c>
      <c r="CQ75">
        <f>COUNTIF('[3]2017 Broadcasts'!$C$2:$C$394, 'Dataset to Analyze - Overall'!A75)+COUNTIF('[3]2017 Broadcasts'!$D$2:$D$394, 'Dataset to Analyze - Overall'!A75)</f>
        <v>5</v>
      </c>
      <c r="CR75">
        <f>COUNTIF('[3]2018 Broadcasts'!$C$2:$C$351, 'Dataset to Analyze - Overall'!A75)+COUNTIF('[3]2018 Broadcasts'!$D$2:$D$351, 'Dataset to Analyze - Overall'!A75)</f>
        <v>2</v>
      </c>
      <c r="CS75" s="4">
        <f>(((SUMIF('[3]2014 Broadcasts'!$F$2:$F$561, 'Dataset to Analyze - Overall'!A75, '[3]2014 Broadcasts'!$B$2:$B$561))+(SUMIF('[3]2014 Broadcasts'!$G$2:$G$561, 'Dataset to Analyze - Overall'!A75, '[3]2014 Broadcasts'!$B$2:$B$561))+(SUMIF('[3]2014 Broadcasts'!$H$2:$H$561, 'Dataset to Analyze - Overall'!A75, '[3]2014 Broadcasts'!$B$2:$B$561))+(SUMIF('[3]2014 Broadcasts'!$I$2:$I$561, 'Dataset to Analyze - Overall'!A75, '[3]2014 Broadcasts'!$B$2:$B$561)))/'Dataset to Analyze - Overall'!CN75)*1000000</f>
        <v>546100</v>
      </c>
      <c r="CT75" s="4">
        <f>(((SUMIF('[3]2015 Broadcasts'!$C$2:$C$417,'Dataset to Analyze - Overall'!A75,'[3]2015 Broadcasts'!$H$2:$H$417))+(SUMIF('[3]2015 Broadcasts'!$D$2:$D$417,'Dataset to Analyze - Overall'!A75,'[3]2015 Broadcasts'!$H$2:$H$417)))/CO75)*1000000</f>
        <v>475875.00000000006</v>
      </c>
      <c r="CU75" s="4">
        <f>(((SUMIF('[3]2016 Broadcasts'!$C$2:$C$400,'Dataset to Analyze - Overall'!A75,'[3]2016 Broadcasts'!$H$2:$H$400))+(SUMIF('[3]2016 Broadcasts'!$D$2:$D$400,'Dataset to Analyze - Overall'!A75,'[3]2016 Broadcasts'!$H$2:$H$400)))/'Dataset to Analyze - Overall'!CP75)*1000000</f>
        <v>605800</v>
      </c>
      <c r="CV75" s="4">
        <f>(((SUMIF('[3]2017 Broadcasts'!$C$2:$C$394,'Dataset to Analyze - Overall'!A75, '[3]2017 Broadcasts'!$I$2:$I$394))+(SUMIF('[3]2017 Broadcasts'!$D$2:$D$394,'Dataset to Analyze - Overall'!A75, '[3]2017 Broadcasts'!$I$2:$I$394)))/'Dataset to Analyze - Overall'!CQ75)*1000000</f>
        <v>463600</v>
      </c>
      <c r="CW75" s="4">
        <f>(((SUMIF('[3]2018 Broadcasts'!$C$2:$C$351, 'Dataset to Analyze - Overall'!A75, '[3]2018 Broadcasts'!$H$2:$H$351))+(SUMIF('[3]2018 Broadcasts'!$D$2:$D$351, 'Dataset to Analyze - Overall'!A75, '[3]2018 Broadcasts'!$H$2:$H$351)))/'Dataset to Analyze - Overall'!CR75)*1000000</f>
        <v>849500</v>
      </c>
      <c r="CX75" s="5"/>
      <c r="CY75">
        <f>VLOOKUP(A75&amp;"2014", [3]Attendance!$D$2:$G$1286, 4, FALSE)</f>
        <v>21528</v>
      </c>
      <c r="CZ75">
        <f>VLOOKUP(A75&amp;"2015", [3]Attendance!$D$2:$G$1286, 4, FALSE)</f>
        <v>21043</v>
      </c>
      <c r="DA75">
        <f>VLOOKUP(A75&amp;"2016", [3]Attendance!$D$2:$G$1286, 4, FALSE)</f>
        <v>23712</v>
      </c>
      <c r="DB75">
        <f>VLOOKUP(A75&amp;"2017", [3]Attendance!$D$2:$G$1286, 4, FALSE)</f>
        <v>19944</v>
      </c>
      <c r="DC75">
        <f>VLOOKUP(A75&amp;"2018", [3]Attendance!$D$2:$G$1286, 4, FALSE)</f>
        <v>19383</v>
      </c>
      <c r="DE75">
        <f t="shared" si="75"/>
        <v>10.533533586138901</v>
      </c>
      <c r="DF75">
        <f t="shared" si="75"/>
        <v>11.058151827738902</v>
      </c>
      <c r="DG75">
        <f t="shared" si="75"/>
        <v>11.295108793338901</v>
      </c>
      <c r="DH75">
        <f t="shared" si="75"/>
        <v>13.106398862538901</v>
      </c>
      <c r="DI75">
        <f t="shared" si="75"/>
        <v>13.140575729738901</v>
      </c>
      <c r="DJ75">
        <f t="shared" si="93"/>
        <v>7.0194999999999999</v>
      </c>
      <c r="DK75">
        <f t="shared" si="94"/>
        <v>7.6704499999999998</v>
      </c>
      <c r="DL75">
        <f t="shared" si="95"/>
        <v>7.9712500000000004</v>
      </c>
      <c r="DM75">
        <f t="shared" si="96"/>
        <v>9.9781499999999994</v>
      </c>
      <c r="DN75">
        <f t="shared" si="97"/>
        <v>7.0265499999999994</v>
      </c>
      <c r="DT75">
        <f t="shared" si="76"/>
        <v>31.256263039668642</v>
      </c>
      <c r="DU75">
        <f t="shared" si="76"/>
        <v>43.918200325245195</v>
      </c>
      <c r="DV75">
        <f t="shared" si="76"/>
        <v>38.956093481663082</v>
      </c>
      <c r="DW75">
        <f t="shared" si="76"/>
        <v>47.860125716158599</v>
      </c>
      <c r="DX75">
        <f t="shared" si="76"/>
        <v>41.881559128844692</v>
      </c>
      <c r="DY75">
        <f t="shared" si="77"/>
        <v>23.517529999999997</v>
      </c>
      <c r="DZ75">
        <f t="shared" si="78"/>
        <v>23.603059999999999</v>
      </c>
      <c r="EA75">
        <f t="shared" si="79"/>
        <v>23.859649999999998</v>
      </c>
      <c r="EB75">
        <f t="shared" si="80"/>
        <v>29.030709999999999</v>
      </c>
      <c r="EC75">
        <f t="shared" si="81"/>
        <v>23.859649999999998</v>
      </c>
      <c r="ED75">
        <f t="shared" si="82"/>
        <v>7.4650000000345518</v>
      </c>
      <c r="EE75">
        <f t="shared" si="83"/>
        <v>11.944000000046854</v>
      </c>
      <c r="EF75">
        <f t="shared" si="84"/>
        <v>7.465000000060658</v>
      </c>
      <c r="EG75">
        <f t="shared" si="85"/>
        <v>7.4650000000748902</v>
      </c>
      <c r="EH75">
        <f t="shared" si="86"/>
        <v>2.9860000000909115</v>
      </c>
      <c r="EI75" s="4">
        <f t="shared" si="87"/>
        <v>79.791826625842091</v>
      </c>
      <c r="EJ75" s="4">
        <f t="shared" si="87"/>
        <v>98.193862153030949</v>
      </c>
      <c r="EK75" s="4">
        <f t="shared" si="87"/>
        <v>89.547102275062642</v>
      </c>
      <c r="EL75" s="4">
        <f t="shared" si="87"/>
        <v>107.4403845787724</v>
      </c>
      <c r="EM75" s="4">
        <f t="shared" si="87"/>
        <v>88.894334858674497</v>
      </c>
      <c r="EN75" s="4">
        <f t="shared" si="58"/>
        <v>73</v>
      </c>
      <c r="EO75" s="4">
        <f t="shared" si="58"/>
        <v>68</v>
      </c>
      <c r="EP75" s="4">
        <f t="shared" si="58"/>
        <v>70</v>
      </c>
      <c r="EQ75" s="4">
        <f t="shared" si="58"/>
        <v>69</v>
      </c>
      <c r="ER75" s="4" t="e">
        <f t="shared" si="58"/>
        <v>#DIV/0!</v>
      </c>
      <c r="ET75" s="4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5</v>
      </c>
      <c r="FC75">
        <v>0</v>
      </c>
      <c r="FD75">
        <f>VLOOKUP(A75, '[3]College Football Reference 0918'!$A$2:$R$131, 9, FALSE)</f>
        <v>0</v>
      </c>
      <c r="FE75">
        <f>VLOOKUP(A75, '[3]College Football Reference 0918'!$A$2:$R$131, 10, FALSE)</f>
        <v>0</v>
      </c>
      <c r="FF75">
        <f>VLOOKUP(A75, '[3]College Football Reference 0918'!$A$2:$R$131, 11, FALSE)</f>
        <v>0</v>
      </c>
      <c r="FG75">
        <f>VLOOKUP(A75, '[3]College Football Reference 0918'!$A$2:$R$131, 12, FALSE)</f>
        <v>0</v>
      </c>
      <c r="FH75">
        <f>VLOOKUP(A75, '[3]College Football Reference 0918'!$A$2:$R$131, 13, FALSE)</f>
        <v>0</v>
      </c>
      <c r="FX75">
        <f>IF((VLOOKUP(A75, '[3]2014'!$B$18:$Q$145, 13, FALSE))&gt;0, 5, 0)</f>
        <v>0</v>
      </c>
      <c r="FY75">
        <f>IF((VLOOKUP(A75, '[3]2015'!$B$18:$P$145, 13, FALSE))&gt;0, 5, 0)</f>
        <v>0</v>
      </c>
      <c r="FZ75">
        <f>IF((VLOOKUP(A75, '[3]2016'!$B$18:$Q$145, 13, FALSE))&gt;0, 5, 0)</f>
        <v>0</v>
      </c>
      <c r="GA75">
        <f>IF((VLOOKUP(A75, '[3]2017'!$B$18:$Q$147, 13, FALSE))&gt;0, 5, 0)</f>
        <v>0</v>
      </c>
      <c r="GB75">
        <f>IF((VLOOKUP(A75, '[3]2018'!$B$18:$Q$147, 13, FALSE))&gt;0, 5, 0)</f>
        <v>0</v>
      </c>
      <c r="GC75">
        <f>IF((VLOOKUP(A75, '[3]2014'!$B$18:$Q$145, 15, FALSE))&gt;0, 5, 0)</f>
        <v>0</v>
      </c>
      <c r="GD75">
        <f>IF((VLOOKUP(A75, '[3]2015'!$B$18:$P$145, 15, FALSE))&gt;0, 5, 0)</f>
        <v>0</v>
      </c>
      <c r="GE75">
        <f>IF((VLOOKUP(A75, '[3]2016'!$B$18:$Q$145, 15, FALSE))&gt;0, 5, 0)</f>
        <v>0</v>
      </c>
      <c r="GF75">
        <f>IF((VLOOKUP(A75, '[3]2017'!$B$18:$Q$147, 15, FALSE))&gt;0, 5, 0)</f>
        <v>0</v>
      </c>
      <c r="GG75">
        <f>IF((VLOOKUP(A75, '[3]2018'!$B$18:$Q$147, 15, FALSE))&gt;0, 5, 0)</f>
        <v>0</v>
      </c>
      <c r="GH75" s="7">
        <f t="shared" si="88"/>
        <v>60951.268395257051</v>
      </c>
      <c r="GI75" s="7">
        <f t="shared" si="88"/>
        <v>66397.009655902817</v>
      </c>
      <c r="GJ75" s="7">
        <f t="shared" si="88"/>
        <v>72329.305153378999</v>
      </c>
      <c r="GK75" s="7">
        <f t="shared" si="88"/>
        <v>78791.626476592763</v>
      </c>
      <c r="GL75" s="7">
        <f t="shared" si="88"/>
        <v>85831.329219355699</v>
      </c>
      <c r="GM75">
        <v>93500</v>
      </c>
      <c r="GO75" s="8" t="e">
        <f t="shared" si="89"/>
        <v>#N/A</v>
      </c>
      <c r="GP75" s="8" t="e">
        <f t="shared" si="90"/>
        <v>#N/A</v>
      </c>
      <c r="GQ75" t="e">
        <f>VLOOKUP(A75, '[3]Sept. 2017 Social'!$D$2:$F$151, 3, FALSE)</f>
        <v>#N/A</v>
      </c>
      <c r="GR75" t="e">
        <f>VLOOKUP(A75, '[3]Sept. 2018 Social'!$D$2:$F$151, 3, FALSE)</f>
        <v>#N/A</v>
      </c>
      <c r="GS75">
        <f>VLOOKUP(A75, '[3]Sept. 2019 Social'!$D$2:$F$301, 3, FALSE)</f>
        <v>6.3500000000000001E-2</v>
      </c>
      <c r="GV75">
        <v>0.64615164601292385</v>
      </c>
    </row>
    <row r="76" spans="1:204" x14ac:dyDescent="0.35">
      <c r="A76" t="s">
        <v>350</v>
      </c>
      <c r="B76" t="str">
        <f>VLOOKUP(A76,'[1]CFB Scores for Tableau'!$A$2:$D$131, 2, FALSE)</f>
        <v>San Diego</v>
      </c>
      <c r="C76" t="str">
        <f>VLOOKUP(A76,'[1]CFB Scores for Tableau'!$A$2:$D$131, 3, FALSE)</f>
        <v>California</v>
      </c>
      <c r="D76" s="9">
        <f>VLOOKUP(A76,'[1]CFB Scores for Tableau'!$A$2:$D$131, 4, FALSE)</f>
        <v>92182</v>
      </c>
      <c r="F76" s="3">
        <f t="shared" si="61"/>
        <v>13.728272787809059</v>
      </c>
      <c r="G76">
        <f t="shared" si="62"/>
        <v>79</v>
      </c>
      <c r="I76" s="4">
        <f t="shared" si="63"/>
        <v>4.8843514930899996</v>
      </c>
      <c r="J76">
        <v>0</v>
      </c>
      <c r="K76" s="4">
        <f t="shared" si="64"/>
        <v>6.2868483333333334</v>
      </c>
      <c r="L76" s="4">
        <f t="shared" si="65"/>
        <v>26.372976487290167</v>
      </c>
      <c r="M76" s="4">
        <f t="shared" si="91"/>
        <v>48.915613999999998</v>
      </c>
      <c r="N76" s="4">
        <f t="shared" si="66"/>
        <v>31.353000000514193</v>
      </c>
      <c r="O76" s="4">
        <f t="shared" si="67"/>
        <v>117.8127903142277</v>
      </c>
      <c r="P76" s="4">
        <f t="shared" si="68"/>
        <v>78</v>
      </c>
      <c r="Q76" s="4"/>
      <c r="R76" s="4">
        <f t="shared" si="92"/>
        <v>116.67173012689946</v>
      </c>
      <c r="S76" s="4">
        <f t="shared" si="69"/>
        <v>78</v>
      </c>
      <c r="T76" s="4"/>
      <c r="U76" t="s">
        <v>319</v>
      </c>
      <c r="V76" t="s">
        <v>203</v>
      </c>
      <c r="W76" s="4">
        <v>12824885.699999999</v>
      </c>
      <c r="X76" s="4">
        <v>3577191.9</v>
      </c>
      <c r="Y76" s="4">
        <f>VLOOKUP(A76, '[2]Non-Power 5'!$B$2:$F$68, 3, FALSE)</f>
        <v>280652.40000000002</v>
      </c>
      <c r="Z76" s="4">
        <f>VLOOKUP(A76, '[2]Non-Power 5'!$B$2:$F$68, 4, FALSE)</f>
        <v>173559.4</v>
      </c>
      <c r="AA76" s="3">
        <f>VLOOKUP(A76, '[2]Non-Power 5'!$B$2:$F$68, 5, FALSE)</f>
        <v>0.61841409515828116</v>
      </c>
      <c r="AB76" s="4">
        <v>9247693.7999999989</v>
      </c>
      <c r="AC76" s="3">
        <v>0.28745636236244021</v>
      </c>
      <c r="AD76" s="4">
        <f t="shared" si="70"/>
        <v>2982233.3333333335</v>
      </c>
      <c r="AE76" t="s">
        <v>351</v>
      </c>
      <c r="AF76" s="5">
        <f>(VLOOKUP(A76, '[3]USA Coaches'' Salaries'!$O$3:$W$132, 9, FALSE))</f>
        <v>0.83960799999999991</v>
      </c>
      <c r="AG76">
        <v>113383</v>
      </c>
      <c r="AH76">
        <v>65834</v>
      </c>
      <c r="AI76">
        <v>27127</v>
      </c>
      <c r="AJ76">
        <f t="shared" si="71"/>
        <v>206344</v>
      </c>
      <c r="AK76">
        <v>0</v>
      </c>
      <c r="AL76">
        <v>0</v>
      </c>
      <c r="AM76">
        <v>0</v>
      </c>
      <c r="AN76">
        <v>0</v>
      </c>
      <c r="AO76">
        <f t="shared" si="72"/>
        <v>0</v>
      </c>
      <c r="AP76">
        <f>(VLOOKUP(A76, '[3]College Football Reference 0918'!$A$2:$I$131, 8, FALSE))*10</f>
        <v>0</v>
      </c>
      <c r="AQ76">
        <f>(VLOOKUP(A76, '[3]College Football Reference 0918'!$A$2:$I$131, 9, FALSE))*10</f>
        <v>30</v>
      </c>
      <c r="AR76">
        <f>VLOOKUP('Dataset to Analyze - Overall'!A76, '[3]College Football Reference 0918'!$A$2:$G$131, 3, FALSE)</f>
        <v>84</v>
      </c>
      <c r="AS76">
        <f>VLOOKUP('Dataset to Analyze - Overall'!A76, '[3]College Football Reference 0918'!$A$2:$G$131, 4, FALSE)</f>
        <v>47</v>
      </c>
      <c r="AT76" s="5">
        <f>VLOOKUP('Dataset to Analyze - Overall'!A76, '[3]College Football Reference 0918'!$A$2:$G$131, 5, FALSE)</f>
        <v>0.64122137404580148</v>
      </c>
      <c r="AU76">
        <f>(VLOOKUP('Dataset to Analyze - Overall'!A76,'[3]College Football Reference 0918'!$A$2:$G$131,7,FALSE)*5)</f>
        <v>20</v>
      </c>
      <c r="AV76">
        <f>(VLOOKUP('Dataset to Analyze - Overall'!A76, '[3]College Football Reference 0918'!$A$2:$G$131, 6, FALSE))*5</f>
        <v>45</v>
      </c>
      <c r="AW76">
        <f t="shared" si="73"/>
        <v>21</v>
      </c>
      <c r="AX76" s="4">
        <f>((((SUMIF('[3]2014 Broadcasts'!$F$2:$F$561, 'Dataset to Analyze - Overall'!A76, '[3]2014 Broadcasts'!$B$2:$B$561))+(SUMIF('[3]2014 Broadcasts'!$G$2:$G$561, 'Dataset to Analyze - Overall'!A76, '[3]2014 Broadcasts'!$B$2:$B$561))+(SUMIF('[3]2014 Broadcasts'!$H$2:$H$561, 'Dataset to Analyze - Overall'!A76, '[3]2014 Broadcasts'!$B$2:$B$561))+(SUMIF('[3]2014 Broadcasts'!$I$2:$I$561, 'Dataset to Analyze - Overall'!A76, '[3]2014 Broadcasts'!$B$2:$B$561)))+((SUMIF('[3]2015 Broadcasts'!$C$2:$C$417,'Dataset to Analyze - Overall'!A76,'[3]2015 Broadcasts'!$H$2:$H$417))+(SUMIF('[3]2015 Broadcasts'!$D$2:$D$417,'Dataset to Analyze - Overall'!A76,'[3]2015 Broadcasts'!$H$2:$H$417)))+((SUMIF('[3]2016 Broadcasts'!$C$2:$C$400,'Dataset to Analyze - Overall'!A76,'[3]2016 Broadcasts'!$H$2:$H$400))+(SUMIF('[3]2016 Broadcasts'!$D$2:$D$400,'Dataset to Analyze - Overall'!A76,'[3]2016 Broadcasts'!$H$2:$H$400)))+((SUMIF('[3]2017 Broadcasts'!$C$2:$C$394,'Dataset to Analyze - Overall'!A76, '[3]2017 Broadcasts'!$I$2:$I$394))+(SUMIF('[3]2017 Broadcasts'!$D$2:$D$394,'Dataset to Analyze - Overall'!A76, '[3]2017 Broadcasts'!$I$2:$I$394)))+((SUMIF('[3]2018 Broadcasts'!$C$2:$C$351, 'Dataset to Analyze - Overall'!A76, '[3]2018 Broadcasts'!$H$2:$H$351))+(SUMIF('[3]2018 Broadcasts'!$D$2:$D$351, 'Dataset to Analyze - Overall'!A76, '[3]2018 Broadcasts'!$H$2:$H$351))))/AW76)*1000000</f>
        <v>828904.76190476189</v>
      </c>
      <c r="AY76" t="s">
        <v>193</v>
      </c>
      <c r="AZ76" s="4">
        <f>(VLOOKUP(A76, [3]Averages!$B$2:$K$128, 10, FALSE))*1000000</f>
        <v>1200000</v>
      </c>
      <c r="BA76" s="4">
        <f>AVERAGEIF([3]Attendance!$C$2:$C$1286, 'Dataset to Analyze - Overall'!A76, [3]Attendance!$G$2:$G$1286)</f>
        <v>33754.400000000001</v>
      </c>
      <c r="BB76">
        <f>VLOOKUP(A76, [3]Stadiums!$B$2:$E$132, 3, FALSE)</f>
        <v>70561</v>
      </c>
      <c r="BC76" s="3">
        <f t="shared" si="74"/>
        <v>0.47837190516007427</v>
      </c>
      <c r="BD76">
        <f>VLOOKUP(A76, '[3]College Football Reference 0918'!$A$2:$L$131, 11, FALSE)</f>
        <v>0</v>
      </c>
      <c r="BE76">
        <f>VLOOKUP(A76, '[3]College Football Reference 0918'!$A$2:$L$131, 12, FALSE)</f>
        <v>1</v>
      </c>
      <c r="BF76">
        <f>VLOOKUP(A76, '[3]College Football Reference 0918'!$A$2:$L$131, 2, FALSE)</f>
        <v>4</v>
      </c>
      <c r="BG76">
        <f>VLOOKUP(A76, '[3]Draft Picks'!$AG$2:$AT$131, 14, FALSE)</f>
        <v>18</v>
      </c>
      <c r="BH76">
        <f>(VLOOKUP(A76, [3]Averages!$B$2:$J$128, 9, FALSE))*GV76</f>
        <v>1515735.0678008986</v>
      </c>
      <c r="BJ76">
        <f>VLOOKUP(A76&amp;"2014", '[4]Revenues_All_Sports_and_Men''s_W'!$E$2:$BI$1271, 57, FALSE)</f>
        <v>12459848</v>
      </c>
      <c r="BK76">
        <f>VLOOKUP(A76&amp;"2015", '[4]Revenues_All_Sports_and_Men''s_W'!$E$2:$BI$1271, 57, FALSE)</f>
        <v>14253337</v>
      </c>
      <c r="BL76">
        <f>VLOOKUP(A76&amp;"2016", '[4]Revenues_All_Sports_and_Men''s_W'!$E$2:$BI$1271, 57, FALSE)</f>
        <v>13715072</v>
      </c>
      <c r="BM76">
        <f>VLOOKUP(A76&amp;"2017", '[4]Revenues_All_Sports_and_Men''s_W'!$E$2:$BI$1271, 57, FALSE)</f>
        <v>14900547</v>
      </c>
      <c r="BN76">
        <f>VLOOKUP(A76&amp;"2018", '[4]Revenues_All_Sports_and_Men''s_W'!$E$2:$BI$1271, 57, FALSE)</f>
        <v>13422004</v>
      </c>
      <c r="BO76" s="6">
        <f>VLOOKUP(A76&amp;"2014", '[4]Revenues_All_Sports_and_Men''s_W'!$E$2:$FO$1271, 58, FALSE)</f>
        <v>0.27791059359928855</v>
      </c>
      <c r="BP76" s="6">
        <f>VLOOKUP(A76&amp;"2015", '[4]Revenues_All_Sports_and_Men''s_W'!$E$2:$FO$1271, 58, FALSE)</f>
        <v>0.30532106794084629</v>
      </c>
      <c r="BQ76" s="6">
        <f>VLOOKUP(A76&amp;"2016", '[4]Revenues_All_Sports_and_Men''s_W'!$E$2:$FO$1271, 58, FALSE)</f>
        <v>0.26595135467908654</v>
      </c>
      <c r="BR76" s="6">
        <f>VLOOKUP(A76&amp;"2017", '[4]Revenues_All_Sports_and_Men''s_W'!$E$2:$FO$1271, 58, FALSE)</f>
        <v>0.27144229320458962</v>
      </c>
      <c r="BS76" s="6">
        <f>VLOOKUP(A76&amp;"2018", '[4]Revenues_All_Sports_and_Men''s_W'!$E$2:$FO$1271, 58, FALSE)</f>
        <v>0.24671505309518849</v>
      </c>
      <c r="BT76">
        <f>VLOOKUP(A76&amp;"2014", '[5]Recruiting_Expenses_Men''s_Women'!$F$2:$O$1271, 9, FALSE)</f>
        <v>396690</v>
      </c>
      <c r="BU76">
        <f>VLOOKUP(A76&amp;"2015", '[5]Recruiting_Expenses_Men''s_Women'!$F$2:$O$1271, 9, FALSE)</f>
        <v>340168</v>
      </c>
      <c r="BV76">
        <f>VLOOKUP(A76&amp;"2016", '[5]Recruiting_Expenses_Men''s_Women'!$F$2:$O$1271, 9, FALSE)</f>
        <v>368555</v>
      </c>
      <c r="BW76">
        <f>VLOOKUP(A76&amp;"2017", '[5]Recruiting_Expenses_Men''s_Women'!$F$2:$O$1271, 9, FALSE)</f>
        <v>426171</v>
      </c>
      <c r="BX76">
        <f>VLOOKUP(A76&amp;"2018", '[5]Recruiting_Expenses_Men''s_Women'!$F$2:$O$1271, 9, FALSE)</f>
        <v>443370</v>
      </c>
      <c r="BY76" s="4">
        <v>3151666.666666667</v>
      </c>
      <c r="BZ76" s="4">
        <v>3128666.6666666665</v>
      </c>
      <c r="CA76" s="4">
        <v>3457250</v>
      </c>
      <c r="CB76" s="4">
        <v>3294583.333333333</v>
      </c>
      <c r="CC76" s="4">
        <v>1879000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f>VLOOKUP(A76, '[3]2014'!$B$18:$D$145, 3, FALSE)</f>
        <v>7</v>
      </c>
      <c r="CJ76">
        <f>VLOOKUP(A76, '[3]2015'!$B$18:$D$145, 3, FALSE)</f>
        <v>11</v>
      </c>
      <c r="CK76">
        <f>VLOOKUP(A76, '[3]2016'!$B$18:$D$145, 3, FALSE)</f>
        <v>11</v>
      </c>
      <c r="CL76">
        <f>VLOOKUP(A76, '[3]2017'!$B$18:$D$147, 3, FALSE)</f>
        <v>10</v>
      </c>
      <c r="CM76">
        <f>VLOOKUP(A76, '[3]2018'!$B$18:$D$147, 3, FALSE)</f>
        <v>7</v>
      </c>
      <c r="CN76">
        <f>COUNTIF('[3]2014 Broadcasts'!$F$2:$F$561, 'Dataset to Analyze - Overall'!A76)+COUNTIF('[3]2014 Broadcasts'!$G$2:$G$561, 'Dataset to Analyze - Overall'!A76)+COUNTIF('[3]2014 Broadcasts'!$H$2:$H$561, 'Dataset to Analyze - Overall'!A76)+COUNTIF('[3]2014 Broadcasts'!$I$2:$I$561, 'Dataset to Analyze - Overall'!A76)</f>
        <v>6</v>
      </c>
      <c r="CO76">
        <f>COUNTIF('[3]2015 Broadcasts'!$C$2:$C$417, A76)+COUNTIF('[3]2015 Broadcasts'!$D$2:$D$417, A76)</f>
        <v>5</v>
      </c>
      <c r="CP76">
        <f>COUNTIF('[3]2016 Broadcasts'!$C$2:$C$400, 'Dataset to Analyze - Overall'!A76)+COUNTIF('[3]2016 Broadcasts'!$D$2:$D$400, 'Dataset to Analyze - Overall'!A76)</f>
        <v>3</v>
      </c>
      <c r="CQ76">
        <f>COUNTIF('[3]2017 Broadcasts'!$C$2:$C$394, 'Dataset to Analyze - Overall'!A76)+COUNTIF('[3]2017 Broadcasts'!$D$2:$D$394, 'Dataset to Analyze - Overall'!A76)</f>
        <v>3</v>
      </c>
      <c r="CR76">
        <f>COUNTIF('[3]2018 Broadcasts'!$C$2:$C$351, 'Dataset to Analyze - Overall'!A76)+COUNTIF('[3]2018 Broadcasts'!$D$2:$D$351, 'Dataset to Analyze - Overall'!A76)</f>
        <v>4</v>
      </c>
      <c r="CS76" s="4">
        <f>(((SUMIF('[3]2014 Broadcasts'!$F$2:$F$561, 'Dataset to Analyze - Overall'!A76, '[3]2014 Broadcasts'!$B$2:$B$561))+(SUMIF('[3]2014 Broadcasts'!$G$2:$G$561, 'Dataset to Analyze - Overall'!A76, '[3]2014 Broadcasts'!$B$2:$B$561))+(SUMIF('[3]2014 Broadcasts'!$H$2:$H$561, 'Dataset to Analyze - Overall'!A76, '[3]2014 Broadcasts'!$B$2:$B$561))+(SUMIF('[3]2014 Broadcasts'!$I$2:$I$561, 'Dataset to Analyze - Overall'!A76, '[3]2014 Broadcasts'!$B$2:$B$561)))/'Dataset to Analyze - Overall'!CN76)*1000000</f>
        <v>554666.66666666674</v>
      </c>
      <c r="CT76" s="4">
        <f>(((SUMIF('[3]2015 Broadcasts'!$C$2:$C$417,'Dataset to Analyze - Overall'!A76,'[3]2015 Broadcasts'!$H$2:$H$417))+(SUMIF('[3]2015 Broadcasts'!$D$2:$D$417,'Dataset to Analyze - Overall'!A76,'[3]2015 Broadcasts'!$H$2:$H$417)))/CO76)*1000000</f>
        <v>556800</v>
      </c>
      <c r="CU76" s="4">
        <f>(((SUMIF('[3]2016 Broadcasts'!$C$2:$C$400,'Dataset to Analyze - Overall'!A76,'[3]2016 Broadcasts'!$H$2:$H$400))+(SUMIF('[3]2016 Broadcasts'!$D$2:$D$400,'Dataset to Analyze - Overall'!A76,'[3]2016 Broadcasts'!$H$2:$H$400)))/'Dataset to Analyze - Overall'!CP76)*1000000</f>
        <v>1551999.9999999998</v>
      </c>
      <c r="CV76" s="4">
        <f>(((SUMIF('[3]2017 Broadcasts'!$C$2:$C$394,'Dataset to Analyze - Overall'!A76, '[3]2017 Broadcasts'!$I$2:$I$394))+(SUMIF('[3]2017 Broadcasts'!$D$2:$D$394,'Dataset to Analyze - Overall'!A76, '[3]2017 Broadcasts'!$I$2:$I$394)))/'Dataset to Analyze - Overall'!CQ76)*1000000</f>
        <v>1304000</v>
      </c>
      <c r="CW76" s="4">
        <f>(((SUMIF('[3]2018 Broadcasts'!$C$2:$C$351, 'Dataset to Analyze - Overall'!A76, '[3]2018 Broadcasts'!$H$2:$H$351))+(SUMIF('[3]2018 Broadcasts'!$D$2:$D$351, 'Dataset to Analyze - Overall'!A76, '[3]2018 Broadcasts'!$H$2:$H$351)))/'Dataset to Analyze - Overall'!CR76)*1000000</f>
        <v>681750.00000000012</v>
      </c>
      <c r="CX76" s="5"/>
      <c r="CY76">
        <f>VLOOKUP(A76&amp;"2014", [3]Attendance!$D$2:$G$1286, 4, FALSE)</f>
        <v>32406</v>
      </c>
      <c r="CZ76">
        <f>VLOOKUP(A76&amp;"2015", [3]Attendance!$D$2:$G$1286, 4, FALSE)</f>
        <v>29066</v>
      </c>
      <c r="DA76">
        <f>VLOOKUP(A76&amp;"2016", [3]Attendance!$D$2:$G$1286, 4, FALSE)</f>
        <v>37289</v>
      </c>
      <c r="DB76">
        <f>VLOOKUP(A76&amp;"2017", [3]Attendance!$D$2:$G$1286, 4, FALSE)</f>
        <v>39347</v>
      </c>
      <c r="DC76">
        <f>VLOOKUP(A76&amp;"2018", [3]Attendance!$D$2:$G$1286, 4, FALSE)</f>
        <v>31439</v>
      </c>
      <c r="DE76">
        <f t="shared" si="75"/>
        <v>7.9792866589389009</v>
      </c>
      <c r="DF76">
        <f t="shared" si="75"/>
        <v>9.1278370145389012</v>
      </c>
      <c r="DG76">
        <f t="shared" si="75"/>
        <v>8.7831321085389007</v>
      </c>
      <c r="DH76">
        <f t="shared" si="75"/>
        <v>9.5423102985389008</v>
      </c>
      <c r="DI76">
        <f t="shared" si="75"/>
        <v>8.5954513613389008</v>
      </c>
      <c r="DJ76">
        <f t="shared" si="93"/>
        <v>6.6850166666666668</v>
      </c>
      <c r="DK76">
        <f t="shared" si="94"/>
        <v>6.6309666666666658</v>
      </c>
      <c r="DL76">
        <f t="shared" si="95"/>
        <v>7.4031375000000006</v>
      </c>
      <c r="DM76">
        <f t="shared" si="96"/>
        <v>7.0208708333333325</v>
      </c>
      <c r="DN76">
        <f t="shared" si="97"/>
        <v>3.6942500000000003</v>
      </c>
      <c r="DT76">
        <f t="shared" si="76"/>
        <v>17.338565440327109</v>
      </c>
      <c r="DU76">
        <f t="shared" si="76"/>
        <v>14.348172073163305</v>
      </c>
      <c r="DV76">
        <f t="shared" si="76"/>
        <v>17.301844356550973</v>
      </c>
      <c r="DW76">
        <f t="shared" si="76"/>
        <v>20.051424401257513</v>
      </c>
      <c r="DX76">
        <f t="shared" si="76"/>
        <v>18.981955403868831</v>
      </c>
      <c r="DY76">
        <f t="shared" si="77"/>
        <v>32.745909999999995</v>
      </c>
      <c r="DZ76">
        <f t="shared" si="78"/>
        <v>44.372829999999993</v>
      </c>
      <c r="EA76">
        <f t="shared" si="79"/>
        <v>49.372829999999993</v>
      </c>
      <c r="EB76">
        <f t="shared" si="80"/>
        <v>30.525699999999997</v>
      </c>
      <c r="EC76">
        <f t="shared" si="81"/>
        <v>29.030709999999999</v>
      </c>
      <c r="ED76">
        <f t="shared" si="82"/>
        <v>8.9580000001445406</v>
      </c>
      <c r="EE76">
        <f t="shared" si="83"/>
        <v>7.4650000001716776</v>
      </c>
      <c r="EF76">
        <f t="shared" si="84"/>
        <v>4.479000000202066</v>
      </c>
      <c r="EG76">
        <f t="shared" si="85"/>
        <v>4.4790000002345138</v>
      </c>
      <c r="EH76">
        <f t="shared" si="86"/>
        <v>5.9720000002692695</v>
      </c>
      <c r="EI76" s="4">
        <f t="shared" si="87"/>
        <v>73.706778766077207</v>
      </c>
      <c r="EJ76" s="4">
        <f t="shared" si="87"/>
        <v>81.944805754540539</v>
      </c>
      <c r="EK76" s="4">
        <f t="shared" si="87"/>
        <v>87.339943965291923</v>
      </c>
      <c r="EL76" s="4">
        <f t="shared" si="87"/>
        <v>71.619305533364269</v>
      </c>
      <c r="EM76" s="4">
        <f t="shared" si="87"/>
        <v>66.274366765476998</v>
      </c>
      <c r="EN76" s="4">
        <f t="shared" si="58"/>
        <v>75</v>
      </c>
      <c r="EO76" s="4">
        <f t="shared" si="58"/>
        <v>74</v>
      </c>
      <c r="EP76" s="4">
        <f t="shared" si="58"/>
        <v>71</v>
      </c>
      <c r="EQ76" s="4">
        <f t="shared" si="58"/>
        <v>76</v>
      </c>
      <c r="ER76" s="4" t="e">
        <f t="shared" si="58"/>
        <v>#DIV/0!</v>
      </c>
      <c r="ET76" s="4">
        <v>0</v>
      </c>
      <c r="EU76">
        <v>5</v>
      </c>
      <c r="EV76">
        <v>5</v>
      </c>
      <c r="EW76">
        <v>0</v>
      </c>
      <c r="EX76">
        <v>0</v>
      </c>
      <c r="EY76">
        <v>5</v>
      </c>
      <c r="EZ76">
        <v>5</v>
      </c>
      <c r="FA76">
        <v>5</v>
      </c>
      <c r="FB76">
        <v>5</v>
      </c>
      <c r="FC76">
        <v>5</v>
      </c>
      <c r="FD76">
        <f>VLOOKUP(A76, '[3]College Football Reference 0918'!$A$2:$R$131, 9, FALSE)</f>
        <v>3</v>
      </c>
      <c r="FE76">
        <f>VLOOKUP(A76, '[3]College Football Reference 0918'!$A$2:$R$131, 10, FALSE)</f>
        <v>0</v>
      </c>
      <c r="FF76">
        <f>VLOOKUP(A76, '[3]College Football Reference 0918'!$A$2:$R$131, 11, FALSE)</f>
        <v>0</v>
      </c>
      <c r="FG76">
        <f>VLOOKUP(A76, '[3]College Football Reference 0918'!$A$2:$R$131, 12, FALSE)</f>
        <v>1</v>
      </c>
      <c r="FH76">
        <f>VLOOKUP(A76, '[3]College Football Reference 0918'!$A$2:$R$131, 13, FALSE)</f>
        <v>0</v>
      </c>
      <c r="FT76">
        <v>10</v>
      </c>
      <c r="FU76">
        <v>10</v>
      </c>
      <c r="FX76">
        <f>IF((VLOOKUP(A76, '[3]2014'!$B$18:$Q$145, 13, FALSE))&gt;0, 5, 0)</f>
        <v>0</v>
      </c>
      <c r="FY76">
        <f>IF((VLOOKUP(A76, '[3]2015'!$B$18:$P$145, 13, FALSE))&gt;0, 5, 0)</f>
        <v>0</v>
      </c>
      <c r="FZ76">
        <f>IF((VLOOKUP(A76, '[3]2016'!$B$18:$Q$145, 13, FALSE))&gt;0, 5, 0)</f>
        <v>0</v>
      </c>
      <c r="GA76">
        <f>IF((VLOOKUP(A76, '[3]2017'!$B$18:$Q$147, 13, FALSE))&gt;0, 5, 0)</f>
        <v>0</v>
      </c>
      <c r="GB76">
        <f>IF((VLOOKUP(A76, '[3]2018'!$B$18:$Q$147, 13, FALSE))&gt;0, 5, 0)</f>
        <v>0</v>
      </c>
      <c r="GC76">
        <f>IF((VLOOKUP(A76, '[3]2014'!$B$18:$Q$145, 15, FALSE))&gt;0, 5, 0)</f>
        <v>0</v>
      </c>
      <c r="GD76">
        <f>IF((VLOOKUP(A76, '[3]2015'!$B$18:$P$145, 15, FALSE))&gt;0, 5, 0)</f>
        <v>0</v>
      </c>
      <c r="GE76">
        <f>IF((VLOOKUP(A76, '[3]2016'!$B$18:$Q$145, 15, FALSE))&gt;0, 5, 0)</f>
        <v>5</v>
      </c>
      <c r="GF76">
        <f>IF((VLOOKUP(A76, '[3]2017'!$B$18:$Q$147, 15, FALSE))&gt;0, 5, 0)</f>
        <v>0</v>
      </c>
      <c r="GG76">
        <f>IF((VLOOKUP(A76, '[3]2018'!$B$18:$Q$147, 15, FALSE))&gt;0, 5, 0)</f>
        <v>0</v>
      </c>
      <c r="GH76" s="7">
        <f t="shared" si="88"/>
        <v>134512.60455348581</v>
      </c>
      <c r="GI76" s="7">
        <f t="shared" si="88"/>
        <v>146530.74396189963</v>
      </c>
      <c r="GJ76" s="7">
        <f t="shared" si="88"/>
        <v>159622.65393121753</v>
      </c>
      <c r="GK76" s="7">
        <f t="shared" si="88"/>
        <v>173884.2713763215</v>
      </c>
      <c r="GL76" s="7">
        <f t="shared" si="88"/>
        <v>189420.10477474582</v>
      </c>
      <c r="GM76">
        <v>206344</v>
      </c>
      <c r="GO76" s="8">
        <f t="shared" si="89"/>
        <v>2.8000000000000001E-2</v>
      </c>
      <c r="GP76" s="8">
        <f t="shared" si="90"/>
        <v>2.8000000000000001E-2</v>
      </c>
      <c r="GQ76">
        <f>VLOOKUP(A76, '[3]Sept. 2017 Social'!$D$2:$F$151, 3, FALSE)</f>
        <v>2.8000000000000001E-2</v>
      </c>
      <c r="GR76" t="e">
        <f>VLOOKUP(A76, '[3]Sept. 2018 Social'!$D$2:$F$151, 3, FALSE)</f>
        <v>#N/A</v>
      </c>
      <c r="GS76">
        <f>VLOOKUP(A76, '[3]Sept. 2019 Social'!$D$2:$F$301, 3, FALSE)</f>
        <v>4.6899999999999997E-2</v>
      </c>
      <c r="GV76">
        <v>0.4519857522968877</v>
      </c>
    </row>
    <row r="77" spans="1:204" x14ac:dyDescent="0.35">
      <c r="A77" t="s">
        <v>352</v>
      </c>
      <c r="B77" t="str">
        <f>VLOOKUP(A77,'[1]CFB Scores for Tableau'!$A$2:$D$131, 2, FALSE)</f>
        <v>Toledo</v>
      </c>
      <c r="C77" t="str">
        <f>VLOOKUP(A77,'[1]CFB Scores for Tableau'!$A$2:$D$131, 3, FALSE)</f>
        <v>Ohio</v>
      </c>
      <c r="D77" s="9">
        <f>VLOOKUP(A77,'[1]CFB Scores for Tableau'!$A$2:$D$131, 4, FALSE)</f>
        <v>43606</v>
      </c>
      <c r="F77" s="3">
        <f t="shared" si="61"/>
        <v>9.3309383160148549</v>
      </c>
      <c r="G77">
        <f t="shared" si="62"/>
        <v>91</v>
      </c>
      <c r="I77" s="4">
        <f t="shared" si="63"/>
        <v>0.91553310759999995</v>
      </c>
      <c r="J77">
        <v>0</v>
      </c>
      <c r="K77" s="4">
        <f t="shared" si="64"/>
        <v>5.5845899999999995</v>
      </c>
      <c r="L77" s="4">
        <f t="shared" si="65"/>
        <v>17.463314096243483</v>
      </c>
      <c r="M77" s="4">
        <f t="shared" si="91"/>
        <v>44.546569000000012</v>
      </c>
      <c r="N77" s="4">
        <f t="shared" si="66"/>
        <v>40.311000000171518</v>
      </c>
      <c r="O77" s="4">
        <f t="shared" si="67"/>
        <v>108.82100620401501</v>
      </c>
      <c r="P77" s="4">
        <f t="shared" si="68"/>
        <v>82</v>
      </c>
      <c r="Q77" s="4"/>
      <c r="R77" s="4">
        <f t="shared" si="92"/>
        <v>107.64179983127458</v>
      </c>
      <c r="S77" s="4">
        <f t="shared" si="69"/>
        <v>82</v>
      </c>
      <c r="T77" s="4"/>
      <c r="U77" t="s">
        <v>353</v>
      </c>
      <c r="V77" t="s">
        <v>203</v>
      </c>
      <c r="W77" s="4">
        <v>8333748</v>
      </c>
      <c r="X77" s="4">
        <v>1865611.6</v>
      </c>
      <c r="Y77" s="4">
        <f>VLOOKUP(A77, '[2]Non-Power 5'!$B$2:$F$68, 3, FALSE)</f>
        <v>342254.2</v>
      </c>
      <c r="Z77" s="4">
        <f>VLOOKUP(A77, '[2]Non-Power 5'!$B$2:$F$68, 4, FALSE)</f>
        <v>256074.6</v>
      </c>
      <c r="AA77" s="3">
        <f>VLOOKUP(A77, '[2]Non-Power 5'!$B$2:$F$68, 5, FALSE)</f>
        <v>0.74820002208884506</v>
      </c>
      <c r="AB77" s="4">
        <v>6468136.4000000004</v>
      </c>
      <c r="AC77" s="3">
        <v>0.32178995938091715</v>
      </c>
      <c r="AD77" s="4">
        <f t="shared" si="70"/>
        <v>2683400</v>
      </c>
      <c r="AE77" t="s">
        <v>354</v>
      </c>
      <c r="AF77" s="5">
        <f>(VLOOKUP(A77, '[3]USA Coaches'' Salaries'!$O$3:$W$132, 9, FALSE))</f>
        <v>0.82399999999999984</v>
      </c>
      <c r="AG77">
        <v>36727</v>
      </c>
      <c r="AH77">
        <v>30659</v>
      </c>
      <c r="AI77">
        <v>16205</v>
      </c>
      <c r="AJ77">
        <f t="shared" si="71"/>
        <v>83591</v>
      </c>
      <c r="AK77">
        <v>0</v>
      </c>
      <c r="AL77">
        <v>0</v>
      </c>
      <c r="AM77">
        <v>0</v>
      </c>
      <c r="AN77">
        <v>0</v>
      </c>
      <c r="AO77">
        <f t="shared" si="72"/>
        <v>0</v>
      </c>
      <c r="AP77">
        <f>(VLOOKUP(A77, '[3]College Football Reference 0918'!$A$2:$I$131, 8, FALSE))*10</f>
        <v>0</v>
      </c>
      <c r="AQ77">
        <f>(VLOOKUP(A77, '[3]College Football Reference 0918'!$A$2:$I$131, 9, FALSE))*10</f>
        <v>10</v>
      </c>
      <c r="AR77">
        <f>VLOOKUP('Dataset to Analyze - Overall'!A77, '[3]College Football Reference 0918'!$A$2:$G$131, 3, FALSE)</f>
        <v>84</v>
      </c>
      <c r="AS77">
        <f>VLOOKUP('Dataset to Analyze - Overall'!A77, '[3]College Football Reference 0918'!$A$2:$G$131, 4, FALSE)</f>
        <v>44</v>
      </c>
      <c r="AT77" s="5">
        <f>VLOOKUP('Dataset to Analyze - Overall'!A77, '[3]College Football Reference 0918'!$A$2:$G$131, 5, FALSE)</f>
        <v>0.65625</v>
      </c>
      <c r="AU77">
        <f>(VLOOKUP('Dataset to Analyze - Overall'!A77,'[3]College Football Reference 0918'!$A$2:$G$131,7,FALSE)*5)</f>
        <v>15</v>
      </c>
      <c r="AV77">
        <f>(VLOOKUP('Dataset to Analyze - Overall'!A77, '[3]College Football Reference 0918'!$A$2:$G$131, 6, FALSE))*5</f>
        <v>40</v>
      </c>
      <c r="AW77">
        <f t="shared" si="73"/>
        <v>27</v>
      </c>
      <c r="AX77" s="4">
        <f>((((SUMIF('[3]2014 Broadcasts'!$F$2:$F$561, 'Dataset to Analyze - Overall'!A77, '[3]2014 Broadcasts'!$B$2:$B$561))+(SUMIF('[3]2014 Broadcasts'!$G$2:$G$561, 'Dataset to Analyze - Overall'!A77, '[3]2014 Broadcasts'!$B$2:$B$561))+(SUMIF('[3]2014 Broadcasts'!$H$2:$H$561, 'Dataset to Analyze - Overall'!A77, '[3]2014 Broadcasts'!$B$2:$B$561))+(SUMIF('[3]2014 Broadcasts'!$I$2:$I$561, 'Dataset to Analyze - Overall'!A77, '[3]2014 Broadcasts'!$B$2:$B$561)))+((SUMIF('[3]2015 Broadcasts'!$C$2:$C$417,'Dataset to Analyze - Overall'!A77,'[3]2015 Broadcasts'!$H$2:$H$417))+(SUMIF('[3]2015 Broadcasts'!$D$2:$D$417,'Dataset to Analyze - Overall'!A77,'[3]2015 Broadcasts'!$H$2:$H$417)))+((SUMIF('[3]2016 Broadcasts'!$C$2:$C$400,'Dataset to Analyze - Overall'!A77,'[3]2016 Broadcasts'!$H$2:$H$400))+(SUMIF('[3]2016 Broadcasts'!$D$2:$D$400,'Dataset to Analyze - Overall'!A77,'[3]2016 Broadcasts'!$H$2:$H$400)))+((SUMIF('[3]2017 Broadcasts'!$C$2:$C$394,'Dataset to Analyze - Overall'!A77, '[3]2017 Broadcasts'!$I$2:$I$394))+(SUMIF('[3]2017 Broadcasts'!$D$2:$D$394,'Dataset to Analyze - Overall'!A77, '[3]2017 Broadcasts'!$I$2:$I$394)))+((SUMIF('[3]2018 Broadcasts'!$C$2:$C$351, 'Dataset to Analyze - Overall'!A77, '[3]2018 Broadcasts'!$H$2:$H$351))+(SUMIF('[3]2018 Broadcasts'!$D$2:$D$351, 'Dataset to Analyze - Overall'!A77, '[3]2018 Broadcasts'!$H$2:$H$351))))/AW77)*1000000</f>
        <v>647074.07407407404</v>
      </c>
      <c r="AY77" t="s">
        <v>193</v>
      </c>
      <c r="AZ77" s="4">
        <f>(VLOOKUP(A77, [3]Averages!$B$2:$K$128, 10, FALSE))*1000000</f>
        <v>216666.66666666669</v>
      </c>
      <c r="BA77" s="4">
        <f>AVERAGEIF([3]Attendance!$C$2:$C$1286, 'Dataset to Analyze - Overall'!A77, [3]Attendance!$G$2:$G$1286)</f>
        <v>20402.3</v>
      </c>
      <c r="BB77">
        <f>VLOOKUP(A77, [3]Stadiums!$B$2:$E$132, 3, FALSE)</f>
        <v>26248</v>
      </c>
      <c r="BC77" s="3">
        <f t="shared" si="74"/>
        <v>0.77728969826272476</v>
      </c>
      <c r="BD77">
        <f>VLOOKUP(A77, '[3]College Football Reference 0918'!$A$2:$L$131, 11, FALSE)</f>
        <v>0</v>
      </c>
      <c r="BE77">
        <f>VLOOKUP(A77, '[3]College Football Reference 0918'!$A$2:$L$131, 12, FALSE)</f>
        <v>0</v>
      </c>
      <c r="BF77">
        <f>VLOOKUP(A77, '[3]College Football Reference 0918'!$A$2:$L$131, 2, FALSE)</f>
        <v>3</v>
      </c>
      <c r="BG77">
        <f>VLOOKUP(A77, '[3]Draft Picks'!$AG$2:$AT$131, 14, FALSE)</f>
        <v>6</v>
      </c>
      <c r="BH77">
        <f>(VLOOKUP(A77, [3]Averages!$B$2:$J$128, 9, FALSE))*GV77</f>
        <v>949661.22735325538</v>
      </c>
      <c r="BJ77">
        <f>VLOOKUP(A77&amp;"2014", '[4]Revenues_All_Sports_and_Men''s_W'!$E$2:$BI$1271, 57, FALSE)</f>
        <v>8171693</v>
      </c>
      <c r="BK77">
        <f>VLOOKUP(A77&amp;"2015", '[4]Revenues_All_Sports_and_Men''s_W'!$E$2:$BI$1271, 57, FALSE)</f>
        <v>9313584</v>
      </c>
      <c r="BL77">
        <f>VLOOKUP(A77&amp;"2016", '[4]Revenues_All_Sports_and_Men''s_W'!$E$2:$BI$1271, 57, FALSE)</f>
        <v>10046711</v>
      </c>
      <c r="BM77">
        <f>VLOOKUP(A77&amp;"2017", '[4]Revenues_All_Sports_and_Men''s_W'!$E$2:$BI$1271, 57, FALSE)</f>
        <v>10691139</v>
      </c>
      <c r="BN77">
        <f>VLOOKUP(A77&amp;"2018", '[4]Revenues_All_Sports_and_Men''s_W'!$E$2:$BI$1271, 57, FALSE)</f>
        <v>11696094</v>
      </c>
      <c r="BO77" s="6">
        <f>VLOOKUP(A77&amp;"2014", '[4]Revenues_All_Sports_and_Men''s_W'!$E$2:$FO$1271, 58, FALSE)</f>
        <v>0.2977035490605428</v>
      </c>
      <c r="BP77" s="6">
        <f>VLOOKUP(A77&amp;"2015", '[4]Revenues_All_Sports_and_Men''s_W'!$E$2:$FO$1271, 58, FALSE)</f>
        <v>0.31522256929241016</v>
      </c>
      <c r="BQ77" s="6">
        <f>VLOOKUP(A77&amp;"2016", '[4]Revenues_All_Sports_and_Men''s_W'!$E$2:$FO$1271, 58, FALSE)</f>
        <v>0.34642432196961975</v>
      </c>
      <c r="BR77" s="6">
        <f>VLOOKUP(A77&amp;"2017", '[4]Revenues_All_Sports_and_Men''s_W'!$E$2:$FO$1271, 58, FALSE)</f>
        <v>0.36541157006297226</v>
      </c>
      <c r="BS77" s="6">
        <f>VLOOKUP(A77&amp;"2018", '[4]Revenues_All_Sports_and_Men''s_W'!$E$2:$FO$1271, 58, FALSE)</f>
        <v>0.35061547569977891</v>
      </c>
      <c r="BT77">
        <f>VLOOKUP(A77&amp;"2014", '[5]Recruiting_Expenses_Men''s_Women'!$F$2:$O$1271, 9, FALSE)</f>
        <v>321852</v>
      </c>
      <c r="BU77">
        <f>VLOOKUP(A77&amp;"2015", '[5]Recruiting_Expenses_Men''s_Women'!$F$2:$O$1271, 9, FALSE)</f>
        <v>459890</v>
      </c>
      <c r="BV77">
        <f>VLOOKUP(A77&amp;"2016", '[5]Recruiting_Expenses_Men''s_Women'!$F$2:$O$1271, 9, FALSE)</f>
        <v>550377</v>
      </c>
      <c r="BW77">
        <f>VLOOKUP(A77&amp;"2017", '[5]Recruiting_Expenses_Men''s_Women'!$F$2:$O$1271, 9, FALSE)</f>
        <v>383018</v>
      </c>
      <c r="BX77">
        <f>VLOOKUP(A77&amp;"2018", '[5]Recruiting_Expenses_Men''s_Women'!$F$2:$O$1271, 9, FALSE)</f>
        <v>435043</v>
      </c>
      <c r="BY77" s="4">
        <v>1585000</v>
      </c>
      <c r="BZ77" s="4">
        <v>2033999.9999999998</v>
      </c>
      <c r="CA77" s="4">
        <v>2336000</v>
      </c>
      <c r="CB77" s="4">
        <v>2562000</v>
      </c>
      <c r="CC77" s="4">
        <v>4900000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f>VLOOKUP(A77, '[3]2014'!$B$18:$D$145, 3, FALSE)</f>
        <v>9</v>
      </c>
      <c r="CJ77">
        <f>VLOOKUP(A77, '[3]2015'!$B$18:$D$145, 3, FALSE)</f>
        <v>10</v>
      </c>
      <c r="CK77">
        <f>VLOOKUP(A77, '[3]2016'!$B$18:$D$145, 3, FALSE)</f>
        <v>9</v>
      </c>
      <c r="CL77">
        <f>VLOOKUP(A77, '[3]2017'!$B$18:$D$147, 3, FALSE)</f>
        <v>11</v>
      </c>
      <c r="CM77">
        <f>VLOOKUP(A77, '[3]2018'!$B$18:$D$147, 3, FALSE)</f>
        <v>7</v>
      </c>
      <c r="CN77">
        <f>COUNTIF('[3]2014 Broadcasts'!$F$2:$F$561, 'Dataset to Analyze - Overall'!A77)+COUNTIF('[3]2014 Broadcasts'!$G$2:$G$561, 'Dataset to Analyze - Overall'!A77)+COUNTIF('[3]2014 Broadcasts'!$H$2:$H$561, 'Dataset to Analyze - Overall'!A77)+COUNTIF('[3]2014 Broadcasts'!$I$2:$I$561, 'Dataset to Analyze - Overall'!A77)</f>
        <v>6</v>
      </c>
      <c r="CO77">
        <f>COUNTIF('[3]2015 Broadcasts'!$C$2:$C$417, A77)+COUNTIF('[3]2015 Broadcasts'!$D$2:$D$417, A77)</f>
        <v>5</v>
      </c>
      <c r="CP77">
        <f>COUNTIF('[3]2016 Broadcasts'!$C$2:$C$400, 'Dataset to Analyze - Overall'!A77)+COUNTIF('[3]2016 Broadcasts'!$D$2:$D$400, 'Dataset to Analyze - Overall'!A77)</f>
        <v>7</v>
      </c>
      <c r="CQ77">
        <f>COUNTIF('[3]2017 Broadcasts'!$C$2:$C$394, 'Dataset to Analyze - Overall'!A77)+COUNTIF('[3]2017 Broadcasts'!$D$2:$D$394, 'Dataset to Analyze - Overall'!A77)</f>
        <v>6</v>
      </c>
      <c r="CR77">
        <f>COUNTIF('[3]2018 Broadcasts'!$C$2:$C$351, 'Dataset to Analyze - Overall'!A77)+COUNTIF('[3]2018 Broadcasts'!$D$2:$D$351, 'Dataset to Analyze - Overall'!A77)</f>
        <v>3</v>
      </c>
      <c r="CS77" s="4">
        <f>(((SUMIF('[3]2014 Broadcasts'!$F$2:$F$561, 'Dataset to Analyze - Overall'!A77, '[3]2014 Broadcasts'!$B$2:$B$561))+(SUMIF('[3]2014 Broadcasts'!$G$2:$G$561, 'Dataset to Analyze - Overall'!A77, '[3]2014 Broadcasts'!$B$2:$B$561))+(SUMIF('[3]2014 Broadcasts'!$H$2:$H$561, 'Dataset to Analyze - Overall'!A77, '[3]2014 Broadcasts'!$B$2:$B$561))+(SUMIF('[3]2014 Broadcasts'!$I$2:$I$561, 'Dataset to Analyze - Overall'!A77, '[3]2014 Broadcasts'!$B$2:$B$561)))/'Dataset to Analyze - Overall'!CN77)*1000000</f>
        <v>710500</v>
      </c>
      <c r="CT77" s="4">
        <f>(((SUMIF('[3]2015 Broadcasts'!$C$2:$C$417,'Dataset to Analyze - Overall'!A77,'[3]2015 Broadcasts'!$H$2:$H$417))+(SUMIF('[3]2015 Broadcasts'!$D$2:$D$417,'Dataset to Analyze - Overall'!A77,'[3]2015 Broadcasts'!$H$2:$H$417)))/CO77)*1000000</f>
        <v>819399.99999999988</v>
      </c>
      <c r="CU77" s="4">
        <f>(((SUMIF('[3]2016 Broadcasts'!$C$2:$C$400,'Dataset to Analyze - Overall'!A77,'[3]2016 Broadcasts'!$H$2:$H$400))+(SUMIF('[3]2016 Broadcasts'!$D$2:$D$400,'Dataset to Analyze - Overall'!A77,'[3]2016 Broadcasts'!$H$2:$H$400)))/'Dataset to Analyze - Overall'!CP77)*1000000</f>
        <v>565142.85714285716</v>
      </c>
      <c r="CV77" s="4">
        <f>(((SUMIF('[3]2017 Broadcasts'!$C$2:$C$394,'Dataset to Analyze - Overall'!A77, '[3]2017 Broadcasts'!$I$2:$I$394))+(SUMIF('[3]2017 Broadcasts'!$D$2:$D$394,'Dataset to Analyze - Overall'!A77, '[3]2017 Broadcasts'!$I$2:$I$394)))/'Dataset to Analyze - Overall'!CQ77)*1000000</f>
        <v>559333.33333333337</v>
      </c>
      <c r="CW77" s="4">
        <f>(((SUMIF('[3]2018 Broadcasts'!$C$2:$C$351, 'Dataset to Analyze - Overall'!A77, '[3]2018 Broadcasts'!$H$2:$H$351))+(SUMIF('[3]2018 Broadcasts'!$D$2:$D$351, 'Dataset to Analyze - Overall'!A77, '[3]2018 Broadcasts'!$H$2:$H$351)))/'Dataset to Analyze - Overall'!CR77)*1000000</f>
        <v>599666.66666666663</v>
      </c>
      <c r="CX77" s="5"/>
      <c r="CY77">
        <f>VLOOKUP(A77&amp;"2014", [3]Attendance!$D$2:$G$1286, 4, FALSE)</f>
        <v>19548</v>
      </c>
      <c r="CZ77">
        <f>VLOOKUP(A77&amp;"2015", [3]Attendance!$D$2:$G$1286, 4, FALSE)</f>
        <v>20842</v>
      </c>
      <c r="DA77">
        <f>VLOOKUP(A77&amp;"2016", [3]Attendance!$D$2:$G$1286, 4, FALSE)</f>
        <v>20628</v>
      </c>
      <c r="DB77">
        <f>VLOOKUP(A77&amp;"2017", [3]Attendance!$D$2:$G$1286, 4, FALSE)</f>
        <v>20745</v>
      </c>
      <c r="DC77">
        <f>VLOOKUP(A77&amp;"2018", [3]Attendance!$D$2:$G$1286, 4, FALSE)</f>
        <v>21352</v>
      </c>
      <c r="DE77">
        <f t="shared" si="75"/>
        <v>5.2331521969389012</v>
      </c>
      <c r="DF77">
        <f t="shared" si="75"/>
        <v>5.9644191933389008</v>
      </c>
      <c r="DG77">
        <f t="shared" si="75"/>
        <v>6.4339137241389013</v>
      </c>
      <c r="DH77">
        <f t="shared" si="75"/>
        <v>6.8466054153389004</v>
      </c>
      <c r="DI77">
        <f t="shared" si="75"/>
        <v>7.4901785973389012</v>
      </c>
      <c r="DJ77">
        <f t="shared" si="93"/>
        <v>3.0033499999999997</v>
      </c>
      <c r="DK77">
        <f t="shared" si="94"/>
        <v>4.0584999999999996</v>
      </c>
      <c r="DL77">
        <f t="shared" si="95"/>
        <v>4.7682000000000002</v>
      </c>
      <c r="DM77">
        <f t="shared" si="96"/>
        <v>5.2992999999999997</v>
      </c>
      <c r="DN77">
        <f t="shared" si="97"/>
        <v>10.793600000000001</v>
      </c>
      <c r="DT77">
        <f t="shared" si="76"/>
        <v>11.450669919173276</v>
      </c>
      <c r="DU77">
        <f t="shared" si="76"/>
        <v>17.231587833171421</v>
      </c>
      <c r="DV77">
        <f t="shared" si="76"/>
        <v>20.78549866832266</v>
      </c>
      <c r="DW77">
        <f t="shared" si="76"/>
        <v>14.150557073405659</v>
      </c>
      <c r="DX77">
        <f t="shared" si="76"/>
        <v>16.355787786503914</v>
      </c>
      <c r="DY77">
        <f t="shared" si="77"/>
        <v>35.440169999999995</v>
      </c>
      <c r="DZ77">
        <f t="shared" si="78"/>
        <v>34.287300000000002</v>
      </c>
      <c r="EA77">
        <f t="shared" si="79"/>
        <v>29.20177</v>
      </c>
      <c r="EB77">
        <f t="shared" si="80"/>
        <v>39.372829999999993</v>
      </c>
      <c r="EC77">
        <f t="shared" si="81"/>
        <v>29.030709999999999</v>
      </c>
      <c r="ED77">
        <f t="shared" si="82"/>
        <v>8.9580000000285587</v>
      </c>
      <c r="EE77">
        <f t="shared" si="83"/>
        <v>7.4650000000398204</v>
      </c>
      <c r="EF77">
        <f t="shared" si="84"/>
        <v>10.451000000051783</v>
      </c>
      <c r="EG77">
        <f t="shared" si="85"/>
        <v>8.9580000000649225</v>
      </c>
      <c r="EH77">
        <f t="shared" si="86"/>
        <v>4.4790000000793135</v>
      </c>
      <c r="EI77" s="4">
        <f t="shared" si="87"/>
        <v>64.085342116140737</v>
      </c>
      <c r="EJ77" s="4">
        <f t="shared" si="87"/>
        <v>69.006807026550149</v>
      </c>
      <c r="EK77" s="4">
        <f t="shared" si="87"/>
        <v>71.640382392513345</v>
      </c>
      <c r="EL77" s="4">
        <f t="shared" si="87"/>
        <v>74.627292488809488</v>
      </c>
      <c r="EM77" s="4">
        <f t="shared" si="87"/>
        <v>68.149276383922128</v>
      </c>
      <c r="EN77" s="4">
        <f t="shared" si="58"/>
        <v>78</v>
      </c>
      <c r="EO77" s="4">
        <f t="shared" si="58"/>
        <v>77</v>
      </c>
      <c r="EP77" s="4">
        <f t="shared" si="58"/>
        <v>77</v>
      </c>
      <c r="EQ77" s="4">
        <f t="shared" si="58"/>
        <v>75</v>
      </c>
      <c r="ER77" s="4" t="e">
        <f t="shared" si="58"/>
        <v>#DIV/0!</v>
      </c>
      <c r="ET77">
        <v>5</v>
      </c>
      <c r="EU77">
        <v>5</v>
      </c>
      <c r="EV77">
        <v>0</v>
      </c>
      <c r="EW77">
        <v>0</v>
      </c>
      <c r="EX77">
        <v>0</v>
      </c>
      <c r="EY77">
        <v>5</v>
      </c>
      <c r="EZ77">
        <v>5</v>
      </c>
      <c r="FA77">
        <v>5</v>
      </c>
      <c r="FB77">
        <v>5</v>
      </c>
      <c r="FC77">
        <v>5</v>
      </c>
      <c r="FD77">
        <f>VLOOKUP(A77, '[3]College Football Reference 0918'!$A$2:$R$131, 9, FALSE)</f>
        <v>1</v>
      </c>
      <c r="FE77">
        <f>VLOOKUP(A77, '[3]College Football Reference 0918'!$A$2:$R$131, 10, FALSE)</f>
        <v>0</v>
      </c>
      <c r="FF77">
        <f>VLOOKUP(A77, '[3]College Football Reference 0918'!$A$2:$R$131, 11, FALSE)</f>
        <v>0</v>
      </c>
      <c r="FG77">
        <f>VLOOKUP(A77, '[3]College Football Reference 0918'!$A$2:$R$131, 12, FALSE)</f>
        <v>0</v>
      </c>
      <c r="FH77">
        <f>VLOOKUP(A77, '[3]College Football Reference 0918'!$A$2:$R$131, 13, FALSE)</f>
        <v>0</v>
      </c>
      <c r="FV77">
        <v>10</v>
      </c>
      <c r="FX77">
        <f>IF((VLOOKUP(A77, '[3]2014'!$B$18:$Q$145, 13, FALSE))&gt;0, 5, 0)</f>
        <v>0</v>
      </c>
      <c r="FY77">
        <f>IF((VLOOKUP(A77, '[3]2015'!$B$18:$P$145, 13, FALSE))&gt;0, 5, 0)</f>
        <v>0</v>
      </c>
      <c r="FZ77">
        <f>IF((VLOOKUP(A77, '[3]2016'!$B$18:$Q$145, 13, FALSE))&gt;0, 5, 0)</f>
        <v>0</v>
      </c>
      <c r="GA77">
        <f>IF((VLOOKUP(A77, '[3]2017'!$B$18:$Q$147, 13, FALSE))&gt;0, 5, 0)</f>
        <v>0</v>
      </c>
      <c r="GB77">
        <f>IF((VLOOKUP(A77, '[3]2018'!$B$18:$Q$147, 13, FALSE))&gt;0, 5, 0)</f>
        <v>0</v>
      </c>
      <c r="GC77">
        <f>IF((VLOOKUP(A77, '[3]2014'!$B$18:$Q$145, 15, FALSE))&gt;0, 5, 0)</f>
        <v>0</v>
      </c>
      <c r="GD77">
        <f>IF((VLOOKUP(A77, '[3]2015'!$B$18:$P$145, 15, FALSE))&gt;0, 5, 0)</f>
        <v>0</v>
      </c>
      <c r="GE77">
        <f>IF((VLOOKUP(A77, '[3]2016'!$B$18:$Q$145, 15, FALSE))&gt;0, 5, 0)</f>
        <v>0</v>
      </c>
      <c r="GF77">
        <f>IF((VLOOKUP(A77, '[3]2017'!$B$18:$Q$147, 15, FALSE))&gt;0, 5, 0)</f>
        <v>0</v>
      </c>
      <c r="GG77">
        <f>IF((VLOOKUP(A77, '[3]2018'!$B$18:$Q$147, 15, FALSE))&gt;0, 5, 0)</f>
        <v>0</v>
      </c>
      <c r="GH77" s="7">
        <f t="shared" si="88"/>
        <v>54491.737715806761</v>
      </c>
      <c r="GI77" s="7">
        <f t="shared" si="88"/>
        <v>59360.346889268156</v>
      </c>
      <c r="GJ77" s="7">
        <f t="shared" si="88"/>
        <v>64663.945958033197</v>
      </c>
      <c r="GK77" s="7">
        <f t="shared" si="88"/>
        <v>70441.399452458456</v>
      </c>
      <c r="GL77" s="7">
        <f t="shared" si="88"/>
        <v>76735.044286365373</v>
      </c>
      <c r="GM77">
        <v>83591</v>
      </c>
      <c r="GO77" s="8" t="e">
        <f t="shared" si="89"/>
        <v>#N/A</v>
      </c>
      <c r="GP77" s="8" t="e">
        <f t="shared" si="90"/>
        <v>#N/A</v>
      </c>
      <c r="GQ77" t="e">
        <f>VLOOKUP(A77, '[3]Sept. 2017 Social'!$D$2:$F$151, 3, FALSE)</f>
        <v>#N/A</v>
      </c>
      <c r="GR77" t="e">
        <f>VLOOKUP(A77, '[3]Sept. 2018 Social'!$D$2:$F$151, 3, FALSE)</f>
        <v>#N/A</v>
      </c>
      <c r="GS77" t="e">
        <f>VLOOKUP(A77, '[3]Sept. 2019 Social'!$D$2:$F$301, 3, FALSE)</f>
        <v>#N/A</v>
      </c>
      <c r="GV77">
        <v>0.76892746117955546</v>
      </c>
    </row>
    <row r="78" spans="1:204" x14ac:dyDescent="0.35">
      <c r="A78" t="s">
        <v>355</v>
      </c>
      <c r="B78" t="str">
        <f>VLOOKUP(A78,'[1]CFB Scores for Tableau'!$A$2:$D$131, 2, FALSE)</f>
        <v>DeKalb</v>
      </c>
      <c r="C78" t="str">
        <f>VLOOKUP(A78,'[1]CFB Scores for Tableau'!$A$2:$D$131, 3, FALSE)</f>
        <v>Illinois</v>
      </c>
      <c r="D78" s="9">
        <f>VLOOKUP(A78,'[1]CFB Scores for Tableau'!$A$2:$D$131, 4, FALSE)</f>
        <v>60115</v>
      </c>
      <c r="F78" s="3">
        <f t="shared" si="61"/>
        <v>7.5000200703430595</v>
      </c>
      <c r="G78">
        <f t="shared" si="62"/>
        <v>106</v>
      </c>
      <c r="I78" s="4">
        <f t="shared" si="63"/>
        <v>5.0691466999985835E-4</v>
      </c>
      <c r="J78">
        <v>0</v>
      </c>
      <c r="K78" s="4">
        <f t="shared" si="64"/>
        <v>4.6915899999999997</v>
      </c>
      <c r="L78" s="4">
        <f t="shared" si="65"/>
        <v>16.144706990814417</v>
      </c>
      <c r="M78" s="4">
        <f t="shared" si="91"/>
        <v>49.937524000000003</v>
      </c>
      <c r="N78" s="4">
        <f t="shared" si="66"/>
        <v>37.325000000156649</v>
      </c>
      <c r="O78" s="4">
        <f t="shared" si="67"/>
        <v>108.09932790564108</v>
      </c>
      <c r="P78" s="4">
        <f t="shared" si="68"/>
        <v>83</v>
      </c>
      <c r="Q78" s="4"/>
      <c r="R78" s="4">
        <f t="shared" si="92"/>
        <v>106.86510832954974</v>
      </c>
      <c r="S78" s="4">
        <f t="shared" si="69"/>
        <v>83</v>
      </c>
      <c r="T78" s="4"/>
      <c r="U78" t="s">
        <v>353</v>
      </c>
      <c r="V78" t="s">
        <v>203</v>
      </c>
      <c r="W78" s="4">
        <v>7298299.0999999996</v>
      </c>
      <c r="X78" s="4">
        <v>1605030.2</v>
      </c>
      <c r="Y78" s="4">
        <f>VLOOKUP(A78, '[2]Non-Power 5'!$B$2:$F$68, 3, FALSE)</f>
        <v>212463.8</v>
      </c>
      <c r="Z78" s="4">
        <f>VLOOKUP(A78, '[2]Non-Power 5'!$B$2:$F$68, 4, FALSE)</f>
        <v>134880</v>
      </c>
      <c r="AA78" s="3">
        <f>VLOOKUP(A78, '[2]Non-Power 5'!$B$2:$F$68, 5, FALSE)</f>
        <v>0.63483755820991628</v>
      </c>
      <c r="AB78" s="4">
        <v>5693268.8999999994</v>
      </c>
      <c r="AC78" s="3">
        <v>0.31026438045907473</v>
      </c>
      <c r="AD78" s="4">
        <f t="shared" si="70"/>
        <v>2303400</v>
      </c>
      <c r="AE78" t="s">
        <v>356</v>
      </c>
      <c r="AF78" s="5">
        <f>(VLOOKUP(A78, '[3]USA Coaches'' Salaries'!$O$3:$W$132, 9, FALSE))</f>
        <v>0.57629200000000003</v>
      </c>
      <c r="AG78">
        <v>32205</v>
      </c>
      <c r="AH78">
        <v>32067</v>
      </c>
      <c r="AI78">
        <v>14450</v>
      </c>
      <c r="AJ78">
        <f t="shared" si="71"/>
        <v>78722</v>
      </c>
      <c r="AK78">
        <v>0</v>
      </c>
      <c r="AL78">
        <v>0</v>
      </c>
      <c r="AM78">
        <v>0</v>
      </c>
      <c r="AN78">
        <v>0</v>
      </c>
      <c r="AO78">
        <f t="shared" si="72"/>
        <v>0</v>
      </c>
      <c r="AP78">
        <f>(VLOOKUP(A78, '[3]College Football Reference 0918'!$A$2:$I$131, 8, FALSE))*10</f>
        <v>10</v>
      </c>
      <c r="AQ78">
        <f>(VLOOKUP(A78, '[3]College Football Reference 0918'!$A$2:$I$131, 9, FALSE))*10</f>
        <v>40</v>
      </c>
      <c r="AR78">
        <f>VLOOKUP('Dataset to Analyze - Overall'!A78, '[3]College Football Reference 0918'!$A$2:$G$131, 3, FALSE)</f>
        <v>93</v>
      </c>
      <c r="AS78">
        <f>VLOOKUP('Dataset to Analyze - Overall'!A78, '[3]College Football Reference 0918'!$A$2:$G$131, 4, FALSE)</f>
        <v>43</v>
      </c>
      <c r="AT78" s="5">
        <f>VLOOKUP('Dataset to Analyze - Overall'!A78, '[3]College Football Reference 0918'!$A$2:$G$131, 5, FALSE)</f>
        <v>0.68382352941176472</v>
      </c>
      <c r="AU78">
        <f>(VLOOKUP('Dataset to Analyze - Overall'!A78,'[3]College Football Reference 0918'!$A$2:$G$131,7,FALSE)*5)</f>
        <v>10</v>
      </c>
      <c r="AV78">
        <f>(VLOOKUP('Dataset to Analyze - Overall'!A78, '[3]College Football Reference 0918'!$A$2:$G$131, 6, FALSE))*5</f>
        <v>45</v>
      </c>
      <c r="AW78">
        <f t="shared" si="73"/>
        <v>25</v>
      </c>
      <c r="AX78" s="4">
        <f>((((SUMIF('[3]2014 Broadcasts'!$F$2:$F$561, 'Dataset to Analyze - Overall'!A78, '[3]2014 Broadcasts'!$B$2:$B$561))+(SUMIF('[3]2014 Broadcasts'!$G$2:$G$561, 'Dataset to Analyze - Overall'!A78, '[3]2014 Broadcasts'!$B$2:$B$561))+(SUMIF('[3]2014 Broadcasts'!$H$2:$H$561, 'Dataset to Analyze - Overall'!A78, '[3]2014 Broadcasts'!$B$2:$B$561))+(SUMIF('[3]2014 Broadcasts'!$I$2:$I$561, 'Dataset to Analyze - Overall'!A78, '[3]2014 Broadcasts'!$B$2:$B$561)))+((SUMIF('[3]2015 Broadcasts'!$C$2:$C$417,'Dataset to Analyze - Overall'!A78,'[3]2015 Broadcasts'!$H$2:$H$417))+(SUMIF('[3]2015 Broadcasts'!$D$2:$D$417,'Dataset to Analyze - Overall'!A78,'[3]2015 Broadcasts'!$H$2:$H$417)))+((SUMIF('[3]2016 Broadcasts'!$C$2:$C$400,'Dataset to Analyze - Overall'!A78,'[3]2016 Broadcasts'!$H$2:$H$400))+(SUMIF('[3]2016 Broadcasts'!$D$2:$D$400,'Dataset to Analyze - Overall'!A78,'[3]2016 Broadcasts'!$H$2:$H$400)))+((SUMIF('[3]2017 Broadcasts'!$C$2:$C$394,'Dataset to Analyze - Overall'!A78, '[3]2017 Broadcasts'!$I$2:$I$394))+(SUMIF('[3]2017 Broadcasts'!$D$2:$D$394,'Dataset to Analyze - Overall'!A78, '[3]2017 Broadcasts'!$I$2:$I$394)))+((SUMIF('[3]2018 Broadcasts'!$C$2:$C$351, 'Dataset to Analyze - Overall'!A78, '[3]2018 Broadcasts'!$H$2:$H$351))+(SUMIF('[3]2018 Broadcasts'!$D$2:$D$351, 'Dataset to Analyze - Overall'!A78, '[3]2018 Broadcasts'!$H$2:$H$351))))/AW78)*1000000</f>
        <v>882720.00000000012</v>
      </c>
      <c r="AY78" t="s">
        <v>233</v>
      </c>
      <c r="AZ78" s="4">
        <f>(VLOOKUP(A78, [3]Averages!$B$2:$K$128, 10, FALSE))*1000000</f>
        <v>200000</v>
      </c>
      <c r="BA78" s="4">
        <f>AVERAGEIF([3]Attendance!$C$2:$C$1286, 'Dataset to Analyze - Overall'!A78, [3]Attendance!$G$2:$G$1286)</f>
        <v>14694.6</v>
      </c>
      <c r="BB78">
        <f>VLOOKUP(A78, [3]Stadiums!$B$2:$E$132, 3, FALSE)</f>
        <v>24000</v>
      </c>
      <c r="BC78" s="3">
        <f t="shared" si="74"/>
        <v>0.61227500000000001</v>
      </c>
      <c r="BD78">
        <f>VLOOKUP(A78, '[3]College Football Reference 0918'!$A$2:$L$131, 11, FALSE)</f>
        <v>0</v>
      </c>
      <c r="BE78">
        <f>VLOOKUP(A78, '[3]College Football Reference 0918'!$A$2:$L$131, 12, FALSE)</f>
        <v>1</v>
      </c>
      <c r="BF78">
        <f>VLOOKUP(A78, '[3]College Football Reference 0918'!$A$2:$L$131, 2, FALSE)</f>
        <v>2</v>
      </c>
      <c r="BG78">
        <f>VLOOKUP(A78, '[3]Draft Picks'!$AG$2:$AT$131, 14, FALSE)</f>
        <v>7</v>
      </c>
      <c r="BH78">
        <f>(VLOOKUP(A78, [3]Averages!$B$2:$J$128, 9, FALSE))*GV78</f>
        <v>912590.29089670326</v>
      </c>
      <c r="BJ78">
        <f>VLOOKUP(A78&amp;"2014", '[4]Revenues_All_Sports_and_Men''s_W'!$E$2:$BI$1271, 57, FALSE)</f>
        <v>8268043</v>
      </c>
      <c r="BK78">
        <f>VLOOKUP(A78&amp;"2015", '[4]Revenues_All_Sports_and_Men''s_W'!$E$2:$BI$1271, 57, FALSE)</f>
        <v>9202985</v>
      </c>
      <c r="BL78">
        <f>VLOOKUP(A78&amp;"2016", '[4]Revenues_All_Sports_and_Men''s_W'!$E$2:$BI$1271, 57, FALSE)</f>
        <v>8035152</v>
      </c>
      <c r="BM78">
        <f>VLOOKUP(A78&amp;"2017", '[4]Revenues_All_Sports_and_Men''s_W'!$E$2:$BI$1271, 57, FALSE)</f>
        <v>8610948</v>
      </c>
      <c r="BN78">
        <f>VLOOKUP(A78&amp;"2018", '[4]Revenues_All_Sports_and_Men''s_W'!$E$2:$BI$1271, 57, FALSE)</f>
        <v>8386474</v>
      </c>
      <c r="BO78" s="6">
        <f>VLOOKUP(A78&amp;"2014", '[4]Revenues_All_Sports_and_Men''s_W'!$E$2:$FO$1271, 58, FALSE)</f>
        <v>0.3226303445372134</v>
      </c>
      <c r="BP78" s="6">
        <f>VLOOKUP(A78&amp;"2015", '[4]Revenues_All_Sports_and_Men''s_W'!$E$2:$FO$1271, 58, FALSE)</f>
        <v>0.33674020968231949</v>
      </c>
      <c r="BQ78" s="6">
        <f>VLOOKUP(A78&amp;"2016", '[4]Revenues_All_Sports_and_Men''s_W'!$E$2:$FO$1271, 58, FALSE)</f>
        <v>0.32536561028707639</v>
      </c>
      <c r="BR78" s="6">
        <f>VLOOKUP(A78&amp;"2017", '[4]Revenues_All_Sports_and_Men''s_W'!$E$2:$FO$1271, 58, FALSE)</f>
        <v>0.34220089797777559</v>
      </c>
      <c r="BS78" s="6">
        <f>VLOOKUP(A78&amp;"2018", '[4]Revenues_All_Sports_and_Men''s_W'!$E$2:$FO$1271, 58, FALSE)</f>
        <v>0.31298074545739873</v>
      </c>
      <c r="BT78">
        <f>VLOOKUP(A78&amp;"2014", '[5]Recruiting_Expenses_Men''s_Women'!$F$2:$O$1271, 9, FALSE)</f>
        <v>241840</v>
      </c>
      <c r="BU78">
        <f>VLOOKUP(A78&amp;"2015", '[5]Recruiting_Expenses_Men''s_Women'!$F$2:$O$1271, 9, FALSE)</f>
        <v>194950</v>
      </c>
      <c r="BV78">
        <f>VLOOKUP(A78&amp;"2016", '[5]Recruiting_Expenses_Men''s_Women'!$F$2:$O$1271, 9, FALSE)</f>
        <v>234018</v>
      </c>
      <c r="BW78">
        <f>VLOOKUP(A78&amp;"2017", '[5]Recruiting_Expenses_Men''s_Women'!$F$2:$O$1271, 9, FALSE)</f>
        <v>201473</v>
      </c>
      <c r="BX78">
        <f>VLOOKUP(A78&amp;"2018", '[5]Recruiting_Expenses_Men''s_Women'!$F$2:$O$1271, 9, FALSE)</f>
        <v>186845</v>
      </c>
      <c r="BY78" s="4">
        <v>1634000</v>
      </c>
      <c r="BZ78" s="4">
        <v>1976000</v>
      </c>
      <c r="CA78" s="4">
        <v>1821000</v>
      </c>
      <c r="CB78" s="4">
        <v>2226000</v>
      </c>
      <c r="CC78" s="4">
        <v>3860000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f>VLOOKUP(A78, '[3]2014'!$B$18:$D$145, 3, FALSE)</f>
        <v>11</v>
      </c>
      <c r="CJ78">
        <f>VLOOKUP(A78, '[3]2015'!$B$18:$D$145, 3, FALSE)</f>
        <v>8</v>
      </c>
      <c r="CK78">
        <f>VLOOKUP(A78, '[3]2016'!$B$18:$D$145, 3, FALSE)</f>
        <v>5</v>
      </c>
      <c r="CL78">
        <f>VLOOKUP(A78, '[3]2017'!$B$18:$D$147, 3, FALSE)</f>
        <v>8</v>
      </c>
      <c r="CM78">
        <f>VLOOKUP(A78, '[3]2018'!$B$18:$D$147, 3, FALSE)</f>
        <v>8</v>
      </c>
      <c r="CN78">
        <f>COUNTIF('[3]2014 Broadcasts'!$F$2:$F$561, 'Dataset to Analyze - Overall'!A78)+COUNTIF('[3]2014 Broadcasts'!$G$2:$G$561, 'Dataset to Analyze - Overall'!A78)+COUNTIF('[3]2014 Broadcasts'!$H$2:$H$561, 'Dataset to Analyze - Overall'!A78)+COUNTIF('[3]2014 Broadcasts'!$I$2:$I$561, 'Dataset to Analyze - Overall'!A78)</f>
        <v>7</v>
      </c>
      <c r="CO78">
        <f>COUNTIF('[3]2015 Broadcasts'!$C$2:$C$417, A78)+COUNTIF('[3]2015 Broadcasts'!$D$2:$D$417, A78)</f>
        <v>7</v>
      </c>
      <c r="CP78">
        <f>COUNTIF('[3]2016 Broadcasts'!$C$2:$C$400, 'Dataset to Analyze - Overall'!A78)+COUNTIF('[3]2016 Broadcasts'!$D$2:$D$400, 'Dataset to Analyze - Overall'!A78)</f>
        <v>3</v>
      </c>
      <c r="CQ78">
        <f>COUNTIF('[3]2017 Broadcasts'!$C$2:$C$394, 'Dataset to Analyze - Overall'!A78)+COUNTIF('[3]2017 Broadcasts'!$D$2:$D$394, 'Dataset to Analyze - Overall'!A78)</f>
        <v>4</v>
      </c>
      <c r="CR78">
        <f>COUNTIF('[3]2018 Broadcasts'!$C$2:$C$351, 'Dataset to Analyze - Overall'!A78)+COUNTIF('[3]2018 Broadcasts'!$D$2:$D$351, 'Dataset to Analyze - Overall'!A78)</f>
        <v>4</v>
      </c>
      <c r="CS78" s="4">
        <f>(((SUMIF('[3]2014 Broadcasts'!$F$2:$F$561, 'Dataset to Analyze - Overall'!A78, '[3]2014 Broadcasts'!$B$2:$B$561))+(SUMIF('[3]2014 Broadcasts'!$G$2:$G$561, 'Dataset to Analyze - Overall'!A78, '[3]2014 Broadcasts'!$B$2:$B$561))+(SUMIF('[3]2014 Broadcasts'!$H$2:$H$561, 'Dataset to Analyze - Overall'!A78, '[3]2014 Broadcasts'!$B$2:$B$561))+(SUMIF('[3]2014 Broadcasts'!$I$2:$I$561, 'Dataset to Analyze - Overall'!A78, '[3]2014 Broadcasts'!$B$2:$B$561)))/'Dataset to Analyze - Overall'!CN78)*1000000</f>
        <v>724857.14285714284</v>
      </c>
      <c r="CT78" s="4">
        <f>(((SUMIF('[3]2015 Broadcasts'!$C$2:$C$417,'Dataset to Analyze - Overall'!A78,'[3]2015 Broadcasts'!$H$2:$H$417))+(SUMIF('[3]2015 Broadcasts'!$D$2:$D$417,'Dataset to Analyze - Overall'!A78,'[3]2015 Broadcasts'!$H$2:$H$417)))/CO78)*1000000</f>
        <v>1392428.5714285714</v>
      </c>
      <c r="CU78" s="4">
        <f>(((SUMIF('[3]2016 Broadcasts'!$C$2:$C$400,'Dataset to Analyze - Overall'!A78,'[3]2016 Broadcasts'!$H$2:$H$400))+(SUMIF('[3]2016 Broadcasts'!$D$2:$D$400,'Dataset to Analyze - Overall'!A78,'[3]2016 Broadcasts'!$H$2:$H$400)))/'Dataset to Analyze - Overall'!CP78)*1000000</f>
        <v>209000</v>
      </c>
      <c r="CV78" s="4">
        <f>(((SUMIF('[3]2017 Broadcasts'!$C$2:$C$394,'Dataset to Analyze - Overall'!A78, '[3]2017 Broadcasts'!$I$2:$I$394))+(SUMIF('[3]2017 Broadcasts'!$D$2:$D$394,'Dataset to Analyze - Overall'!A78, '[3]2017 Broadcasts'!$I$2:$I$394)))/'Dataset to Analyze - Overall'!CQ78)*1000000</f>
        <v>968749.99999999988</v>
      </c>
      <c r="CW78" s="4">
        <f>(((SUMIF('[3]2018 Broadcasts'!$C$2:$C$351, 'Dataset to Analyze - Overall'!A78, '[3]2018 Broadcasts'!$H$2:$H$351))+(SUMIF('[3]2018 Broadcasts'!$D$2:$D$351, 'Dataset to Analyze - Overall'!A78, '[3]2018 Broadcasts'!$H$2:$H$351)))/'Dataset to Analyze - Overall'!CR78)*1000000</f>
        <v>686250</v>
      </c>
      <c r="CX78" s="5"/>
      <c r="CY78">
        <f>VLOOKUP(A78&amp;"2014", [3]Attendance!$D$2:$G$1286, 4, FALSE)</f>
        <v>13563</v>
      </c>
      <c r="CZ78">
        <f>VLOOKUP(A78&amp;"2015", [3]Attendance!$D$2:$G$1286, 4, FALSE)</f>
        <v>13942</v>
      </c>
      <c r="DA78">
        <f>VLOOKUP(A78&amp;"2016", [3]Attendance!$D$2:$G$1286, 4, FALSE)</f>
        <v>11019</v>
      </c>
      <c r="DB78">
        <f>VLOOKUP(A78&amp;"2017", [3]Attendance!$D$2:$G$1286, 4, FALSE)</f>
        <v>11291</v>
      </c>
      <c r="DC78">
        <f>VLOOKUP(A78&amp;"2018", [3]Attendance!$D$2:$G$1286, 4, FALSE)</f>
        <v>10404</v>
      </c>
      <c r="DE78">
        <f t="shared" si="75"/>
        <v>5.294854736938901</v>
      </c>
      <c r="DF78">
        <f t="shared" si="75"/>
        <v>5.8935915937389005</v>
      </c>
      <c r="DG78">
        <f t="shared" si="75"/>
        <v>5.1457113405389006</v>
      </c>
      <c r="DH78">
        <f t="shared" si="75"/>
        <v>5.5144510989389008</v>
      </c>
      <c r="DI78">
        <f t="shared" si="75"/>
        <v>5.3706979493389007</v>
      </c>
      <c r="DJ78">
        <f t="shared" si="93"/>
        <v>3.1185</v>
      </c>
      <c r="DK78">
        <f t="shared" si="94"/>
        <v>3.9222000000000001</v>
      </c>
      <c r="DL78">
        <f t="shared" si="95"/>
        <v>3.5579499999999999</v>
      </c>
      <c r="DM78">
        <f t="shared" si="96"/>
        <v>4.5096999999999996</v>
      </c>
      <c r="DN78">
        <f t="shared" si="97"/>
        <v>8.3495999999999988</v>
      </c>
      <c r="DT78">
        <f t="shared" si="76"/>
        <v>6.935722762409509</v>
      </c>
      <c r="DU78">
        <f t="shared" si="76"/>
        <v>5.1535599936938832</v>
      </c>
      <c r="DV78">
        <f t="shared" si="76"/>
        <v>6.0601473869095956</v>
      </c>
      <c r="DW78">
        <f t="shared" si="76"/>
        <v>4.8251824447650646</v>
      </c>
      <c r="DX78">
        <f t="shared" si="76"/>
        <v>4.0462575926851558</v>
      </c>
      <c r="DY78">
        <f t="shared" si="77"/>
        <v>44.326429999999995</v>
      </c>
      <c r="DZ78">
        <f t="shared" si="78"/>
        <v>29.116239999999998</v>
      </c>
      <c r="EA78">
        <f t="shared" si="79"/>
        <v>23.859649999999998</v>
      </c>
      <c r="EB78">
        <f t="shared" si="80"/>
        <v>30.354639999999996</v>
      </c>
      <c r="EC78">
        <f t="shared" si="81"/>
        <v>39.116239999999998</v>
      </c>
      <c r="ED78">
        <f t="shared" si="82"/>
        <v>10.451000000024001</v>
      </c>
      <c r="EE78">
        <f t="shared" si="83"/>
        <v>10.451000000034629</v>
      </c>
      <c r="EF78">
        <f t="shared" si="84"/>
        <v>4.4790000000452697</v>
      </c>
      <c r="EG78">
        <f t="shared" si="85"/>
        <v>5.9720000000578475</v>
      </c>
      <c r="EH78">
        <f t="shared" si="86"/>
        <v>5.9720000000711169</v>
      </c>
      <c r="EI78" s="4">
        <f t="shared" si="87"/>
        <v>70.126507499372408</v>
      </c>
      <c r="EJ78" s="4">
        <f t="shared" si="87"/>
        <v>54.536591587467413</v>
      </c>
      <c r="EK78" s="4">
        <f t="shared" si="87"/>
        <v>43.102458727493762</v>
      </c>
      <c r="EL78" s="4">
        <f t="shared" si="87"/>
        <v>51.175973543761813</v>
      </c>
      <c r="EM78" s="4">
        <f t="shared" si="87"/>
        <v>62.854795542095175</v>
      </c>
      <c r="EN78" s="4">
        <f t="shared" si="58"/>
        <v>77</v>
      </c>
      <c r="EO78" s="4">
        <f t="shared" si="58"/>
        <v>80</v>
      </c>
      <c r="EP78" s="4">
        <f t="shared" si="58"/>
        <v>83</v>
      </c>
      <c r="EQ78" s="4">
        <f t="shared" si="58"/>
        <v>80</v>
      </c>
      <c r="ER78" s="4" t="e">
        <f t="shared" si="58"/>
        <v>#DIV/0!</v>
      </c>
      <c r="ET78" s="4">
        <v>0</v>
      </c>
      <c r="EU78">
        <v>0</v>
      </c>
      <c r="EV78">
        <v>0</v>
      </c>
      <c r="EW78">
        <v>0</v>
      </c>
      <c r="EX78">
        <v>0</v>
      </c>
      <c r="EY78">
        <v>5</v>
      </c>
      <c r="EZ78">
        <v>5</v>
      </c>
      <c r="FA78">
        <v>0</v>
      </c>
      <c r="FB78">
        <v>5</v>
      </c>
      <c r="FC78">
        <v>5</v>
      </c>
      <c r="FD78">
        <f>VLOOKUP(A78, '[3]College Football Reference 0918'!$A$2:$R$131, 9, FALSE)</f>
        <v>4</v>
      </c>
      <c r="FE78">
        <f>VLOOKUP(A78, '[3]College Football Reference 0918'!$A$2:$R$131, 10, FALSE)</f>
        <v>0</v>
      </c>
      <c r="FF78">
        <f>VLOOKUP(A78, '[3]College Football Reference 0918'!$A$2:$R$131, 11, FALSE)</f>
        <v>0</v>
      </c>
      <c r="FG78">
        <f>VLOOKUP(A78, '[3]College Football Reference 0918'!$A$2:$R$131, 12, FALSE)</f>
        <v>1</v>
      </c>
      <c r="FH78">
        <f>VLOOKUP(A78, '[3]College Football Reference 0918'!$A$2:$R$131, 13, FALSE)</f>
        <v>0</v>
      </c>
      <c r="FS78">
        <v>10</v>
      </c>
      <c r="FW78">
        <v>10</v>
      </c>
      <c r="FX78">
        <f>IF((VLOOKUP(A78, '[3]2014'!$B$18:$Q$145, 13, FALSE))&gt;0, 5, 0)</f>
        <v>0</v>
      </c>
      <c r="FY78">
        <f>IF((VLOOKUP(A78, '[3]2015'!$B$18:$P$145, 13, FALSE))&gt;0, 5, 0)</f>
        <v>0</v>
      </c>
      <c r="FZ78">
        <f>IF((VLOOKUP(A78, '[3]2016'!$B$18:$Q$145, 13, FALSE))&gt;0, 5, 0)</f>
        <v>0</v>
      </c>
      <c r="GA78">
        <f>IF((VLOOKUP(A78, '[3]2017'!$B$18:$Q$147, 13, FALSE))&gt;0, 5, 0)</f>
        <v>0</v>
      </c>
      <c r="GB78">
        <f>IF((VLOOKUP(A78, '[3]2018'!$B$18:$Q$147, 13, FALSE))&gt;0, 5, 0)</f>
        <v>0</v>
      </c>
      <c r="GC78">
        <f>IF((VLOOKUP(A78, '[3]2014'!$B$18:$Q$145, 15, FALSE))&gt;0, 5, 0)</f>
        <v>0</v>
      </c>
      <c r="GD78">
        <f>IF((VLOOKUP(A78, '[3]2015'!$B$18:$P$145, 15, FALSE))&gt;0, 5, 0)</f>
        <v>0</v>
      </c>
      <c r="GE78">
        <f>IF((VLOOKUP(A78, '[3]2016'!$B$18:$Q$145, 15, FALSE))&gt;0, 5, 0)</f>
        <v>0</v>
      </c>
      <c r="GF78">
        <f>IF((VLOOKUP(A78, '[3]2017'!$B$18:$Q$147, 15, FALSE))&gt;0, 5, 0)</f>
        <v>0</v>
      </c>
      <c r="GG78">
        <f>IF((VLOOKUP(A78, '[3]2018'!$B$18:$Q$147, 15, FALSE))&gt;0, 5, 0)</f>
        <v>0</v>
      </c>
      <c r="GH78" s="7">
        <f t="shared" si="88"/>
        <v>51317.708562689048</v>
      </c>
      <c r="GI78" s="7">
        <f t="shared" si="88"/>
        <v>55902.731488042591</v>
      </c>
      <c r="GJ78" s="7">
        <f t="shared" si="88"/>
        <v>60897.407061864193</v>
      </c>
      <c r="GK78" s="7">
        <f t="shared" si="88"/>
        <v>66338.336037329791</v>
      </c>
      <c r="GL78" s="7">
        <f t="shared" si="88"/>
        <v>72265.389292044056</v>
      </c>
      <c r="GM78">
        <v>78722</v>
      </c>
      <c r="GO78" s="8" t="e">
        <f t="shared" si="89"/>
        <v>#N/A</v>
      </c>
      <c r="GP78" s="8" t="e">
        <f t="shared" si="90"/>
        <v>#N/A</v>
      </c>
      <c r="GQ78" t="e">
        <f>VLOOKUP(A78, '[3]Sept. 2017 Social'!$D$2:$F$151, 3, FALSE)</f>
        <v>#N/A</v>
      </c>
      <c r="GR78" t="e">
        <f>VLOOKUP(A78, '[3]Sept. 2018 Social'!$D$2:$F$151, 3, FALSE)</f>
        <v>#N/A</v>
      </c>
      <c r="GS78" t="e">
        <f>VLOOKUP(A78, '[3]Sept. 2019 Social'!$D$2:$F$301, 3, FALSE)</f>
        <v>#N/A</v>
      </c>
      <c r="GV78">
        <v>0.61342970333824876</v>
      </c>
    </row>
    <row r="79" spans="1:204" x14ac:dyDescent="0.35">
      <c r="A79" t="s">
        <v>357</v>
      </c>
      <c r="B79" t="str">
        <f>VLOOKUP(A79,'[1]CFB Scores for Tableau'!$A$2:$D$131, 2, FALSE)</f>
        <v>Athens</v>
      </c>
      <c r="C79" t="str">
        <f>VLOOKUP(A79,'[1]CFB Scores for Tableau'!$A$2:$D$131, 3, FALSE)</f>
        <v>Ohio</v>
      </c>
      <c r="D79" s="9">
        <f>VLOOKUP(A79,'[1]CFB Scores for Tableau'!$A$2:$D$131, 4, FALSE)</f>
        <v>45701</v>
      </c>
      <c r="F79" s="3">
        <f t="shared" si="61"/>
        <v>8.8449453523758468</v>
      </c>
      <c r="G79">
        <f t="shared" si="62"/>
        <v>98</v>
      </c>
      <c r="I79" s="4">
        <f t="shared" si="63"/>
        <v>1.1534058829399996</v>
      </c>
      <c r="J79">
        <v>0</v>
      </c>
      <c r="K79" s="4">
        <f t="shared" si="64"/>
        <v>4.8513899999999994</v>
      </c>
      <c r="L79" s="4">
        <f t="shared" si="65"/>
        <v>16.902001267463316</v>
      </c>
      <c r="M79" s="4">
        <f t="shared" si="91"/>
        <v>43.468772000000001</v>
      </c>
      <c r="N79" s="4">
        <f t="shared" si="66"/>
        <v>32.846000000159627</v>
      </c>
      <c r="O79" s="4">
        <f t="shared" si="67"/>
        <v>99.221569150562942</v>
      </c>
      <c r="P79" s="4">
        <f t="shared" si="68"/>
        <v>87</v>
      </c>
      <c r="Q79" s="4"/>
      <c r="R79" s="4">
        <f t="shared" si="92"/>
        <v>98.051121130464907</v>
      </c>
      <c r="S79" s="4">
        <f t="shared" si="69"/>
        <v>87</v>
      </c>
      <c r="T79" s="4"/>
      <c r="U79" t="s">
        <v>353</v>
      </c>
      <c r="V79" t="s">
        <v>203</v>
      </c>
      <c r="W79" s="4">
        <v>8602926.1999999993</v>
      </c>
      <c r="X79" s="4">
        <v>1227509.8</v>
      </c>
      <c r="Y79" s="4">
        <f>VLOOKUP(A79, '[2]Non-Power 5'!$B$2:$F$68, 3, FALSE)</f>
        <v>334525</v>
      </c>
      <c r="Z79" s="4">
        <f>VLOOKUP(A79, '[2]Non-Power 5'!$B$2:$F$68, 4, FALSE)</f>
        <v>199205.8</v>
      </c>
      <c r="AA79">
        <f>VLOOKUP(A79, '[2]Non-Power 5'!$B$2:$F$68, 5, FALSE)</f>
        <v>0.59548852851057466</v>
      </c>
      <c r="AB79" s="4">
        <v>7375416.3999999994</v>
      </c>
      <c r="AC79">
        <v>0.30301835036472741</v>
      </c>
      <c r="AD79" s="4">
        <f t="shared" si="70"/>
        <v>2371400</v>
      </c>
      <c r="AE79" t="s">
        <v>358</v>
      </c>
      <c r="AF79" s="5">
        <f>(VLOOKUP(A79, '[3]USA Coaches'' Salaries'!$O$3:$W$132, 9, FALSE))</f>
        <v>0.56314679999999995</v>
      </c>
      <c r="AG79">
        <v>30857</v>
      </c>
      <c r="AH79">
        <v>40705</v>
      </c>
      <c r="AI79">
        <v>8177</v>
      </c>
      <c r="AJ79">
        <f t="shared" si="71"/>
        <v>79739</v>
      </c>
      <c r="AK79">
        <v>0</v>
      </c>
      <c r="AL79">
        <v>0</v>
      </c>
      <c r="AM79">
        <v>0</v>
      </c>
      <c r="AN79">
        <v>0</v>
      </c>
      <c r="AO79">
        <f t="shared" si="72"/>
        <v>0</v>
      </c>
      <c r="AP79">
        <f>(VLOOKUP(A79, '[3]College Football Reference 0918'!$A$2:$I$131, 8, FALSE))*10</f>
        <v>0</v>
      </c>
      <c r="AQ79">
        <f>(VLOOKUP(A79, '[3]College Football Reference 0918'!$A$2:$I$131, 9, FALSE))*10</f>
        <v>0</v>
      </c>
      <c r="AR79">
        <f>VLOOKUP('Dataset to Analyze - Overall'!A79, '[3]College Football Reference 0918'!$A$2:$G$131, 3, FALSE)</f>
        <v>83</v>
      </c>
      <c r="AS79">
        <f>VLOOKUP('Dataset to Analyze - Overall'!A79, '[3]College Football Reference 0918'!$A$2:$G$131, 4, FALSE)</f>
        <v>49</v>
      </c>
      <c r="AT79" s="5">
        <f>VLOOKUP('Dataset to Analyze - Overall'!A79, '[3]College Football Reference 0918'!$A$2:$G$131, 5, FALSE)</f>
        <v>0.62878787878787878</v>
      </c>
      <c r="AU79">
        <f>(VLOOKUP('Dataset to Analyze - Overall'!A79,'[3]College Football Reference 0918'!$A$2:$G$131,7,FALSE)*5)</f>
        <v>20</v>
      </c>
      <c r="AV79">
        <f>(VLOOKUP('Dataset to Analyze - Overall'!A79, '[3]College Football Reference 0918'!$A$2:$G$131, 6, FALSE))*5</f>
        <v>45</v>
      </c>
      <c r="AW79">
        <f t="shared" si="73"/>
        <v>22</v>
      </c>
      <c r="AX79" s="4">
        <f>((((SUMIF('[3]2014 Broadcasts'!$F$2:$F$561, 'Dataset to Analyze - Overall'!A79, '[3]2014 Broadcasts'!$B$2:$B$561))+(SUMIF('[3]2014 Broadcasts'!$G$2:$G$561, 'Dataset to Analyze - Overall'!A79, '[3]2014 Broadcasts'!$B$2:$B$561))+(SUMIF('[3]2014 Broadcasts'!$H$2:$H$561, 'Dataset to Analyze - Overall'!A79, '[3]2014 Broadcasts'!$B$2:$B$561))+(SUMIF('[3]2014 Broadcasts'!$I$2:$I$561, 'Dataset to Analyze - Overall'!A79, '[3]2014 Broadcasts'!$B$2:$B$561)))+((SUMIF('[3]2015 Broadcasts'!$C$2:$C$417,'Dataset to Analyze - Overall'!A79,'[3]2015 Broadcasts'!$H$2:$H$417))+(SUMIF('[3]2015 Broadcasts'!$D$2:$D$417,'Dataset to Analyze - Overall'!A79,'[3]2015 Broadcasts'!$H$2:$H$417)))+((SUMIF('[3]2016 Broadcasts'!$C$2:$C$400,'Dataset to Analyze - Overall'!A79,'[3]2016 Broadcasts'!$H$2:$H$400))+(SUMIF('[3]2016 Broadcasts'!$D$2:$D$400,'Dataset to Analyze - Overall'!A79,'[3]2016 Broadcasts'!$H$2:$H$400)))+((SUMIF('[3]2017 Broadcasts'!$C$2:$C$394,'Dataset to Analyze - Overall'!A79, '[3]2017 Broadcasts'!$I$2:$I$394))+(SUMIF('[3]2017 Broadcasts'!$D$2:$D$394,'Dataset to Analyze - Overall'!A79, '[3]2017 Broadcasts'!$I$2:$I$394)))+((SUMIF('[3]2018 Broadcasts'!$C$2:$C$351, 'Dataset to Analyze - Overall'!A79, '[3]2018 Broadcasts'!$H$2:$H$351))+(SUMIF('[3]2018 Broadcasts'!$D$2:$D$351, 'Dataset to Analyze - Overall'!A79, '[3]2018 Broadcasts'!$H$2:$H$351))))/AW79)*1000000</f>
        <v>592909.09090909094</v>
      </c>
      <c r="AY79" t="s">
        <v>233</v>
      </c>
      <c r="AZ79" s="4">
        <f>(VLOOKUP(A79, [3]Averages!$B$2:$K$128, 10, FALSE))*1000000</f>
        <v>720000</v>
      </c>
      <c r="BA79" s="4">
        <f>AVERAGEIF([3]Attendance!$C$2:$C$1286, 'Dataset to Analyze - Overall'!A79, [3]Attendance!$G$2:$G$1286)</f>
        <v>19666.400000000001</v>
      </c>
      <c r="BB79">
        <f>VLOOKUP(A79, [3]Stadiums!$B$2:$E$132, 3, FALSE)</f>
        <v>24000</v>
      </c>
      <c r="BC79" s="3">
        <f t="shared" si="74"/>
        <v>0.81943333333333335</v>
      </c>
      <c r="BD79">
        <f>VLOOKUP(A79, '[3]College Football Reference 0918'!$A$2:$L$131, 11, FALSE)</f>
        <v>0</v>
      </c>
      <c r="BE79">
        <f>VLOOKUP(A79, '[3]College Football Reference 0918'!$A$2:$L$131, 12, FALSE)</f>
        <v>0</v>
      </c>
      <c r="BF79">
        <f>VLOOKUP(A79, '[3]College Football Reference 0918'!$A$2:$L$131, 2, FALSE)</f>
        <v>0</v>
      </c>
      <c r="BG79">
        <f>VLOOKUP(A79, '[3]Draft Picks'!$AG$2:$AT$131, 14, FALSE)</f>
        <v>7</v>
      </c>
      <c r="BH79">
        <f>(VLOOKUP(A79, [3]Averages!$B$2:$J$128, 9, FALSE))*GV79</f>
        <v>917988.51582775894</v>
      </c>
      <c r="BJ79">
        <f>VLOOKUP(A79&amp;"2014", '[4]Revenues_All_Sports_and_Men''s_W'!$E$2:$BI$1271, 57, FALSE)</f>
        <v>8011239</v>
      </c>
      <c r="BK79">
        <f>VLOOKUP(A79&amp;"2015", '[4]Revenues_All_Sports_and_Men''s_W'!$E$2:$BI$1271, 57, FALSE)</f>
        <v>9616278</v>
      </c>
      <c r="BL79">
        <f>VLOOKUP(A79&amp;"2016", '[4]Revenues_All_Sports_and_Men''s_W'!$E$2:$BI$1271, 57, FALSE)</f>
        <v>10705125</v>
      </c>
      <c r="BM79">
        <f>VLOOKUP(A79&amp;"2017", '[4]Revenues_All_Sports_and_Men''s_W'!$E$2:$BI$1271, 57, FALSE)</f>
        <v>9334446</v>
      </c>
      <c r="BN79">
        <f>VLOOKUP(A79&amp;"2018", '[4]Revenues_All_Sports_and_Men''s_W'!$E$2:$BI$1271, 57, FALSE)</f>
        <v>9100410</v>
      </c>
      <c r="BO79" s="6">
        <f>VLOOKUP(A79&amp;"2014", '[4]Revenues_All_Sports_and_Men''s_W'!$E$2:$FO$1271, 58, FALSE)</f>
        <v>0.27904572622226725</v>
      </c>
      <c r="BP79" s="6">
        <f>VLOOKUP(A79&amp;"2015", '[4]Revenues_All_Sports_and_Men''s_W'!$E$2:$FO$1271, 58, FALSE)</f>
        <v>0.30161401804720039</v>
      </c>
      <c r="BQ79" s="6">
        <f>VLOOKUP(A79&amp;"2016", '[4]Revenues_All_Sports_and_Men''s_W'!$E$2:$FO$1271, 58, FALSE)</f>
        <v>0.3281625472350827</v>
      </c>
      <c r="BR79" s="6">
        <f>VLOOKUP(A79&amp;"2017", '[4]Revenues_All_Sports_and_Men''s_W'!$E$2:$FO$1271, 58, FALSE)</f>
        <v>0.31816478341815563</v>
      </c>
      <c r="BS79" s="6">
        <f>VLOOKUP(A79&amp;"2018", '[4]Revenues_All_Sports_and_Men''s_W'!$E$2:$FO$1271, 58, FALSE)</f>
        <v>0.32128538017910324</v>
      </c>
      <c r="BT79">
        <f>VLOOKUP(A79&amp;"2014", '[5]Recruiting_Expenses_Men''s_Women'!$F$2:$O$1271, 9, FALSE)</f>
        <v>405660</v>
      </c>
      <c r="BU79">
        <f>VLOOKUP(A79&amp;"2015", '[5]Recruiting_Expenses_Men''s_Women'!$F$2:$O$1271, 9, FALSE)</f>
        <v>345279</v>
      </c>
      <c r="BV79">
        <f>VLOOKUP(A79&amp;"2016", '[5]Recruiting_Expenses_Men''s_Women'!$F$2:$O$1271, 9, FALSE)</f>
        <v>475824</v>
      </c>
      <c r="BW79">
        <f>VLOOKUP(A79&amp;"2017", '[5]Recruiting_Expenses_Men''s_Women'!$F$2:$O$1271, 9, FALSE)</f>
        <v>474429</v>
      </c>
      <c r="BX79">
        <f>VLOOKUP(A79&amp;"2018", '[5]Recruiting_Expenses_Men''s_Women'!$F$2:$O$1271, 9, FALSE)</f>
        <v>450688</v>
      </c>
      <c r="BY79" s="4">
        <v>1103000</v>
      </c>
      <c r="BZ79" s="4">
        <v>2009999.9999999998</v>
      </c>
      <c r="CA79" s="4">
        <v>2491000</v>
      </c>
      <c r="CB79" s="4">
        <v>2573000</v>
      </c>
      <c r="CC79" s="4">
        <v>3680000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f>VLOOKUP(A79, '[3]2014'!$B$18:$D$145, 3, FALSE)</f>
        <v>6</v>
      </c>
      <c r="CJ79">
        <f>VLOOKUP(A79, '[3]2015'!$B$18:$D$145, 3, FALSE)</f>
        <v>8</v>
      </c>
      <c r="CK79">
        <f>VLOOKUP(A79, '[3]2016'!$B$18:$D$145, 3, FALSE)</f>
        <v>8</v>
      </c>
      <c r="CL79">
        <f>VLOOKUP(A79, '[3]2017'!$B$18:$D$147, 3, FALSE)</f>
        <v>9</v>
      </c>
      <c r="CM79">
        <f>VLOOKUP(A79, '[3]2018'!$B$18:$D$147, 3, FALSE)</f>
        <v>9</v>
      </c>
      <c r="CN79">
        <f>COUNTIF('[3]2014 Broadcasts'!$F$2:$F$561, 'Dataset to Analyze - Overall'!A79)+COUNTIF('[3]2014 Broadcasts'!$G$2:$G$561, 'Dataset to Analyze - Overall'!A79)+COUNTIF('[3]2014 Broadcasts'!$H$2:$H$561, 'Dataset to Analyze - Overall'!A79)+COUNTIF('[3]2014 Broadcasts'!$I$2:$I$561, 'Dataset to Analyze - Overall'!A79)</f>
        <v>4</v>
      </c>
      <c r="CO79">
        <f>COUNTIF('[3]2015 Broadcasts'!$C$2:$C$417, A79)+COUNTIF('[3]2015 Broadcasts'!$D$2:$D$417, A79)</f>
        <v>5</v>
      </c>
      <c r="CP79">
        <f>COUNTIF('[3]2016 Broadcasts'!$C$2:$C$400, 'Dataset to Analyze - Overall'!A79)+COUNTIF('[3]2016 Broadcasts'!$D$2:$D$400, 'Dataset to Analyze - Overall'!A79)</f>
        <v>4</v>
      </c>
      <c r="CQ79">
        <f>COUNTIF('[3]2017 Broadcasts'!$C$2:$C$394, 'Dataset to Analyze - Overall'!A79)+COUNTIF('[3]2017 Broadcasts'!$D$2:$D$394, 'Dataset to Analyze - Overall'!A79)</f>
        <v>5</v>
      </c>
      <c r="CR79">
        <f>COUNTIF('[3]2018 Broadcasts'!$C$2:$C$351, 'Dataset to Analyze - Overall'!A79)+COUNTIF('[3]2018 Broadcasts'!$D$2:$D$351, 'Dataset to Analyze - Overall'!A79)</f>
        <v>4</v>
      </c>
      <c r="CS79" s="4">
        <f>(((SUMIF('[3]2014 Broadcasts'!$F$2:$F$561, 'Dataset to Analyze - Overall'!A79, '[3]2014 Broadcasts'!$B$2:$B$561))+(SUMIF('[3]2014 Broadcasts'!$G$2:$G$561, 'Dataset to Analyze - Overall'!A79, '[3]2014 Broadcasts'!$B$2:$B$561))+(SUMIF('[3]2014 Broadcasts'!$H$2:$H$561, 'Dataset to Analyze - Overall'!A79, '[3]2014 Broadcasts'!$B$2:$B$561))+(SUMIF('[3]2014 Broadcasts'!$I$2:$I$561, 'Dataset to Analyze - Overall'!A79, '[3]2014 Broadcasts'!$B$2:$B$561)))/'Dataset to Analyze - Overall'!CN79)*1000000</f>
        <v>365000</v>
      </c>
      <c r="CT79" s="4">
        <f>(((SUMIF('[3]2015 Broadcasts'!$C$2:$C$417,'Dataset to Analyze - Overall'!A79,'[3]2015 Broadcasts'!$H$2:$H$417))+(SUMIF('[3]2015 Broadcasts'!$D$2:$D$417,'Dataset to Analyze - Overall'!A79,'[3]2015 Broadcasts'!$H$2:$H$417)))/CO79)*1000000</f>
        <v>623799.99999999988</v>
      </c>
      <c r="CU79" s="4">
        <f>(((SUMIF('[3]2016 Broadcasts'!$C$2:$C$400,'Dataset to Analyze - Overall'!A79,'[3]2016 Broadcasts'!$H$2:$H$400))+(SUMIF('[3]2016 Broadcasts'!$D$2:$D$400,'Dataset to Analyze - Overall'!A79,'[3]2016 Broadcasts'!$H$2:$H$400)))/'Dataset to Analyze - Overall'!CP79)*1000000</f>
        <v>1133250</v>
      </c>
      <c r="CV79" s="4">
        <f>(((SUMIF('[3]2017 Broadcasts'!$C$2:$C$394,'Dataset to Analyze - Overall'!A79, '[3]2017 Broadcasts'!$I$2:$I$394))+(SUMIF('[3]2017 Broadcasts'!$D$2:$D$394,'Dataset to Analyze - Overall'!A79, '[3]2017 Broadcasts'!$I$2:$I$394)))/'Dataset to Analyze - Overall'!CQ79)*1000000</f>
        <v>331000</v>
      </c>
      <c r="CW79" s="4">
        <f>(((SUMIF('[3]2018 Broadcasts'!$C$2:$C$351, 'Dataset to Analyze - Overall'!A79, '[3]2018 Broadcasts'!$H$2:$H$351))+(SUMIF('[3]2018 Broadcasts'!$D$2:$D$351, 'Dataset to Analyze - Overall'!A79, '[3]2018 Broadcasts'!$H$2:$H$351)))/'Dataset to Analyze - Overall'!CR79)*1000000</f>
        <v>569250</v>
      </c>
      <c r="CX79" s="5"/>
      <c r="CY79">
        <f>VLOOKUP(A79&amp;"2014", [3]Attendance!$D$2:$G$1286, 4, FALSE)</f>
        <v>20515</v>
      </c>
      <c r="CZ79">
        <f>VLOOKUP(A79&amp;"2015", [3]Attendance!$D$2:$G$1286, 4, FALSE)</f>
        <v>21323</v>
      </c>
      <c r="DA79">
        <f>VLOOKUP(A79&amp;"2016", [3]Attendance!$D$2:$G$1286, 4, FALSE)</f>
        <v>21190</v>
      </c>
      <c r="DB79">
        <f>VLOOKUP(A79&amp;"2017", [3]Attendance!$D$2:$G$1286, 4, FALSE)</f>
        <v>19388</v>
      </c>
      <c r="DC79">
        <f>VLOOKUP(A79&amp;"2018", [3]Attendance!$D$2:$G$1286, 4, FALSE)</f>
        <v>16229</v>
      </c>
      <c r="DE79">
        <f t="shared" si="75"/>
        <v>5.1303974553389011</v>
      </c>
      <c r="DF79">
        <f t="shared" si="75"/>
        <v>6.1582644309389005</v>
      </c>
      <c r="DG79">
        <f t="shared" si="75"/>
        <v>6.8555620497389009</v>
      </c>
      <c r="DH79">
        <f t="shared" si="75"/>
        <v>5.9777792181389007</v>
      </c>
      <c r="DI79">
        <f t="shared" si="75"/>
        <v>5.8279025637389008</v>
      </c>
      <c r="DJ79">
        <f t="shared" si="93"/>
        <v>1.8706499999999999</v>
      </c>
      <c r="DK79">
        <f t="shared" si="94"/>
        <v>4.0020999999999995</v>
      </c>
      <c r="DL79">
        <f t="shared" si="95"/>
        <v>5.1324499999999995</v>
      </c>
      <c r="DM79">
        <f t="shared" si="96"/>
        <v>5.3251499999999998</v>
      </c>
      <c r="DN79">
        <f t="shared" si="97"/>
        <v>7.9265999999999996</v>
      </c>
      <c r="DT79">
        <f t="shared" si="76"/>
        <v>14.997717398447801</v>
      </c>
      <c r="DU79">
        <f t="shared" si="76"/>
        <v>12.773763250079202</v>
      </c>
      <c r="DV79">
        <f t="shared" si="76"/>
        <v>17.939949264268662</v>
      </c>
      <c r="DW79">
        <f t="shared" si="76"/>
        <v>17.484746767798168</v>
      </c>
      <c r="DX79">
        <f t="shared" si="76"/>
        <v>15.839188111224612</v>
      </c>
      <c r="DY79">
        <f t="shared" si="77"/>
        <v>23.945179999999997</v>
      </c>
      <c r="DZ79">
        <f t="shared" si="78"/>
        <v>29.116239999999998</v>
      </c>
      <c r="EA79">
        <f t="shared" si="79"/>
        <v>29.116239999999998</v>
      </c>
      <c r="EB79">
        <f t="shared" si="80"/>
        <v>34.201769999999996</v>
      </c>
      <c r="EC79">
        <f t="shared" si="81"/>
        <v>34.201769999999996</v>
      </c>
      <c r="ED79">
        <f t="shared" si="82"/>
        <v>5.972000000026453</v>
      </c>
      <c r="EE79">
        <f t="shared" si="83"/>
        <v>7.4650000000371843</v>
      </c>
      <c r="EF79">
        <f t="shared" si="84"/>
        <v>5.9720000000487774</v>
      </c>
      <c r="EG79">
        <f t="shared" si="85"/>
        <v>7.4650000000608472</v>
      </c>
      <c r="EH79">
        <f t="shared" si="86"/>
        <v>5.9720000000740763</v>
      </c>
      <c r="EI79" s="4">
        <f t="shared" si="87"/>
        <v>51.915944853813158</v>
      </c>
      <c r="EJ79" s="4">
        <f t="shared" si="87"/>
        <v>59.515367681055288</v>
      </c>
      <c r="EK79" s="4">
        <f t="shared" si="87"/>
        <v>65.016201314056332</v>
      </c>
      <c r="EL79" s="4">
        <f t="shared" si="87"/>
        <v>70.454445985997921</v>
      </c>
      <c r="EM79" s="4">
        <f t="shared" si="87"/>
        <v>69.767460675037583</v>
      </c>
      <c r="EN79" s="4">
        <f t="shared" si="58"/>
        <v>80</v>
      </c>
      <c r="EO79" s="4">
        <f t="shared" si="58"/>
        <v>78</v>
      </c>
      <c r="EP79" s="4">
        <f t="shared" si="58"/>
        <v>78</v>
      </c>
      <c r="EQ79" s="4">
        <f t="shared" si="58"/>
        <v>77</v>
      </c>
      <c r="ER79" s="4" t="e">
        <f t="shared" si="58"/>
        <v>#DIV/0!</v>
      </c>
      <c r="ET79" s="4">
        <v>0</v>
      </c>
      <c r="EU79">
        <v>0</v>
      </c>
      <c r="EV79">
        <v>0</v>
      </c>
      <c r="EW79">
        <v>5</v>
      </c>
      <c r="EX79">
        <v>5</v>
      </c>
      <c r="EY79">
        <v>0</v>
      </c>
      <c r="EZ79">
        <v>5</v>
      </c>
      <c r="FA79">
        <v>5</v>
      </c>
      <c r="FB79">
        <v>5</v>
      </c>
      <c r="FC79">
        <v>5</v>
      </c>
      <c r="FD79">
        <f>VLOOKUP(A79, '[3]College Football Reference 0918'!$A$2:$R$131, 9, FALSE)</f>
        <v>0</v>
      </c>
      <c r="FE79">
        <f>VLOOKUP(A79, '[3]College Football Reference 0918'!$A$2:$R$131, 10, FALSE)</f>
        <v>0</v>
      </c>
      <c r="FF79">
        <f>VLOOKUP(A79, '[3]College Football Reference 0918'!$A$2:$R$131, 11, FALSE)</f>
        <v>0</v>
      </c>
      <c r="FG79">
        <f>VLOOKUP(A79, '[3]College Football Reference 0918'!$A$2:$R$131, 12, FALSE)</f>
        <v>0</v>
      </c>
      <c r="FH79">
        <f>VLOOKUP(A79, '[3]College Football Reference 0918'!$A$2:$R$131, 13, FALSE)</f>
        <v>0</v>
      </c>
      <c r="FX79">
        <f>IF((VLOOKUP(A79, '[3]2014'!$B$18:$Q$145, 13, FALSE))&gt;0, 5, 0)</f>
        <v>0</v>
      </c>
      <c r="FY79">
        <f>IF((VLOOKUP(A79, '[3]2015'!$B$18:$P$145, 13, FALSE))&gt;0, 5, 0)</f>
        <v>0</v>
      </c>
      <c r="FZ79">
        <f>IF((VLOOKUP(A79, '[3]2016'!$B$18:$Q$145, 13, FALSE))&gt;0, 5, 0)</f>
        <v>0</v>
      </c>
      <c r="GA79">
        <f>IF((VLOOKUP(A79, '[3]2017'!$B$18:$Q$147, 13, FALSE))&gt;0, 5, 0)</f>
        <v>0</v>
      </c>
      <c r="GB79">
        <f>IF((VLOOKUP(A79, '[3]2018'!$B$18:$Q$147, 13, FALSE))&gt;0, 5, 0)</f>
        <v>0</v>
      </c>
      <c r="GC79">
        <f>IF((VLOOKUP(A79, '[3]2014'!$B$18:$Q$145, 15, FALSE))&gt;0, 5, 0)</f>
        <v>0</v>
      </c>
      <c r="GD79">
        <f>IF((VLOOKUP(A79, '[3]2015'!$B$18:$P$145, 15, FALSE))&gt;0, 5, 0)</f>
        <v>0</v>
      </c>
      <c r="GE79">
        <f>IF((VLOOKUP(A79, '[3]2016'!$B$18:$Q$145, 15, FALSE))&gt;0, 5, 0)</f>
        <v>0</v>
      </c>
      <c r="GF79">
        <f>IF((VLOOKUP(A79, '[3]2017'!$B$18:$Q$147, 15, FALSE))&gt;0, 5, 0)</f>
        <v>0</v>
      </c>
      <c r="GG79">
        <f>IF((VLOOKUP(A79, '[3]2018'!$B$18:$Q$147, 15, FALSE))&gt;0, 5, 0)</f>
        <v>0</v>
      </c>
      <c r="GH79" s="7">
        <f t="shared" si="88"/>
        <v>51980.675834966889</v>
      </c>
      <c r="GI79" s="7">
        <f t="shared" si="88"/>
        <v>56624.932117134085</v>
      </c>
      <c r="GJ79" s="7">
        <f t="shared" si="88"/>
        <v>61684.133300805239</v>
      </c>
      <c r="GK79" s="7">
        <f t="shared" si="88"/>
        <v>67195.352979861302</v>
      </c>
      <c r="GL79" s="7">
        <f t="shared" si="88"/>
        <v>73198.977118954062</v>
      </c>
      <c r="GM79">
        <v>79739</v>
      </c>
      <c r="GO79" s="8">
        <f t="shared" si="89"/>
        <v>3.2000000000000001E-2</v>
      </c>
      <c r="GP79" s="8">
        <f t="shared" si="90"/>
        <v>3.2000000000000001E-2</v>
      </c>
      <c r="GQ79">
        <f>VLOOKUP(A79, '[3]Sept. 2017 Social'!$D$2:$F$151, 3, FALSE)</f>
        <v>3.2000000000000001E-2</v>
      </c>
      <c r="GR79" t="e">
        <f>VLOOKUP(A79, '[3]Sept. 2018 Social'!$D$2:$F$151, 3, FALSE)</f>
        <v>#N/A</v>
      </c>
      <c r="GS79" t="e">
        <f>VLOOKUP(A79, '[3]Sept. 2019 Social'!$D$2:$F$301, 3, FALSE)</f>
        <v>#N/A</v>
      </c>
      <c r="GV79">
        <v>0.65612436623553105</v>
      </c>
    </row>
    <row r="80" spans="1:204" x14ac:dyDescent="0.35">
      <c r="A80" t="s">
        <v>359</v>
      </c>
      <c r="B80" t="str">
        <f>VLOOKUP(A80,'[1]CFB Scores for Tableau'!$A$2:$D$131, 2, FALSE)</f>
        <v>Tulsa</v>
      </c>
      <c r="C80" t="str">
        <f>VLOOKUP(A80,'[1]CFB Scores for Tableau'!$A$2:$D$131, 3, FALSE)</f>
        <v>Oklahoma</v>
      </c>
      <c r="D80" s="9">
        <f>VLOOKUP(A80,'[1]CFB Scores for Tableau'!$A$2:$D$131, 4, FALSE)</f>
        <v>74104</v>
      </c>
      <c r="F80" s="3">
        <f t="shared" si="61"/>
        <v>15.171041698721192</v>
      </c>
      <c r="G80">
        <f t="shared" si="62"/>
        <v>75</v>
      </c>
      <c r="I80" s="4">
        <f t="shared" si="63"/>
        <v>3.9333725842499998</v>
      </c>
      <c r="J80">
        <v>0</v>
      </c>
      <c r="K80" s="4">
        <f t="shared" si="64"/>
        <v>8.8191300000000012</v>
      </c>
      <c r="L80" s="4">
        <f t="shared" si="65"/>
        <v>26.856945990254747</v>
      </c>
      <c r="M80" s="4">
        <f t="shared" si="91"/>
        <v>30.676033</v>
      </c>
      <c r="N80" s="4">
        <f t="shared" si="66"/>
        <v>44.790000000155302</v>
      </c>
      <c r="O80" s="4">
        <f t="shared" si="67"/>
        <v>115.07548157466005</v>
      </c>
      <c r="P80" s="4">
        <f t="shared" si="68"/>
        <v>79</v>
      </c>
      <c r="Q80" s="4"/>
      <c r="R80" s="4">
        <f t="shared" si="92"/>
        <v>114.15998551980486</v>
      </c>
      <c r="S80" s="4">
        <f t="shared" si="69"/>
        <v>79</v>
      </c>
      <c r="T80" s="4"/>
      <c r="U80" t="s">
        <v>328</v>
      </c>
      <c r="V80" t="s">
        <v>203</v>
      </c>
      <c r="W80" s="4">
        <v>11748752.5</v>
      </c>
      <c r="X80" s="4">
        <v>1609684.9</v>
      </c>
      <c r="Y80" s="4">
        <f>VLOOKUP(A80, '[2]Non-Power 5'!$B$2:$F$68, 3, FALSE)</f>
        <v>398301.4</v>
      </c>
      <c r="Z80" s="4">
        <f>VLOOKUP(A80, '[2]Non-Power 5'!$B$2:$F$68, 4, FALSE)</f>
        <v>196671.67988335338</v>
      </c>
      <c r="AA80">
        <f>VLOOKUP(A80, '[2]Non-Power 5'!$B$2:$F$68, 5, FALSE)</f>
        <v>0.49377601957551082</v>
      </c>
      <c r="AB80" s="4">
        <v>10139067.6</v>
      </c>
      <c r="AC80">
        <v>0.3263890926529337</v>
      </c>
      <c r="AD80" s="4">
        <f t="shared" si="70"/>
        <v>4059800</v>
      </c>
      <c r="AE80" t="s">
        <v>360</v>
      </c>
      <c r="AF80" s="5">
        <f>(VLOOKUP(A80, '[3]USA Coaches'' Salaries'!$O$3:$W$132, 9, FALSE))</f>
        <v>1.2415144</v>
      </c>
      <c r="AG80">
        <v>39307</v>
      </c>
      <c r="AH80">
        <v>23681</v>
      </c>
      <c r="AI80">
        <v>7823</v>
      </c>
      <c r="AJ80">
        <f t="shared" si="71"/>
        <v>70811</v>
      </c>
      <c r="AK80">
        <v>0</v>
      </c>
      <c r="AL80">
        <v>0</v>
      </c>
      <c r="AM80">
        <v>0</v>
      </c>
      <c r="AN80">
        <v>0</v>
      </c>
      <c r="AO80">
        <f t="shared" si="72"/>
        <v>0</v>
      </c>
      <c r="AP80">
        <f>(VLOOKUP(A80, '[3]College Football Reference 0918'!$A$2:$I$131, 8, FALSE))*10</f>
        <v>0</v>
      </c>
      <c r="AQ80">
        <f>(VLOOKUP(A80, '[3]College Football Reference 0918'!$A$2:$I$131, 9, FALSE))*10</f>
        <v>10</v>
      </c>
      <c r="AR80">
        <f>VLOOKUP('Dataset to Analyze - Overall'!A80, '[3]College Football Reference 0918'!$A$2:$G$131, 3, FALSE)</f>
        <v>60</v>
      </c>
      <c r="AS80">
        <f>VLOOKUP('Dataset to Analyze - Overall'!A80, '[3]College Football Reference 0918'!$A$2:$G$131, 4, FALSE)</f>
        <v>66</v>
      </c>
      <c r="AT80" s="5">
        <f>VLOOKUP('Dataset to Analyze - Overall'!A80, '[3]College Football Reference 0918'!$A$2:$G$131, 5, FALSE)</f>
        <v>0.47619047619047616</v>
      </c>
      <c r="AU80">
        <f>(VLOOKUP('Dataset to Analyze - Overall'!A80,'[3]College Football Reference 0918'!$A$2:$G$131,7,FALSE)*5)</f>
        <v>15</v>
      </c>
      <c r="AV80">
        <f>(VLOOKUP('Dataset to Analyze - Overall'!A80, '[3]College Football Reference 0918'!$A$2:$G$131, 6, FALSE))*5</f>
        <v>25</v>
      </c>
      <c r="AW80">
        <f t="shared" si="73"/>
        <v>30</v>
      </c>
      <c r="AX80" s="4">
        <f>((((SUMIF('[3]2014 Broadcasts'!$F$2:$F$561, 'Dataset to Analyze - Overall'!A80, '[3]2014 Broadcasts'!$B$2:$B$561))+(SUMIF('[3]2014 Broadcasts'!$G$2:$G$561, 'Dataset to Analyze - Overall'!A80, '[3]2014 Broadcasts'!$B$2:$B$561))+(SUMIF('[3]2014 Broadcasts'!$H$2:$H$561, 'Dataset to Analyze - Overall'!A80, '[3]2014 Broadcasts'!$B$2:$B$561))+(SUMIF('[3]2014 Broadcasts'!$I$2:$I$561, 'Dataset to Analyze - Overall'!A80, '[3]2014 Broadcasts'!$B$2:$B$561)))+((SUMIF('[3]2015 Broadcasts'!$C$2:$C$417,'Dataset to Analyze - Overall'!A80,'[3]2015 Broadcasts'!$H$2:$H$417))+(SUMIF('[3]2015 Broadcasts'!$D$2:$D$417,'Dataset to Analyze - Overall'!A80,'[3]2015 Broadcasts'!$H$2:$H$417)))+((SUMIF('[3]2016 Broadcasts'!$C$2:$C$400,'Dataset to Analyze - Overall'!A80,'[3]2016 Broadcasts'!$H$2:$H$400))+(SUMIF('[3]2016 Broadcasts'!$D$2:$D$400,'Dataset to Analyze - Overall'!A80,'[3]2016 Broadcasts'!$H$2:$H$400)))+((SUMIF('[3]2017 Broadcasts'!$C$2:$C$394,'Dataset to Analyze - Overall'!A80, '[3]2017 Broadcasts'!$I$2:$I$394))+(SUMIF('[3]2017 Broadcasts'!$D$2:$D$394,'Dataset to Analyze - Overall'!A80, '[3]2017 Broadcasts'!$I$2:$I$394)))+((SUMIF('[3]2018 Broadcasts'!$C$2:$C$351, 'Dataset to Analyze - Overall'!A80, '[3]2018 Broadcasts'!$H$2:$H$351))+(SUMIF('[3]2018 Broadcasts'!$D$2:$D$351, 'Dataset to Analyze - Overall'!A80, '[3]2018 Broadcasts'!$H$2:$H$351))))/AW80)*1000000</f>
        <v>665566.66666666674</v>
      </c>
      <c r="AY80" t="s">
        <v>233</v>
      </c>
      <c r="AZ80" s="4">
        <f>(VLOOKUP(A80, [3]Averages!$B$2:$K$128, 10, FALSE))*1000000</f>
        <v>2790000</v>
      </c>
      <c r="BA80" s="4">
        <f>AVERAGEIF([3]Attendance!$C$2:$C$1286, 'Dataset to Analyze - Overall'!A80, [3]Attendance!$G$2:$G$1286)</f>
        <v>19563.400000000001</v>
      </c>
      <c r="BB80">
        <f>VLOOKUP(A80, [3]Stadiums!$B$2:$E$132, 3, FALSE)</f>
        <v>35542</v>
      </c>
      <c r="BC80" s="3">
        <f t="shared" si="74"/>
        <v>0.55043047661921107</v>
      </c>
      <c r="BD80">
        <f>VLOOKUP(A80, '[3]College Football Reference 0918'!$A$2:$L$131, 11, FALSE)</f>
        <v>0</v>
      </c>
      <c r="BE80">
        <f>VLOOKUP(A80, '[3]College Football Reference 0918'!$A$2:$L$131, 12, FALSE)</f>
        <v>1</v>
      </c>
      <c r="BF80">
        <f>VLOOKUP(A80, '[3]College Football Reference 0918'!$A$2:$L$131, 2, FALSE)</f>
        <v>1</v>
      </c>
      <c r="BG80">
        <f>VLOOKUP(A80, '[3]Draft Picks'!$AG$2:$AT$131, 14, FALSE)</f>
        <v>1</v>
      </c>
      <c r="BH80">
        <f>(VLOOKUP(A80, [3]Averages!$B$2:$J$128, 9, FALSE))*GV80</f>
        <v>1501702.4636388135</v>
      </c>
      <c r="BJ80">
        <f>VLOOKUP(A80&amp;"2014", '[4]Revenues_All_Sports_and_Men''s_W'!$E$2:$BI$1271, 57, FALSE)</f>
        <v>15108680</v>
      </c>
      <c r="BK80">
        <f>VLOOKUP(A80&amp;"2015", '[4]Revenues_All_Sports_and_Men''s_W'!$E$2:$BI$1271, 57, FALSE)</f>
        <v>13090492</v>
      </c>
      <c r="BL80">
        <f>VLOOKUP(A80&amp;"2016", '[4]Revenues_All_Sports_and_Men''s_W'!$E$2:$BI$1271, 57, FALSE)</f>
        <v>15145884</v>
      </c>
      <c r="BM80">
        <f>VLOOKUP(A80&amp;"2017", '[4]Revenues_All_Sports_and_Men''s_W'!$E$2:$BI$1271, 57, FALSE)</f>
        <v>13882659</v>
      </c>
      <c r="BN80">
        <f>VLOOKUP(A80&amp;"2018", '[4]Revenues_All_Sports_and_Men''s_W'!$E$2:$BI$1271, 57, FALSE)</f>
        <v>15231473</v>
      </c>
      <c r="BO80" s="6">
        <f>VLOOKUP(A80&amp;"2014", '[4]Revenues_All_Sports_and_Men''s_W'!$E$2:$FO$1271, 58, FALSE)</f>
        <v>0.37462770753535124</v>
      </c>
      <c r="BP80" s="6">
        <f>VLOOKUP(A80&amp;"2015", '[4]Revenues_All_Sports_and_Men''s_W'!$E$2:$FO$1271, 58, FALSE)</f>
        <v>0.32349530234022139</v>
      </c>
      <c r="BQ80" s="6">
        <f>VLOOKUP(A80&amp;"2016", '[4]Revenues_All_Sports_and_Men''s_W'!$E$2:$FO$1271, 58, FALSE)</f>
        <v>0.3568368146079075</v>
      </c>
      <c r="BR80" s="6">
        <f>VLOOKUP(A80&amp;"2017", '[4]Revenues_All_Sports_and_Men''s_W'!$E$2:$FO$1271, 58, FALSE)</f>
        <v>0.34029336101568408</v>
      </c>
      <c r="BS80" s="6">
        <f>VLOOKUP(A80&amp;"2018", '[4]Revenues_All_Sports_and_Men''s_W'!$E$2:$FO$1271, 58, FALSE)</f>
        <v>0.35433054032484806</v>
      </c>
      <c r="BT80">
        <f>VLOOKUP(A80&amp;"2014", '[5]Recruiting_Expenses_Men''s_Women'!$F$2:$O$1271, 9, FALSE)</f>
        <v>593626</v>
      </c>
      <c r="BU80">
        <f>VLOOKUP(A80&amp;"2015", '[5]Recruiting_Expenses_Men''s_Women'!$F$2:$O$1271, 9, FALSE)</f>
        <v>352582</v>
      </c>
      <c r="BV80">
        <f>VLOOKUP(A80&amp;"2016", '[5]Recruiting_Expenses_Men''s_Women'!$F$2:$O$1271, 9, FALSE)</f>
        <v>338223</v>
      </c>
      <c r="BW80">
        <f>VLOOKUP(A80&amp;"2017", '[5]Recruiting_Expenses_Men''s_Women'!$F$2:$O$1271, 9, FALSE)</f>
        <v>405221</v>
      </c>
      <c r="BX80">
        <f>VLOOKUP(A80&amp;"2018", '[5]Recruiting_Expenses_Men''s_Women'!$F$2:$O$1271, 9, FALSE)</f>
        <v>423280</v>
      </c>
      <c r="BY80" s="4">
        <v>3534000</v>
      </c>
      <c r="BZ80" s="4">
        <v>4685000</v>
      </c>
      <c r="CA80" s="4">
        <v>4938000</v>
      </c>
      <c r="CB80" s="4">
        <v>3852000</v>
      </c>
      <c r="CC80" s="4">
        <v>3290000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f>VLOOKUP(A80, '[3]2014'!$B$18:$D$145, 3, FALSE)</f>
        <v>2</v>
      </c>
      <c r="CJ80">
        <f>VLOOKUP(A80, '[3]2015'!$B$18:$D$145, 3, FALSE)</f>
        <v>6</v>
      </c>
      <c r="CK80">
        <f>VLOOKUP(A80, '[3]2016'!$B$18:$D$145, 3, FALSE)</f>
        <v>10</v>
      </c>
      <c r="CL80">
        <f>VLOOKUP(A80, '[3]2017'!$B$18:$D$147, 3, FALSE)</f>
        <v>2</v>
      </c>
      <c r="CM80">
        <f>VLOOKUP(A80, '[3]2018'!$B$18:$D$147, 3, FALSE)</f>
        <v>3</v>
      </c>
      <c r="CN80">
        <f>COUNTIF('[3]2014 Broadcasts'!$F$2:$F$561, 'Dataset to Analyze - Overall'!A80)+COUNTIF('[3]2014 Broadcasts'!$G$2:$G$561, 'Dataset to Analyze - Overall'!A80)+COUNTIF('[3]2014 Broadcasts'!$H$2:$H$561, 'Dataset to Analyze - Overall'!A80)+COUNTIF('[3]2014 Broadcasts'!$I$2:$I$561, 'Dataset to Analyze - Overall'!A80)</f>
        <v>7</v>
      </c>
      <c r="CO80">
        <f>COUNTIF('[3]2015 Broadcasts'!$C$2:$C$417, A80)+COUNTIF('[3]2015 Broadcasts'!$D$2:$D$417, A80)</f>
        <v>8</v>
      </c>
      <c r="CP80">
        <f>COUNTIF('[3]2016 Broadcasts'!$C$2:$C$400, 'Dataset to Analyze - Overall'!A80)+COUNTIF('[3]2016 Broadcasts'!$D$2:$D$400, 'Dataset to Analyze - Overall'!A80)</f>
        <v>6</v>
      </c>
      <c r="CQ80">
        <f>COUNTIF('[3]2017 Broadcasts'!$C$2:$C$394, 'Dataset to Analyze - Overall'!A80)+COUNTIF('[3]2017 Broadcasts'!$D$2:$D$394, 'Dataset to Analyze - Overall'!A80)</f>
        <v>6</v>
      </c>
      <c r="CR80">
        <f>COUNTIF('[3]2018 Broadcasts'!$C$2:$C$351, 'Dataset to Analyze - Overall'!A80)+COUNTIF('[3]2018 Broadcasts'!$D$2:$D$351, 'Dataset to Analyze - Overall'!A80)</f>
        <v>3</v>
      </c>
      <c r="CS80" s="4">
        <f>(((SUMIF('[3]2014 Broadcasts'!$F$2:$F$561, 'Dataset to Analyze - Overall'!A80, '[3]2014 Broadcasts'!$B$2:$B$561))+(SUMIF('[3]2014 Broadcasts'!$G$2:$G$561, 'Dataset to Analyze - Overall'!A80, '[3]2014 Broadcasts'!$B$2:$B$561))+(SUMIF('[3]2014 Broadcasts'!$H$2:$H$561, 'Dataset to Analyze - Overall'!A80, '[3]2014 Broadcasts'!$B$2:$B$561))+(SUMIF('[3]2014 Broadcasts'!$I$2:$I$561, 'Dataset to Analyze - Overall'!A80, '[3]2014 Broadcasts'!$B$2:$B$561)))/'Dataset to Analyze - Overall'!CN80)*1000000</f>
        <v>483142.85714285716</v>
      </c>
      <c r="CT80" s="4">
        <f>(((SUMIF('[3]2015 Broadcasts'!$C$2:$C$417,'Dataset to Analyze - Overall'!A80,'[3]2015 Broadcasts'!$H$2:$H$417))+(SUMIF('[3]2015 Broadcasts'!$D$2:$D$417,'Dataset to Analyze - Overall'!A80,'[3]2015 Broadcasts'!$H$2:$H$417)))/CO80)*1000000</f>
        <v>712500</v>
      </c>
      <c r="CU80" s="4">
        <f>(((SUMIF('[3]2016 Broadcasts'!$C$2:$C$400,'Dataset to Analyze - Overall'!A80,'[3]2016 Broadcasts'!$H$2:$H$400))+(SUMIF('[3]2016 Broadcasts'!$D$2:$D$400,'Dataset to Analyze - Overall'!A80,'[3]2016 Broadcasts'!$H$2:$H$400)))/'Dataset to Analyze - Overall'!CP80)*1000000</f>
        <v>1044833.3333333333</v>
      </c>
      <c r="CV80" s="4">
        <f>(((SUMIF('[3]2017 Broadcasts'!$C$2:$C$394,'Dataset to Analyze - Overall'!A80, '[3]2017 Broadcasts'!$I$2:$I$394))+(SUMIF('[3]2017 Broadcasts'!$D$2:$D$394,'Dataset to Analyze - Overall'!A80, '[3]2017 Broadcasts'!$I$2:$I$394)))/'Dataset to Analyze - Overall'!CQ80)*1000000</f>
        <v>359333.33333333331</v>
      </c>
      <c r="CW80" s="4">
        <f>(((SUMIF('[3]2018 Broadcasts'!$C$2:$C$351, 'Dataset to Analyze - Overall'!A80, '[3]2018 Broadcasts'!$H$2:$H$351))+(SUMIF('[3]2018 Broadcasts'!$D$2:$D$351, 'Dataset to Analyze - Overall'!A80, '[3]2018 Broadcasts'!$H$2:$H$351)))/'Dataset to Analyze - Overall'!CR80)*1000000</f>
        <v>820000</v>
      </c>
      <c r="CX80" s="5"/>
      <c r="CY80">
        <f>VLOOKUP(A80&amp;"2014", [3]Attendance!$D$2:$G$1286, 4, FALSE)</f>
        <v>19647</v>
      </c>
      <c r="CZ80">
        <f>VLOOKUP(A80&amp;"2015", [3]Attendance!$D$2:$G$1286, 4, FALSE)</f>
        <v>19622</v>
      </c>
      <c r="DA80">
        <f>VLOOKUP(A80&amp;"2016", [3]Attendance!$D$2:$G$1286, 4, FALSE)</f>
        <v>19234</v>
      </c>
      <c r="DB80">
        <f>VLOOKUP(A80&amp;"2017", [3]Attendance!$D$2:$G$1286, 4, FALSE)</f>
        <v>18459</v>
      </c>
      <c r="DC80">
        <f>VLOOKUP(A80&amp;"2018", [3]Attendance!$D$2:$G$1286, 4, FALSE)</f>
        <v>17098</v>
      </c>
      <c r="DE80">
        <f t="shared" si="75"/>
        <v>9.6755986717389018</v>
      </c>
      <c r="DF80">
        <f t="shared" si="75"/>
        <v>8.3831510765389012</v>
      </c>
      <c r="DG80">
        <f t="shared" si="75"/>
        <v>9.6994241133389014</v>
      </c>
      <c r="DH80">
        <f t="shared" si="75"/>
        <v>8.8904548233389011</v>
      </c>
      <c r="DI80">
        <f t="shared" si="75"/>
        <v>9.7542353089389007</v>
      </c>
      <c r="DJ80">
        <f t="shared" si="93"/>
        <v>7.5834999999999999</v>
      </c>
      <c r="DK80">
        <f t="shared" si="94"/>
        <v>10.288350000000001</v>
      </c>
      <c r="DL80">
        <f t="shared" si="95"/>
        <v>10.882899999999999</v>
      </c>
      <c r="DM80">
        <f t="shared" si="96"/>
        <v>8.3308</v>
      </c>
      <c r="DN80">
        <f t="shared" si="97"/>
        <v>7.0100999999999996</v>
      </c>
      <c r="DT80">
        <f t="shared" si="76"/>
        <v>22.301393466609134</v>
      </c>
      <c r="DU80">
        <f t="shared" si="76"/>
        <v>12.702308024867188</v>
      </c>
      <c r="DV80">
        <f t="shared" si="76"/>
        <v>12.044754409813006</v>
      </c>
      <c r="DW80">
        <f t="shared" si="76"/>
        <v>14.539383290555641</v>
      </c>
      <c r="DX80">
        <f t="shared" si="76"/>
        <v>14.956258737133114</v>
      </c>
      <c r="DY80">
        <f t="shared" si="77"/>
        <v>24.841459999999998</v>
      </c>
      <c r="DZ80">
        <f t="shared" si="78"/>
        <v>28.945179999999997</v>
      </c>
      <c r="EA80">
        <f t="shared" si="79"/>
        <v>34.287300000000002</v>
      </c>
      <c r="EB80">
        <f t="shared" si="80"/>
        <v>24.841459999999998</v>
      </c>
      <c r="EC80">
        <f t="shared" si="81"/>
        <v>23.688589999999998</v>
      </c>
      <c r="ED80">
        <f t="shared" si="82"/>
        <v>10.450999999995329</v>
      </c>
      <c r="EE80">
        <f t="shared" si="83"/>
        <v>11.944000000004751</v>
      </c>
      <c r="EF80">
        <f t="shared" si="84"/>
        <v>8.9580000000149962</v>
      </c>
      <c r="EG80">
        <f t="shared" si="85"/>
        <v>8.9580000000258799</v>
      </c>
      <c r="EH80">
        <f t="shared" si="86"/>
        <v>4.4790000000379626</v>
      </c>
      <c r="EI80" s="4">
        <f t="shared" si="87"/>
        <v>74.852952138343369</v>
      </c>
      <c r="EJ80" s="4">
        <f t="shared" si="87"/>
        <v>72.262989101410838</v>
      </c>
      <c r="EK80" s="4">
        <f t="shared" si="87"/>
        <v>75.872378523166901</v>
      </c>
      <c r="EL80" s="4">
        <f t="shared" si="87"/>
        <v>65.560098113920418</v>
      </c>
      <c r="EM80" s="4">
        <f t="shared" si="87"/>
        <v>59.888184046109977</v>
      </c>
      <c r="EN80" s="4">
        <f t="shared" si="58"/>
        <v>74</v>
      </c>
      <c r="EO80" s="4">
        <f t="shared" si="58"/>
        <v>76</v>
      </c>
      <c r="EP80" s="4">
        <f t="shared" si="58"/>
        <v>76</v>
      </c>
      <c r="EQ80" s="4">
        <f t="shared" si="58"/>
        <v>78</v>
      </c>
      <c r="ER80" s="4" t="e">
        <f t="shared" si="58"/>
        <v>#DIV/0!</v>
      </c>
      <c r="ET80" s="4">
        <v>0</v>
      </c>
      <c r="EU80">
        <v>0</v>
      </c>
      <c r="EV80">
        <v>5</v>
      </c>
      <c r="EW80">
        <v>0</v>
      </c>
      <c r="EX80">
        <v>0</v>
      </c>
      <c r="EY80">
        <v>0</v>
      </c>
      <c r="EZ80">
        <v>5</v>
      </c>
      <c r="FA80">
        <v>5</v>
      </c>
      <c r="FB80">
        <v>0</v>
      </c>
      <c r="FC80">
        <v>0</v>
      </c>
      <c r="FD80">
        <f>VLOOKUP(A80, '[3]College Football Reference 0918'!$A$2:$R$131, 9, FALSE)</f>
        <v>1</v>
      </c>
      <c r="FE80">
        <f>VLOOKUP(A80, '[3]College Football Reference 0918'!$A$2:$R$131, 10, FALSE)</f>
        <v>0</v>
      </c>
      <c r="FF80">
        <f>VLOOKUP(A80, '[3]College Football Reference 0918'!$A$2:$R$131, 11, FALSE)</f>
        <v>0</v>
      </c>
      <c r="FG80">
        <f>VLOOKUP(A80, '[3]College Football Reference 0918'!$A$2:$R$131, 12, FALSE)</f>
        <v>1</v>
      </c>
      <c r="FH80">
        <f>VLOOKUP(A80, '[3]College Football Reference 0918'!$A$2:$R$131, 13, FALSE)</f>
        <v>0</v>
      </c>
      <c r="FX80">
        <f>IF((VLOOKUP(A80, '[3]2014'!$B$18:$Q$145, 13, FALSE))&gt;0, 5, 0)</f>
        <v>0</v>
      </c>
      <c r="FY80">
        <f>IF((VLOOKUP(A80, '[3]2015'!$B$18:$P$145, 13, FALSE))&gt;0, 5, 0)</f>
        <v>0</v>
      </c>
      <c r="FZ80">
        <f>IF((VLOOKUP(A80, '[3]2016'!$B$18:$Q$145, 13, FALSE))&gt;0, 5, 0)</f>
        <v>0</v>
      </c>
      <c r="GA80">
        <f>IF((VLOOKUP(A80, '[3]2017'!$B$18:$Q$147, 13, FALSE))&gt;0, 5, 0)</f>
        <v>0</v>
      </c>
      <c r="GB80">
        <f>IF((VLOOKUP(A80, '[3]2018'!$B$18:$Q$147, 13, FALSE))&gt;0, 5, 0)</f>
        <v>0</v>
      </c>
      <c r="GC80">
        <f>IF((VLOOKUP(A80, '[3]2014'!$B$18:$Q$145, 15, FALSE))&gt;0, 5, 0)</f>
        <v>0</v>
      </c>
      <c r="GD80">
        <f>IF((VLOOKUP(A80, '[3]2015'!$B$18:$P$145, 15, FALSE))&gt;0, 5, 0)</f>
        <v>0</v>
      </c>
      <c r="GE80">
        <f>IF((VLOOKUP(A80, '[3]2016'!$B$18:$Q$145, 15, FALSE))&gt;0, 5, 0)</f>
        <v>0</v>
      </c>
      <c r="GF80">
        <f>IF((VLOOKUP(A80, '[3]2017'!$B$18:$Q$147, 15, FALSE))&gt;0, 5, 0)</f>
        <v>0</v>
      </c>
      <c r="GG80">
        <f>IF((VLOOKUP(A80, '[3]2018'!$B$18:$Q$147, 15, FALSE))&gt;0, 5, 0)</f>
        <v>0</v>
      </c>
      <c r="GH80" s="7">
        <f t="shared" si="88"/>
        <v>46160.644559749169</v>
      </c>
      <c r="GI80" s="7">
        <f t="shared" si="88"/>
        <v>50284.905355552248</v>
      </c>
      <c r="GJ80" s="7">
        <f t="shared" si="88"/>
        <v>54777.651627977764</v>
      </c>
      <c r="GK80" s="7">
        <f t="shared" si="88"/>
        <v>59671.80601533701</v>
      </c>
      <c r="GL80" s="7">
        <f t="shared" si="88"/>
        <v>65003.232656168948</v>
      </c>
      <c r="GM80">
        <v>70811</v>
      </c>
      <c r="GO80" s="8" t="e">
        <f t="shared" si="89"/>
        <v>#N/A</v>
      </c>
      <c r="GP80" s="8" t="e">
        <f t="shared" si="90"/>
        <v>#N/A</v>
      </c>
      <c r="GQ80" t="e">
        <f>VLOOKUP(A80, '[3]Sept. 2017 Social'!$D$2:$F$151, 3, FALSE)</f>
        <v>#N/A</v>
      </c>
      <c r="GR80" t="e">
        <f>VLOOKUP(A80, '[3]Sept. 2018 Social'!$D$2:$F$151, 3, FALSE)</f>
        <v>#N/A</v>
      </c>
      <c r="GS80" t="e">
        <f>VLOOKUP(A80, '[3]Sept. 2019 Social'!$D$2:$F$301, 3, FALSE)</f>
        <v>#N/A</v>
      </c>
      <c r="GV80">
        <v>0.64615164601292385</v>
      </c>
    </row>
    <row r="81" spans="1:204" x14ac:dyDescent="0.35">
      <c r="A81" t="s">
        <v>361</v>
      </c>
      <c r="B81" t="str">
        <f>VLOOKUP(A81,'[1]CFB Scores for Tableau'!$A$2:$D$131, 2, FALSE)</f>
        <v>Annapolis</v>
      </c>
      <c r="C81" t="str">
        <f>VLOOKUP(A81,'[1]CFB Scores for Tableau'!$A$2:$D$131, 3, FALSE)</f>
        <v>Maryland</v>
      </c>
      <c r="D81" s="9">
        <f>VLOOKUP(A81,'[1]CFB Scores for Tableau'!$A$2:$D$131, 4, FALSE)</f>
        <v>21402</v>
      </c>
      <c r="F81" s="3">
        <f t="shared" si="61"/>
        <v>0.24485055123740418</v>
      </c>
      <c r="G81">
        <f t="shared" si="62"/>
        <v>129</v>
      </c>
      <c r="I81" s="4">
        <f t="shared" si="63"/>
        <v>-6.4489999999999998</v>
      </c>
      <c r="J81">
        <v>6</v>
      </c>
      <c r="K81" s="4">
        <f t="shared" si="64"/>
        <v>4.3649399999999998</v>
      </c>
      <c r="L81" s="4">
        <f t="shared" si="65"/>
        <v>-0.12283968066852118</v>
      </c>
      <c r="M81" s="4">
        <f t="shared" si="91"/>
        <v>40.620621000000007</v>
      </c>
      <c r="N81" s="4">
        <f t="shared" si="66"/>
        <v>38.818000000781375</v>
      </c>
      <c r="O81" s="4">
        <f t="shared" si="67"/>
        <v>83.231721320112854</v>
      </c>
      <c r="P81" s="4">
        <f t="shared" si="68"/>
        <v>100</v>
      </c>
      <c r="Q81" s="4"/>
      <c r="R81" s="4">
        <f t="shared" si="92"/>
        <v>81.913511200000002</v>
      </c>
      <c r="S81" s="4">
        <f t="shared" si="69"/>
        <v>100</v>
      </c>
      <c r="T81" s="4"/>
      <c r="U81" t="s">
        <v>328</v>
      </c>
      <c r="V81" t="s">
        <v>203</v>
      </c>
      <c r="W81" s="4"/>
      <c r="X81" s="4"/>
      <c r="Y81" s="4"/>
      <c r="Z81" s="4"/>
      <c r="AB81" s="4"/>
      <c r="AD81" s="4">
        <f t="shared" si="70"/>
        <v>2164400</v>
      </c>
      <c r="AE81" t="s">
        <v>362</v>
      </c>
      <c r="AF81" s="5">
        <f>(VLOOKUP(A81, '[3]USA Coaches'' Salaries'!$O$3:$W$132, 9, FALSE))</f>
        <v>2.0733606</v>
      </c>
      <c r="AG81">
        <v>205432</v>
      </c>
      <c r="AH81">
        <v>54047</v>
      </c>
      <c r="AI81">
        <v>87031</v>
      </c>
      <c r="AJ81">
        <f t="shared" si="71"/>
        <v>346510</v>
      </c>
      <c r="AK81">
        <v>1</v>
      </c>
      <c r="AL81">
        <v>0</v>
      </c>
      <c r="AM81">
        <v>2</v>
      </c>
      <c r="AN81">
        <v>0</v>
      </c>
      <c r="AO81">
        <f t="shared" si="72"/>
        <v>0</v>
      </c>
      <c r="AP81">
        <f>(VLOOKUP(A81, '[3]College Football Reference 0918'!$A$2:$I$131, 8, FALSE))*10</f>
        <v>0</v>
      </c>
      <c r="AQ81">
        <f>(VLOOKUP(A81, '[3]College Football Reference 0918'!$A$2:$I$131, 9, FALSE))*10</f>
        <v>0</v>
      </c>
      <c r="AR81">
        <f>VLOOKUP('Dataset to Analyze - Overall'!A81, '[3]College Football Reference 0918'!$A$2:$G$131, 3, FALSE)</f>
        <v>79</v>
      </c>
      <c r="AS81">
        <f>VLOOKUP('Dataset to Analyze - Overall'!A81, '[3]College Football Reference 0918'!$A$2:$G$131, 4, FALSE)</f>
        <v>52</v>
      </c>
      <c r="AT81" s="5">
        <f>VLOOKUP('Dataset to Analyze - Overall'!A81, '[3]College Football Reference 0918'!$A$2:$G$131, 5, FALSE)</f>
        <v>0.60305343511450382</v>
      </c>
      <c r="AU81">
        <f>(VLOOKUP('Dataset to Analyze - Overall'!A81,'[3]College Football Reference 0918'!$A$2:$G$131,7,FALSE)*5)</f>
        <v>25</v>
      </c>
      <c r="AV81">
        <f>(VLOOKUP('Dataset to Analyze - Overall'!A81, '[3]College Football Reference 0918'!$A$2:$G$131, 6, FALSE))*5</f>
        <v>40</v>
      </c>
      <c r="AW81">
        <f t="shared" si="73"/>
        <v>26</v>
      </c>
      <c r="AX81" s="4">
        <f>((((SUMIF('[3]2014 Broadcasts'!$F$2:$F$561, 'Dataset to Analyze - Overall'!A81, '[3]2014 Broadcasts'!$B$2:$B$561))+(SUMIF('[3]2014 Broadcasts'!$G$2:$G$561, 'Dataset to Analyze - Overall'!A81, '[3]2014 Broadcasts'!$B$2:$B$561))+(SUMIF('[3]2014 Broadcasts'!$H$2:$H$561, 'Dataset to Analyze - Overall'!A81, '[3]2014 Broadcasts'!$B$2:$B$561))+(SUMIF('[3]2014 Broadcasts'!$I$2:$I$561, 'Dataset to Analyze - Overall'!A81, '[3]2014 Broadcasts'!$B$2:$B$561)))+((SUMIF('[3]2015 Broadcasts'!$C$2:$C$417,'Dataset to Analyze - Overall'!A81,'[3]2015 Broadcasts'!$H$2:$H$417))+(SUMIF('[3]2015 Broadcasts'!$D$2:$D$417,'Dataset to Analyze - Overall'!A81,'[3]2015 Broadcasts'!$H$2:$H$417)))+((SUMIF('[3]2016 Broadcasts'!$C$2:$C$400,'Dataset to Analyze - Overall'!A81,'[3]2016 Broadcasts'!$H$2:$H$400))+(SUMIF('[3]2016 Broadcasts'!$D$2:$D$400,'Dataset to Analyze - Overall'!A81,'[3]2016 Broadcasts'!$H$2:$H$400)))+((SUMIF('[3]2017 Broadcasts'!$C$2:$C$394,'Dataset to Analyze - Overall'!A81, '[3]2017 Broadcasts'!$I$2:$I$394))+(SUMIF('[3]2017 Broadcasts'!$D$2:$D$394,'Dataset to Analyze - Overall'!A81, '[3]2017 Broadcasts'!$I$2:$I$394)))+((SUMIF('[3]2018 Broadcasts'!$C$2:$C$351, 'Dataset to Analyze - Overall'!A81, '[3]2018 Broadcasts'!$H$2:$H$351))+(SUMIF('[3]2018 Broadcasts'!$D$2:$D$351, 'Dataset to Analyze - Overall'!A81, '[3]2018 Broadcasts'!$H$2:$H$351))))/AW81)*1000000</f>
        <v>2721192.307692308</v>
      </c>
      <c r="AY81" t="s">
        <v>205</v>
      </c>
      <c r="AZ81" s="4"/>
      <c r="BA81" s="4">
        <f>AVERAGEIF([3]Attendance!$C$2:$C$1286, 'Dataset to Analyze - Overall'!A81, [3]Attendance!$G$2:$G$1286)</f>
        <v>33001</v>
      </c>
      <c r="BB81">
        <f>VLOOKUP(A81, [3]Stadiums!$B$2:$E$132, 3, FALSE)</f>
        <v>34000</v>
      </c>
      <c r="BC81" s="3">
        <f t="shared" si="74"/>
        <v>0.97061764705882347</v>
      </c>
      <c r="BD81">
        <f>VLOOKUP(A81, '[3]College Football Reference 0918'!$A$2:$L$131, 11, FALSE)</f>
        <v>0</v>
      </c>
      <c r="BE81">
        <f>VLOOKUP(A81, '[3]College Football Reference 0918'!$A$2:$L$131, 12, FALSE)</f>
        <v>1</v>
      </c>
      <c r="BF81">
        <f>VLOOKUP(A81, '[3]College Football Reference 0918'!$A$2:$L$131, 2, FALSE)</f>
        <v>3</v>
      </c>
      <c r="BG81">
        <f>VLOOKUP(A81, '[3]Draft Picks'!$AG$2:$AT$131, 14, FALSE)</f>
        <v>2</v>
      </c>
      <c r="BO81" s="6"/>
      <c r="BP81" s="6"/>
      <c r="BQ81" s="6"/>
      <c r="BR81" s="6"/>
      <c r="BS81" s="6"/>
      <c r="BY81" s="4">
        <v>307000</v>
      </c>
      <c r="BZ81" s="4">
        <v>2757000</v>
      </c>
      <c r="CA81" s="4">
        <v>2624000</v>
      </c>
      <c r="CB81" s="4">
        <v>3156000</v>
      </c>
      <c r="CC81" s="4">
        <v>1978000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f>VLOOKUP(A81, '[3]2014'!$B$18:$D$145, 3, FALSE)</f>
        <v>8</v>
      </c>
      <c r="CJ81">
        <f>VLOOKUP(A81, '[3]2015'!$B$18:$D$145, 3, FALSE)</f>
        <v>11</v>
      </c>
      <c r="CK81">
        <f>VLOOKUP(A81, '[3]2016'!$B$18:$D$145, 3, FALSE)</f>
        <v>9</v>
      </c>
      <c r="CL81">
        <f>VLOOKUP(A81, '[3]2017'!$B$18:$D$147, 3, FALSE)</f>
        <v>7</v>
      </c>
      <c r="CM81">
        <f>VLOOKUP(A81, '[3]2018'!$B$18:$D$147, 3, FALSE)</f>
        <v>3</v>
      </c>
      <c r="CN81">
        <f>COUNTIF('[3]2014 Broadcasts'!$F$2:$F$561, 'Dataset to Analyze - Overall'!A81)+COUNTIF('[3]2014 Broadcasts'!$G$2:$G$561, 'Dataset to Analyze - Overall'!A81)+COUNTIF('[3]2014 Broadcasts'!$H$2:$H$561, 'Dataset to Analyze - Overall'!A81)+COUNTIF('[3]2014 Broadcasts'!$I$2:$I$561, 'Dataset to Analyze - Overall'!A81)</f>
        <v>4</v>
      </c>
      <c r="CO81">
        <f>COUNTIF('[3]2015 Broadcasts'!$C$2:$C$417, A81)+COUNTIF('[3]2015 Broadcasts'!$D$2:$D$417, A81)</f>
        <v>5</v>
      </c>
      <c r="CP81">
        <f>COUNTIF('[3]2016 Broadcasts'!$C$2:$C$400, 'Dataset to Analyze - Overall'!A81)+COUNTIF('[3]2016 Broadcasts'!$D$2:$D$400, 'Dataset to Analyze - Overall'!A81)</f>
        <v>6</v>
      </c>
      <c r="CQ81">
        <f>COUNTIF('[3]2017 Broadcasts'!$C$2:$C$394, 'Dataset to Analyze - Overall'!A81)+COUNTIF('[3]2017 Broadcasts'!$D$2:$D$394, 'Dataset to Analyze - Overall'!A81)</f>
        <v>8</v>
      </c>
      <c r="CR81">
        <f>COUNTIF('[3]2018 Broadcasts'!$C$2:$C$351, 'Dataset to Analyze - Overall'!A81)+COUNTIF('[3]2018 Broadcasts'!$D$2:$D$351, 'Dataset to Analyze - Overall'!A81)</f>
        <v>3</v>
      </c>
      <c r="CS81" s="4">
        <f>(((SUMIF('[3]2014 Broadcasts'!$F$2:$F$561, 'Dataset to Analyze - Overall'!A81, '[3]2014 Broadcasts'!$B$2:$B$561))+(SUMIF('[3]2014 Broadcasts'!$G$2:$G$561, 'Dataset to Analyze - Overall'!A81, '[3]2014 Broadcasts'!$B$2:$B$561))+(SUMIF('[3]2014 Broadcasts'!$H$2:$H$561, 'Dataset to Analyze - Overall'!A81, '[3]2014 Broadcasts'!$B$2:$B$561))+(SUMIF('[3]2014 Broadcasts'!$I$2:$I$561, 'Dataset to Analyze - Overall'!A81, '[3]2014 Broadcasts'!$B$2:$B$561)))/'Dataset to Analyze - Overall'!CN81)*1000000</f>
        <v>3165500</v>
      </c>
      <c r="CT81" s="4">
        <f>(((SUMIF('[3]2015 Broadcasts'!$C$2:$C$417,'Dataset to Analyze - Overall'!A81,'[3]2015 Broadcasts'!$H$2:$H$417))+(SUMIF('[3]2015 Broadcasts'!$D$2:$D$417,'Dataset to Analyze - Overall'!A81,'[3]2015 Broadcasts'!$H$2:$H$417)))/CO81)*1000000</f>
        <v>3131599.9999999995</v>
      </c>
      <c r="CU81" s="4">
        <f>(((SUMIF('[3]2016 Broadcasts'!$C$2:$C$400,'Dataset to Analyze - Overall'!A81,'[3]2016 Broadcasts'!$H$2:$H$400))+(SUMIF('[3]2016 Broadcasts'!$D$2:$D$400,'Dataset to Analyze - Overall'!A81,'[3]2016 Broadcasts'!$H$2:$H$400)))/'Dataset to Analyze - Overall'!CP81)*1000000</f>
        <v>2571333.333333333</v>
      </c>
      <c r="CV81" s="4">
        <f>(((SUMIF('[3]2017 Broadcasts'!$C$2:$C$394,'Dataset to Analyze - Overall'!A81, '[3]2017 Broadcasts'!$I$2:$I$394))+(SUMIF('[3]2017 Broadcasts'!$D$2:$D$394,'Dataset to Analyze - Overall'!A81, '[3]2017 Broadcasts'!$I$2:$I$394)))/'Dataset to Analyze - Overall'!CQ81)*1000000</f>
        <v>2015125.0000000002</v>
      </c>
      <c r="CW81" s="4">
        <f>(((SUMIF('[3]2018 Broadcasts'!$C$2:$C$351, 'Dataset to Analyze - Overall'!A81, '[3]2018 Broadcasts'!$H$2:$H$351))+(SUMIF('[3]2018 Broadcasts'!$D$2:$D$351, 'Dataset to Analyze - Overall'!A81, '[3]2018 Broadcasts'!$H$2:$H$351)))/'Dataset to Analyze - Overall'!CR81)*1000000</f>
        <v>3627333.333333333</v>
      </c>
      <c r="CX81" s="5"/>
      <c r="CY81">
        <f>VLOOKUP(A81&amp;"2014", [3]Attendance!$D$2:$G$1286, 4, FALSE)</f>
        <v>32502</v>
      </c>
      <c r="CZ81">
        <f>VLOOKUP(A81&amp;"2015", [3]Attendance!$D$2:$G$1286, 4, FALSE)</f>
        <v>32338</v>
      </c>
      <c r="DA81">
        <f>VLOOKUP(A81&amp;"2016", [3]Attendance!$D$2:$G$1286, 4, FALSE)</f>
        <v>31571</v>
      </c>
      <c r="DB81">
        <f>VLOOKUP(A81&amp;"2017", [3]Attendance!$D$2:$G$1286, 4, FALSE)</f>
        <v>34950</v>
      </c>
      <c r="DC81">
        <f>VLOOKUP(A81&amp;"2018", [3]Attendance!$D$2:$G$1286, 4, FALSE)</f>
        <v>31464</v>
      </c>
      <c r="DY81">
        <f t="shared" si="77"/>
        <v>34.116239999999998</v>
      </c>
      <c r="DZ81">
        <f t="shared" si="78"/>
        <v>39.372829999999993</v>
      </c>
      <c r="EA81">
        <f t="shared" si="79"/>
        <v>29.20177</v>
      </c>
      <c r="EB81">
        <f t="shared" si="80"/>
        <v>35.269109999999998</v>
      </c>
      <c r="EC81">
        <f t="shared" si="81"/>
        <v>23.688589999999998</v>
      </c>
      <c r="ED81">
        <f t="shared" si="82"/>
        <v>5.9720000004079488</v>
      </c>
      <c r="EE81">
        <f t="shared" si="83"/>
        <v>7.4650000004537764</v>
      </c>
      <c r="EF81">
        <f t="shared" si="84"/>
        <v>8.9580000005035156</v>
      </c>
      <c r="EG81">
        <f t="shared" si="85"/>
        <v>11.944000000558153</v>
      </c>
      <c r="EH81">
        <f t="shared" si="86"/>
        <v>4.4790000006174377</v>
      </c>
      <c r="EI81" s="4">
        <f t="shared" ref="EI81:EI131" si="98">DE81+DJ81+DO81+DT81+DY81+ED81</f>
        <v>40.08824000040795</v>
      </c>
      <c r="EJ81" s="4">
        <f t="shared" ref="EJ81:EJ131" si="99">DF81+DK81+DP81+DU81+DZ81+EE81</f>
        <v>46.837830000453771</v>
      </c>
      <c r="EK81" s="4">
        <f t="shared" ref="EK81:EK131" si="100">DG81+DL81+DQ81+DV81+EA81+EF81</f>
        <v>38.159770000503514</v>
      </c>
      <c r="EL81" s="4">
        <f t="shared" ref="EL81:EL131" si="101">DH81+DM81+DR81+DW81+EB81+EG81</f>
        <v>47.213110000558153</v>
      </c>
      <c r="EM81" s="4">
        <f t="shared" ref="EM81:EM131" si="102">DI81+DN81+DS81+DX81+EC81+EH81</f>
        <v>28.167590000617437</v>
      </c>
      <c r="EN81" s="4">
        <f t="shared" si="58"/>
        <v>88</v>
      </c>
      <c r="EO81" s="4">
        <f t="shared" si="58"/>
        <v>82</v>
      </c>
      <c r="EP81" s="4">
        <f t="shared" si="58"/>
        <v>92</v>
      </c>
      <c r="EQ81" s="4">
        <f t="shared" si="58"/>
        <v>83</v>
      </c>
      <c r="ER81" s="4" t="e">
        <f t="shared" si="58"/>
        <v>#DIV/0!</v>
      </c>
      <c r="ET81">
        <v>5</v>
      </c>
      <c r="EU81">
        <v>5</v>
      </c>
      <c r="EV81">
        <v>0</v>
      </c>
      <c r="EW81">
        <v>5</v>
      </c>
      <c r="EX81">
        <v>0</v>
      </c>
      <c r="EY81">
        <v>5</v>
      </c>
      <c r="EZ81">
        <v>5</v>
      </c>
      <c r="FA81">
        <v>5</v>
      </c>
      <c r="FB81">
        <v>5</v>
      </c>
      <c r="FC81">
        <v>0</v>
      </c>
      <c r="FD81">
        <f>VLOOKUP(A81, '[3]College Football Reference 0918'!$A$2:$R$131, 9, FALSE)</f>
        <v>0</v>
      </c>
      <c r="FE81">
        <f>VLOOKUP(A81, '[3]College Football Reference 0918'!$A$2:$R$131, 10, FALSE)</f>
        <v>0</v>
      </c>
      <c r="FF81">
        <f>VLOOKUP(A81, '[3]College Football Reference 0918'!$A$2:$R$131, 11, FALSE)</f>
        <v>0</v>
      </c>
      <c r="FG81">
        <f>VLOOKUP(A81, '[3]College Football Reference 0918'!$A$2:$R$131, 12, FALSE)</f>
        <v>1</v>
      </c>
      <c r="FH81">
        <f>VLOOKUP(A81, '[3]College Football Reference 0918'!$A$2:$R$131, 13, FALSE)</f>
        <v>0</v>
      </c>
      <c r="FX81">
        <f>IF((VLOOKUP(A81, '[3]2014'!$B$18:$Q$145, 13, FALSE))&gt;0, 5, 0)</f>
        <v>0</v>
      </c>
      <c r="FY81">
        <f>IF((VLOOKUP(A81, '[3]2015'!$B$18:$P$145, 13, FALSE))&gt;0, 5, 0)</f>
        <v>0</v>
      </c>
      <c r="FZ81">
        <f>IF((VLOOKUP(A81, '[3]2016'!$B$18:$Q$145, 13, FALSE))&gt;0, 5, 0)</f>
        <v>0</v>
      </c>
      <c r="GA81">
        <f>IF((VLOOKUP(A81, '[3]2017'!$B$18:$Q$147, 13, FALSE))&gt;0, 5, 0)</f>
        <v>0</v>
      </c>
      <c r="GB81">
        <f>IF((VLOOKUP(A81, '[3]2018'!$B$18:$Q$147, 13, FALSE))&gt;0, 5, 0)</f>
        <v>0</v>
      </c>
      <c r="GC81">
        <f>IF((VLOOKUP(A81, '[3]2014'!$B$18:$Q$145, 15, FALSE))&gt;0, 5, 0)</f>
        <v>0</v>
      </c>
      <c r="GD81">
        <f>IF((VLOOKUP(A81, '[3]2015'!$B$18:$P$145, 15, FALSE))&gt;0, 5, 0)</f>
        <v>5</v>
      </c>
      <c r="GE81">
        <f>IF((VLOOKUP(A81, '[3]2016'!$B$18:$Q$145, 15, FALSE))&gt;0, 5, 0)</f>
        <v>0</v>
      </c>
      <c r="GF81">
        <f>IF((VLOOKUP(A81, '[3]2017'!$B$18:$Q$147, 15, FALSE))&gt;0, 5, 0)</f>
        <v>0</v>
      </c>
      <c r="GG81">
        <f>IF((VLOOKUP(A81, '[3]2018'!$B$18:$Q$147, 15, FALSE))&gt;0, 5, 0)</f>
        <v>0</v>
      </c>
      <c r="GH81" s="7">
        <f t="shared" si="88"/>
        <v>225884.74878759924</v>
      </c>
      <c r="GI81" s="7">
        <f t="shared" si="88"/>
        <v>246066.60765633042</v>
      </c>
      <c r="GJ81" s="7">
        <f t="shared" si="88"/>
        <v>268051.63132296648</v>
      </c>
      <c r="GK81" s="7">
        <f t="shared" si="88"/>
        <v>292000.92503106059</v>
      </c>
      <c r="GL81" s="7">
        <f t="shared" si="88"/>
        <v>318089.98810480157</v>
      </c>
      <c r="GM81">
        <v>346510</v>
      </c>
      <c r="GO81" s="8" t="e">
        <f t="shared" si="89"/>
        <v>#N/A</v>
      </c>
      <c r="GP81" s="8" t="e">
        <f t="shared" si="90"/>
        <v>#N/A</v>
      </c>
      <c r="GQ81" t="e">
        <f>VLOOKUP(A81, '[3]Sept. 2017 Social'!$D$2:$F$151, 3, FALSE)</f>
        <v>#N/A</v>
      </c>
      <c r="GR81" t="e">
        <f>VLOOKUP(A81, '[3]Sept. 2018 Social'!$D$2:$F$151, 3, FALSE)</f>
        <v>#N/A</v>
      </c>
      <c r="GS81" t="e">
        <f>VLOOKUP(A81, '[3]Sept. 2019 Social'!$D$2:$F$301, 3, FALSE)</f>
        <v>#N/A</v>
      </c>
      <c r="GV81">
        <v>0.64615164601292385</v>
      </c>
    </row>
    <row r="82" spans="1:204" x14ac:dyDescent="0.35">
      <c r="A82" t="s">
        <v>363</v>
      </c>
      <c r="B82" t="str">
        <f>VLOOKUP(A82,'[1]CFB Scores for Tableau'!$A$2:$D$131, 2, FALSE)</f>
        <v>Storrs[n 5]</v>
      </c>
      <c r="C82" t="str">
        <f>VLOOKUP(A82,'[1]CFB Scores for Tableau'!$A$2:$D$131, 3, FALSE)</f>
        <v>Connecticut</v>
      </c>
      <c r="D82" s="9" t="str">
        <f>VLOOKUP(A82,'[1]CFB Scores for Tableau'!$A$2:$D$131, 4, FALSE)</f>
        <v>06269</v>
      </c>
      <c r="F82" s="3">
        <f t="shared" si="61"/>
        <v>26.777277043353596</v>
      </c>
      <c r="G82">
        <f t="shared" si="62"/>
        <v>67</v>
      </c>
      <c r="I82" s="4">
        <f t="shared" si="63"/>
        <v>7.1344946222200001</v>
      </c>
      <c r="J82">
        <v>0</v>
      </c>
      <c r="K82" s="4">
        <f t="shared" si="64"/>
        <v>17.801770000000001</v>
      </c>
      <c r="L82" s="4">
        <f t="shared" si="65"/>
        <v>63.747171187795637</v>
      </c>
      <c r="M82" s="4">
        <f t="shared" si="91"/>
        <v>27.755515000000003</v>
      </c>
      <c r="N82" s="4">
        <f t="shared" si="66"/>
        <v>38.818000001158509</v>
      </c>
      <c r="O82" s="4">
        <f t="shared" si="67"/>
        <v>155.25695081117414</v>
      </c>
      <c r="P82" s="4">
        <f t="shared" si="68"/>
        <v>70</v>
      </c>
      <c r="Q82" s="4"/>
      <c r="R82" s="4">
        <f t="shared" si="92"/>
        <v>154.7133209518</v>
      </c>
      <c r="S82" s="4">
        <f t="shared" si="69"/>
        <v>70</v>
      </c>
      <c r="T82" s="4"/>
      <c r="U82" t="s">
        <v>202</v>
      </c>
      <c r="V82" t="s">
        <v>203</v>
      </c>
      <c r="W82" s="4">
        <v>15371160.6</v>
      </c>
      <c r="X82" s="4">
        <v>4509136.0999999996</v>
      </c>
      <c r="Y82" s="4">
        <f>VLOOKUP(A82, '[2]Non-Power 5'!$B$2:$F$68, 3, FALSE)</f>
        <v>553163.6</v>
      </c>
      <c r="Z82" s="4">
        <f>VLOOKUP(A82, '[2]Non-Power 5'!$B$2:$F$68, 4, FALSE)</f>
        <v>278738.59999999998</v>
      </c>
      <c r="AA82">
        <f>VLOOKUP(A82, '[2]Non-Power 5'!$B$2:$F$68, 5, FALSE)</f>
        <v>0.50389902734019376</v>
      </c>
      <c r="AB82" s="4">
        <v>10862024.5</v>
      </c>
      <c r="AC82">
        <v>0.21562922874312945</v>
      </c>
      <c r="AD82" s="4">
        <f t="shared" si="70"/>
        <v>7882200</v>
      </c>
      <c r="AE82" t="s">
        <v>364</v>
      </c>
      <c r="AF82" s="5">
        <f>(VLOOKUP(A82, '[3]USA Coaches'' Salaries'!$O$3:$W$132, 9, FALSE))</f>
        <v>1.4012</v>
      </c>
      <c r="AG82">
        <v>209572</v>
      </c>
      <c r="AH82">
        <v>200516</v>
      </c>
      <c r="AI82">
        <v>99168</v>
      </c>
      <c r="AJ82">
        <f t="shared" si="71"/>
        <v>509256</v>
      </c>
      <c r="AK82">
        <v>0</v>
      </c>
      <c r="AL82">
        <v>0</v>
      </c>
      <c r="AM82">
        <v>0</v>
      </c>
      <c r="AN82">
        <v>0</v>
      </c>
      <c r="AO82">
        <f t="shared" si="72"/>
        <v>0</v>
      </c>
      <c r="AP82">
        <f>(VLOOKUP(A82, '[3]College Football Reference 0918'!$A$2:$I$131, 8, FALSE))*10</f>
        <v>10</v>
      </c>
      <c r="AQ82">
        <f>(VLOOKUP(A82, '[3]College Football Reference 0918'!$A$2:$I$131, 9, FALSE))*10</f>
        <v>10</v>
      </c>
      <c r="AR82">
        <f>VLOOKUP('Dataset to Analyze - Overall'!A82, '[3]College Football Reference 0918'!$A$2:$G$131, 3, FALSE)</f>
        <v>44</v>
      </c>
      <c r="AS82">
        <f>VLOOKUP('Dataset to Analyze - Overall'!A82, '[3]College Football Reference 0918'!$A$2:$G$131, 4, FALSE)</f>
        <v>79</v>
      </c>
      <c r="AT82" s="5">
        <f>VLOOKUP('Dataset to Analyze - Overall'!A82, '[3]College Football Reference 0918'!$A$2:$G$131, 5, FALSE)</f>
        <v>0.35772357723577236</v>
      </c>
      <c r="AU82">
        <f>(VLOOKUP('Dataset to Analyze - Overall'!A82,'[3]College Football Reference 0918'!$A$2:$G$131,7,FALSE)*5)</f>
        <v>5</v>
      </c>
      <c r="AV82">
        <f>(VLOOKUP('Dataset to Analyze - Overall'!A82, '[3]College Football Reference 0918'!$A$2:$G$131, 6, FALSE))*5</f>
        <v>15</v>
      </c>
      <c r="AW82">
        <f t="shared" si="73"/>
        <v>26</v>
      </c>
      <c r="AX82" s="4">
        <f>((((SUMIF('[3]2014 Broadcasts'!$F$2:$F$561, 'Dataset to Analyze - Overall'!A82, '[3]2014 Broadcasts'!$B$2:$B$561))+(SUMIF('[3]2014 Broadcasts'!$G$2:$G$561, 'Dataset to Analyze - Overall'!A82, '[3]2014 Broadcasts'!$B$2:$B$561))+(SUMIF('[3]2014 Broadcasts'!$H$2:$H$561, 'Dataset to Analyze - Overall'!A82, '[3]2014 Broadcasts'!$B$2:$B$561))+(SUMIF('[3]2014 Broadcasts'!$I$2:$I$561, 'Dataset to Analyze - Overall'!A82, '[3]2014 Broadcasts'!$B$2:$B$561)))+((SUMIF('[3]2015 Broadcasts'!$C$2:$C$417,'Dataset to Analyze - Overall'!A82,'[3]2015 Broadcasts'!$H$2:$H$417))+(SUMIF('[3]2015 Broadcasts'!$D$2:$D$417,'Dataset to Analyze - Overall'!A82,'[3]2015 Broadcasts'!$H$2:$H$417)))+((SUMIF('[3]2016 Broadcasts'!$C$2:$C$400,'Dataset to Analyze - Overall'!A82,'[3]2016 Broadcasts'!$H$2:$H$400))+(SUMIF('[3]2016 Broadcasts'!$D$2:$D$400,'Dataset to Analyze - Overall'!A82,'[3]2016 Broadcasts'!$H$2:$H$400)))+((SUMIF('[3]2017 Broadcasts'!$C$2:$C$394,'Dataset to Analyze - Overall'!A82, '[3]2017 Broadcasts'!$I$2:$I$394))+(SUMIF('[3]2017 Broadcasts'!$D$2:$D$394,'Dataset to Analyze - Overall'!A82, '[3]2017 Broadcasts'!$I$2:$I$394)))+((SUMIF('[3]2018 Broadcasts'!$C$2:$C$351, 'Dataset to Analyze - Overall'!A82, '[3]2018 Broadcasts'!$H$2:$H$351))+(SUMIF('[3]2018 Broadcasts'!$D$2:$D$351, 'Dataset to Analyze - Overall'!A82, '[3]2018 Broadcasts'!$H$2:$H$351))))/AW82)*1000000</f>
        <v>602384.61538461526</v>
      </c>
      <c r="AY82" t="s">
        <v>193</v>
      </c>
      <c r="AZ82" s="4">
        <f>(VLOOKUP(A82, [3]Averages!$B$2:$K$128, 10, FALSE))*1000000</f>
        <v>4525000</v>
      </c>
      <c r="BA82" s="4">
        <f>AVERAGEIF([3]Attendance!$C$2:$C$1286, 'Dataset to Analyze - Overall'!A82, [3]Attendance!$G$2:$G$1286)</f>
        <v>28247.599999999999</v>
      </c>
      <c r="BB82">
        <f>VLOOKUP(A82, [3]Stadiums!$B$2:$E$132, 3, FALSE)</f>
        <v>40000</v>
      </c>
      <c r="BC82" s="3">
        <f t="shared" si="74"/>
        <v>0.70618999999999998</v>
      </c>
      <c r="BD82">
        <f>VLOOKUP(A82, '[3]College Football Reference 0918'!$A$2:$L$131, 11, FALSE)</f>
        <v>0</v>
      </c>
      <c r="BE82">
        <f>VLOOKUP(A82, '[3]College Football Reference 0918'!$A$2:$L$131, 12, FALSE)</f>
        <v>0</v>
      </c>
      <c r="BF82">
        <f>VLOOKUP(A82, '[3]College Football Reference 0918'!$A$2:$L$131, 2, FALSE)</f>
        <v>2</v>
      </c>
      <c r="BG82">
        <f>VLOOKUP(A82, '[3]Draft Picks'!$AG$2:$AT$131, 14, FALSE)</f>
        <v>17</v>
      </c>
      <c r="BH82">
        <f>VLOOKUP(A82, [3]Averages!$B$2:$J$128, 9, FALSE)</f>
        <v>3694599.05</v>
      </c>
      <c r="BJ82">
        <f>VLOOKUP(A82&amp;"2014", '[4]Revenues_All_Sports_and_Men''s_W'!$E$2:$BI$1271, 57, FALSE)</f>
        <v>8308332</v>
      </c>
      <c r="BK82">
        <f>VLOOKUP(A82&amp;"2015", '[4]Revenues_All_Sports_and_Men''s_W'!$E$2:$BI$1271, 57, FALSE)</f>
        <v>17673179</v>
      </c>
      <c r="BL82">
        <f>VLOOKUP(A82&amp;"2016", '[4]Revenues_All_Sports_and_Men''s_W'!$E$2:$BI$1271, 57, FALSE)</f>
        <v>25936445</v>
      </c>
      <c r="BM82">
        <f>VLOOKUP(A82&amp;"2017", '[4]Revenues_All_Sports_and_Men''s_W'!$E$2:$BI$1271, 57, FALSE)</f>
        <v>18955517</v>
      </c>
      <c r="BN82">
        <f>VLOOKUP(A82&amp;"2018", '[4]Revenues_All_Sports_and_Men''s_W'!$E$2:$BI$1271, 57, FALSE)</f>
        <v>16224408</v>
      </c>
      <c r="BO82" s="6">
        <f>VLOOKUP(A82&amp;"2014", '[4]Revenues_All_Sports_and_Men''s_W'!$E$2:$FO$1271, 58, FALSE)</f>
        <v>0.11514435799461634</v>
      </c>
      <c r="BP82" s="6">
        <f>VLOOKUP(A82&amp;"2015", '[4]Revenues_All_Sports_and_Men''s_W'!$E$2:$FO$1271, 58, FALSE)</f>
        <v>0.22295498744233544</v>
      </c>
      <c r="BQ82" s="6">
        <f>VLOOKUP(A82&amp;"2016", '[4]Revenues_All_Sports_and_Men''s_W'!$E$2:$FO$1271, 58, FALSE)</f>
        <v>0.31108492207591937</v>
      </c>
      <c r="BR82" s="6">
        <f>VLOOKUP(A82&amp;"2017", '[4]Revenues_All_Sports_and_Men''s_W'!$E$2:$FO$1271, 58, FALSE)</f>
        <v>0.23998650541600144</v>
      </c>
      <c r="BS82" s="6">
        <f>VLOOKUP(A82&amp;"2018", '[4]Revenues_All_Sports_and_Men''s_W'!$E$2:$FO$1271, 58, FALSE)</f>
        <v>0.2051110248019061</v>
      </c>
      <c r="BT82">
        <f>VLOOKUP(A82&amp;"2014", '[5]Recruiting_Expenses_Men''s_Women'!$F$2:$O$1271, 9, FALSE)</f>
        <v>723816</v>
      </c>
      <c r="BU82">
        <f>VLOOKUP(A82&amp;"2015", '[5]Recruiting_Expenses_Men''s_Women'!$F$2:$O$1271, 9, FALSE)</f>
        <v>621615</v>
      </c>
      <c r="BV82">
        <f>VLOOKUP(A82&amp;"2016", '[5]Recruiting_Expenses_Men''s_Women'!$F$2:$O$1271, 9, FALSE)</f>
        <v>779386</v>
      </c>
      <c r="BW82">
        <f>VLOOKUP(A82&amp;"2017", '[5]Recruiting_Expenses_Men''s_Women'!$F$2:$O$1271, 9, FALSE)</f>
        <v>823684</v>
      </c>
      <c r="BX82">
        <f>VLOOKUP(A82&amp;"2018", '[5]Recruiting_Expenses_Men''s_Women'!$F$2:$O$1271, 9, FALSE)</f>
        <v>963944</v>
      </c>
      <c r="BY82" s="4">
        <v>10561000</v>
      </c>
      <c r="BZ82" s="4">
        <v>10523000</v>
      </c>
      <c r="CA82" s="4">
        <v>8087999.9999999991</v>
      </c>
      <c r="CB82" s="4">
        <v>9159000</v>
      </c>
      <c r="CC82" s="4">
        <v>1080000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f>VLOOKUP(A82, '[3]2014'!$B$18:$D$145, 3, FALSE)</f>
        <v>2</v>
      </c>
      <c r="CJ82">
        <f>VLOOKUP(A82, '[3]2015'!$B$18:$D$145, 3, FALSE)</f>
        <v>6</v>
      </c>
      <c r="CK82">
        <f>VLOOKUP(A82, '[3]2016'!$B$18:$D$145, 3, FALSE)</f>
        <v>3</v>
      </c>
      <c r="CL82">
        <f>VLOOKUP(A82, '[3]2017'!$B$18:$D$147, 3, FALSE)</f>
        <v>3</v>
      </c>
      <c r="CM82">
        <f>VLOOKUP(A82, '[3]2018'!$B$18:$D$147, 3, FALSE)</f>
        <v>1</v>
      </c>
      <c r="CN82">
        <f>COUNTIF('[3]2014 Broadcasts'!$F$2:$F$561, 'Dataset to Analyze - Overall'!A82)+COUNTIF('[3]2014 Broadcasts'!$G$2:$G$561, 'Dataset to Analyze - Overall'!A82)+COUNTIF('[3]2014 Broadcasts'!$H$2:$H$561, 'Dataset to Analyze - Overall'!A82)+COUNTIF('[3]2014 Broadcasts'!$I$2:$I$561, 'Dataset to Analyze - Overall'!A82)</f>
        <v>7</v>
      </c>
      <c r="CO82">
        <f>COUNTIF('[3]2015 Broadcasts'!$C$2:$C$417, A82)+COUNTIF('[3]2015 Broadcasts'!$D$2:$D$417, A82)</f>
        <v>9</v>
      </c>
      <c r="CP82">
        <f>COUNTIF('[3]2016 Broadcasts'!$C$2:$C$400, 'Dataset to Analyze - Overall'!A82)+COUNTIF('[3]2016 Broadcasts'!$D$2:$D$400, 'Dataset to Analyze - Overall'!A82)</f>
        <v>2</v>
      </c>
      <c r="CQ82">
        <f>COUNTIF('[3]2017 Broadcasts'!$C$2:$C$394, 'Dataset to Analyze - Overall'!A82)+COUNTIF('[3]2017 Broadcasts'!$D$2:$D$394, 'Dataset to Analyze - Overall'!A82)</f>
        <v>6</v>
      </c>
      <c r="CR82">
        <f>COUNTIF('[3]2018 Broadcasts'!$C$2:$C$351, 'Dataset to Analyze - Overall'!A82)+COUNTIF('[3]2018 Broadcasts'!$D$2:$D$351, 'Dataset to Analyze - Overall'!A82)</f>
        <v>2</v>
      </c>
      <c r="CS82" s="4">
        <f>(((SUMIF('[3]2014 Broadcasts'!$F$2:$F$561, 'Dataset to Analyze - Overall'!A82, '[3]2014 Broadcasts'!$B$2:$B$561))+(SUMIF('[3]2014 Broadcasts'!$G$2:$G$561, 'Dataset to Analyze - Overall'!A82, '[3]2014 Broadcasts'!$B$2:$B$561))+(SUMIF('[3]2014 Broadcasts'!$H$2:$H$561, 'Dataset to Analyze - Overall'!A82, '[3]2014 Broadcasts'!$B$2:$B$561))+(SUMIF('[3]2014 Broadcasts'!$I$2:$I$561, 'Dataset to Analyze - Overall'!A82, '[3]2014 Broadcasts'!$B$2:$B$561)))/'Dataset to Analyze - Overall'!CN82)*1000000</f>
        <v>693000</v>
      </c>
      <c r="CT82" s="4">
        <f>(((SUMIF('[3]2015 Broadcasts'!$C$2:$C$417,'Dataset to Analyze - Overall'!A82,'[3]2015 Broadcasts'!$H$2:$H$417))+(SUMIF('[3]2015 Broadcasts'!$D$2:$D$417,'Dataset to Analyze - Overall'!A82,'[3]2015 Broadcasts'!$H$2:$H$417)))/CO82)*1000000</f>
        <v>749333.33333333326</v>
      </c>
      <c r="CU82" s="4">
        <f>(((SUMIF('[3]2016 Broadcasts'!$C$2:$C$400,'Dataset to Analyze - Overall'!A82,'[3]2016 Broadcasts'!$H$2:$H$400))+(SUMIF('[3]2016 Broadcasts'!$D$2:$D$400,'Dataset to Analyze - Overall'!A82,'[3]2016 Broadcasts'!$H$2:$H$400)))/'Dataset to Analyze - Overall'!CP82)*1000000</f>
        <v>972000</v>
      </c>
      <c r="CV82" s="4">
        <f>(((SUMIF('[3]2017 Broadcasts'!$C$2:$C$394,'Dataset to Analyze - Overall'!A82, '[3]2017 Broadcasts'!$I$2:$I$394))+(SUMIF('[3]2017 Broadcasts'!$D$2:$D$394,'Dataset to Analyze - Overall'!A82, '[3]2017 Broadcasts'!$I$2:$I$394)))/'Dataset to Analyze - Overall'!CQ82)*1000000</f>
        <v>241000</v>
      </c>
      <c r="CW82" s="4">
        <f>(((SUMIF('[3]2018 Broadcasts'!$C$2:$C$351, 'Dataset to Analyze - Overall'!A82, '[3]2018 Broadcasts'!$H$2:$H$351))+(SUMIF('[3]2018 Broadcasts'!$D$2:$D$351, 'Dataset to Analyze - Overall'!A82, '[3]2018 Broadcasts'!$H$2:$H$351)))/'Dataset to Analyze - Overall'!CR82)*1000000</f>
        <v>338500</v>
      </c>
      <c r="CX82" s="5"/>
      <c r="CY82">
        <f>VLOOKUP(A82&amp;"2014", [3]Attendance!$D$2:$G$1286, 4, FALSE)</f>
        <v>27461</v>
      </c>
      <c r="CZ82">
        <f>VLOOKUP(A82&amp;"2015", [3]Attendance!$D$2:$G$1286, 4, FALSE)</f>
        <v>28224</v>
      </c>
      <c r="DA82">
        <f>VLOOKUP(A82&amp;"2016", [3]Attendance!$D$2:$G$1286, 4, FALSE)</f>
        <v>26796</v>
      </c>
      <c r="DB82">
        <f>VLOOKUP(A82&amp;"2017", [3]Attendance!$D$2:$G$1286, 4, FALSE)</f>
        <v>20335</v>
      </c>
      <c r="DC82">
        <f>VLOOKUP(A82&amp;"2018", [3]Attendance!$D$2:$G$1286, 4, FALSE)</f>
        <v>20924</v>
      </c>
      <c r="DY82">
        <f t="shared" si="77"/>
        <v>24.841459999999998</v>
      </c>
      <c r="DZ82">
        <f t="shared" si="78"/>
        <v>28.945179999999997</v>
      </c>
      <c r="EA82">
        <f t="shared" si="79"/>
        <v>23.688589999999998</v>
      </c>
      <c r="EB82">
        <f t="shared" si="80"/>
        <v>23.688589999999998</v>
      </c>
      <c r="EC82">
        <f t="shared" si="81"/>
        <v>23.517529999999997</v>
      </c>
      <c r="ED82">
        <f t="shared" si="82"/>
        <v>10.451000000638722</v>
      </c>
      <c r="EE82">
        <f t="shared" si="83"/>
        <v>13.437000000706194</v>
      </c>
      <c r="EF82">
        <f t="shared" si="84"/>
        <v>2.986000000779526</v>
      </c>
      <c r="EG82">
        <f t="shared" si="85"/>
        <v>8.958000000858755</v>
      </c>
      <c r="EH82">
        <f t="shared" si="86"/>
        <v>2.9860000009459413</v>
      </c>
      <c r="EI82" s="4">
        <f t="shared" si="98"/>
        <v>35.292460000638719</v>
      </c>
      <c r="EJ82" s="4">
        <f t="shared" si="99"/>
        <v>42.382180000706192</v>
      </c>
      <c r="EK82" s="4">
        <f t="shared" si="100"/>
        <v>26.674590000779524</v>
      </c>
      <c r="EL82" s="4">
        <f t="shared" si="101"/>
        <v>32.646590000858751</v>
      </c>
      <c r="EM82" s="4">
        <f t="shared" si="102"/>
        <v>26.50353000094594</v>
      </c>
      <c r="EN82" s="4">
        <f t="shared" si="58"/>
        <v>95</v>
      </c>
      <c r="EO82" s="4">
        <f t="shared" si="58"/>
        <v>85</v>
      </c>
      <c r="EP82" s="4">
        <f t="shared" si="58"/>
        <v>113</v>
      </c>
      <c r="EQ82" s="4">
        <f t="shared" si="58"/>
        <v>98</v>
      </c>
      <c r="ER82" s="4" t="e">
        <f t="shared" si="58"/>
        <v>#DIV/0!</v>
      </c>
      <c r="ET82" s="4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5</v>
      </c>
      <c r="FA82">
        <v>0</v>
      </c>
      <c r="FB82">
        <v>0</v>
      </c>
      <c r="FC82">
        <v>0</v>
      </c>
      <c r="FD82">
        <f>VLOOKUP(A82, '[3]College Football Reference 0918'!$A$2:$R$131, 9, FALSE)</f>
        <v>1</v>
      </c>
      <c r="FE82">
        <f>VLOOKUP(A82, '[3]College Football Reference 0918'!$A$2:$R$131, 10, FALSE)</f>
        <v>0</v>
      </c>
      <c r="FF82">
        <f>VLOOKUP(A82, '[3]College Football Reference 0918'!$A$2:$R$131, 11, FALSE)</f>
        <v>0</v>
      </c>
      <c r="FG82">
        <f>VLOOKUP(A82, '[3]College Football Reference 0918'!$A$2:$R$131, 12, FALSE)</f>
        <v>0</v>
      </c>
      <c r="FH82">
        <f>VLOOKUP(A82, '[3]College Football Reference 0918'!$A$2:$R$131, 13, FALSE)</f>
        <v>0</v>
      </c>
      <c r="FX82">
        <f>IF((VLOOKUP(A82, '[3]2014'!$B$18:$Q$145, 13, FALSE))&gt;0, 5, 0)</f>
        <v>0</v>
      </c>
      <c r="FY82">
        <f>IF((VLOOKUP(A82, '[3]2015'!$B$18:$P$145, 13, FALSE))&gt;0, 5, 0)</f>
        <v>0</v>
      </c>
      <c r="FZ82">
        <f>IF((VLOOKUP(A82, '[3]2016'!$B$18:$Q$145, 13, FALSE))&gt;0, 5, 0)</f>
        <v>0</v>
      </c>
      <c r="GA82">
        <f>IF((VLOOKUP(A82, '[3]2017'!$B$18:$Q$147, 13, FALSE))&gt;0, 5, 0)</f>
        <v>0</v>
      </c>
      <c r="GB82">
        <f>IF((VLOOKUP(A82, '[3]2018'!$B$18:$Q$147, 13, FALSE))&gt;0, 5, 0)</f>
        <v>0</v>
      </c>
      <c r="GC82">
        <f>IF((VLOOKUP(A82, '[3]2014'!$B$18:$Q$145, 15, FALSE))&gt;0, 5, 0)</f>
        <v>0</v>
      </c>
      <c r="GD82">
        <f>IF((VLOOKUP(A82, '[3]2015'!$B$18:$P$145, 15, FALSE))&gt;0, 5, 0)</f>
        <v>0</v>
      </c>
      <c r="GE82">
        <f>IF((VLOOKUP(A82, '[3]2016'!$B$18:$Q$145, 15, FALSE))&gt;0, 5, 0)</f>
        <v>0</v>
      </c>
      <c r="GF82">
        <f>IF((VLOOKUP(A82, '[3]2017'!$B$18:$Q$147, 15, FALSE))&gt;0, 5, 0)</f>
        <v>0</v>
      </c>
      <c r="GG82">
        <f>IF((VLOOKUP(A82, '[3]2018'!$B$18:$Q$147, 15, FALSE))&gt;0, 5, 0)</f>
        <v>0</v>
      </c>
      <c r="GH82" s="7">
        <f t="shared" ref="GH82:GL97" si="103">GI82-(GI82*$GU$2)</f>
        <v>331976.46136786131</v>
      </c>
      <c r="GI82" s="7">
        <f t="shared" si="103"/>
        <v>361637.17165055033</v>
      </c>
      <c r="GJ82" s="7">
        <f t="shared" si="103"/>
        <v>393947.94251539232</v>
      </c>
      <c r="GK82" s="7">
        <f t="shared" si="103"/>
        <v>429145.54580709868</v>
      </c>
      <c r="GL82" s="7">
        <f t="shared" si="103"/>
        <v>467487.907945799</v>
      </c>
      <c r="GM82">
        <v>509256</v>
      </c>
      <c r="GO82" s="8" t="e">
        <f t="shared" si="89"/>
        <v>#N/A</v>
      </c>
      <c r="GP82" s="8" t="e">
        <f t="shared" si="90"/>
        <v>#N/A</v>
      </c>
      <c r="GQ82" t="e">
        <f>VLOOKUP(A82, '[3]Sept. 2017 Social'!$D$2:$F$151, 3, FALSE)</f>
        <v>#N/A</v>
      </c>
      <c r="GR82" t="e">
        <f>VLOOKUP(A82, '[3]Sept. 2018 Social'!$D$2:$F$151, 3, FALSE)</f>
        <v>#N/A</v>
      </c>
      <c r="GS82" t="e">
        <f>VLOOKUP(A82, '[3]Sept. 2019 Social'!$D$2:$F$301, 3, FALSE)</f>
        <v>#N/A</v>
      </c>
      <c r="GV82">
        <v>0.49682794203968944</v>
      </c>
    </row>
    <row r="83" spans="1:204" x14ac:dyDescent="0.35">
      <c r="A83" t="s">
        <v>365</v>
      </c>
      <c r="B83" t="str">
        <f>VLOOKUP(A83,'[1]CFB Scores for Tableau'!$A$2:$D$131, 2, FALSE)</f>
        <v>Fresno</v>
      </c>
      <c r="C83" t="str">
        <f>VLOOKUP(A83,'[1]CFB Scores for Tableau'!$A$2:$D$131, 3, FALSE)</f>
        <v>California</v>
      </c>
      <c r="D83" s="9">
        <f>VLOOKUP(A83,'[1]CFB Scores for Tableau'!$A$2:$D$131, 4, FALSE)</f>
        <v>93740</v>
      </c>
      <c r="F83" s="3">
        <f t="shared" si="61"/>
        <v>13.313085154216068</v>
      </c>
      <c r="G83">
        <f t="shared" si="62"/>
        <v>80</v>
      </c>
      <c r="I83" s="4">
        <f t="shared" si="63"/>
        <v>4.2445617068299999</v>
      </c>
      <c r="J83">
        <v>0</v>
      </c>
      <c r="K83" s="4">
        <f t="shared" si="64"/>
        <v>6.5570983333333333</v>
      </c>
      <c r="L83" s="4">
        <f t="shared" si="65"/>
        <v>38.416883287134667</v>
      </c>
      <c r="M83" s="4">
        <f t="shared" si="91"/>
        <v>40.383176000000006</v>
      </c>
      <c r="N83" s="4">
        <f t="shared" si="66"/>
        <v>32.846000000537181</v>
      </c>
      <c r="O83" s="4">
        <f t="shared" si="67"/>
        <v>122.44771932783519</v>
      </c>
      <c r="P83" s="4">
        <f t="shared" si="68"/>
        <v>77</v>
      </c>
      <c r="Q83" s="4"/>
      <c r="R83" s="4">
        <f t="shared" si="92"/>
        <v>121.45216971407669</v>
      </c>
      <c r="S83" s="4">
        <f t="shared" si="69"/>
        <v>77</v>
      </c>
      <c r="T83" s="4"/>
      <c r="U83" t="s">
        <v>319</v>
      </c>
      <c r="V83" t="s">
        <v>203</v>
      </c>
      <c r="W83" s="4">
        <v>12100895.9</v>
      </c>
      <c r="X83" s="4">
        <v>2265363.1</v>
      </c>
      <c r="Y83" s="4">
        <f>VLOOKUP(A83, '[2]Non-Power 5'!$B$2:$F$68, 3, FALSE)</f>
        <v>230715.4</v>
      </c>
      <c r="Z83" s="4">
        <f>VLOOKUP(A83, '[2]Non-Power 5'!$B$2:$F$68, 4, FALSE)</f>
        <v>114630.2</v>
      </c>
      <c r="AA83">
        <f>VLOOKUP(A83, '[2]Non-Power 5'!$B$2:$F$68, 5, FALSE)</f>
        <v>0.49684676445525527</v>
      </c>
      <c r="AB83" s="4">
        <v>9835532.8000000007</v>
      </c>
      <c r="AC83">
        <v>0.32089195195265557</v>
      </c>
      <c r="AD83" s="4">
        <f t="shared" si="70"/>
        <v>3097233.3333333335</v>
      </c>
      <c r="AE83" t="s">
        <v>366</v>
      </c>
      <c r="AF83" s="5">
        <f>(VLOOKUP(A83, '[3]USA Coaches'' Salaries'!$O$3:$W$132, 9, FALSE))</f>
        <v>1.551329</v>
      </c>
      <c r="AG83">
        <v>102840</v>
      </c>
      <c r="AH83">
        <v>84874</v>
      </c>
      <c r="AI83">
        <v>47291</v>
      </c>
      <c r="AJ83">
        <f t="shared" si="71"/>
        <v>235005</v>
      </c>
      <c r="AK83">
        <v>0</v>
      </c>
      <c r="AL83">
        <v>0</v>
      </c>
      <c r="AM83">
        <v>0</v>
      </c>
      <c r="AN83">
        <v>0</v>
      </c>
      <c r="AO83">
        <f t="shared" si="72"/>
        <v>0</v>
      </c>
      <c r="AP83">
        <f>(VLOOKUP(A83, '[3]College Football Reference 0918'!$A$2:$I$131, 8, FALSE))*10</f>
        <v>0</v>
      </c>
      <c r="AQ83">
        <f>(VLOOKUP(A83, '[3]College Football Reference 0918'!$A$2:$I$131, 9, FALSE))*10</f>
        <v>30</v>
      </c>
      <c r="AR83">
        <f>VLOOKUP('Dataset to Analyze - Overall'!A83, '[3]College Football Reference 0918'!$A$2:$G$131, 3, FALSE)</f>
        <v>72</v>
      </c>
      <c r="AS83">
        <f>VLOOKUP('Dataset to Analyze - Overall'!A83, '[3]College Football Reference 0918'!$A$2:$G$131, 4, FALSE)</f>
        <v>59</v>
      </c>
      <c r="AT83" s="5">
        <f>VLOOKUP('Dataset to Analyze - Overall'!A83, '[3]College Football Reference 0918'!$A$2:$G$131, 5, FALSE)</f>
        <v>0.54961832061068705</v>
      </c>
      <c r="AU83">
        <f>(VLOOKUP('Dataset to Analyze - Overall'!A83,'[3]College Football Reference 0918'!$A$2:$G$131,7,FALSE)*5)</f>
        <v>10</v>
      </c>
      <c r="AV83">
        <f>(VLOOKUP('Dataset to Analyze - Overall'!A83, '[3]College Football Reference 0918'!$A$2:$G$131, 6, FALSE))*5</f>
        <v>35</v>
      </c>
      <c r="AW83">
        <f t="shared" si="73"/>
        <v>22</v>
      </c>
      <c r="AX83" s="4">
        <f>((((SUMIF('[3]2014 Broadcasts'!$F$2:$F$561, 'Dataset to Analyze - Overall'!A83, '[3]2014 Broadcasts'!$B$2:$B$561))+(SUMIF('[3]2014 Broadcasts'!$G$2:$G$561, 'Dataset to Analyze - Overall'!A83, '[3]2014 Broadcasts'!$B$2:$B$561))+(SUMIF('[3]2014 Broadcasts'!$H$2:$H$561, 'Dataset to Analyze - Overall'!A83, '[3]2014 Broadcasts'!$B$2:$B$561))+(SUMIF('[3]2014 Broadcasts'!$I$2:$I$561, 'Dataset to Analyze - Overall'!A83, '[3]2014 Broadcasts'!$B$2:$B$561)))+((SUMIF('[3]2015 Broadcasts'!$C$2:$C$417,'Dataset to Analyze - Overall'!A83,'[3]2015 Broadcasts'!$H$2:$H$417))+(SUMIF('[3]2015 Broadcasts'!$D$2:$D$417,'Dataset to Analyze - Overall'!A83,'[3]2015 Broadcasts'!$H$2:$H$417)))+((SUMIF('[3]2016 Broadcasts'!$C$2:$C$400,'Dataset to Analyze - Overall'!A83,'[3]2016 Broadcasts'!$H$2:$H$400))+(SUMIF('[3]2016 Broadcasts'!$D$2:$D$400,'Dataset to Analyze - Overall'!A83,'[3]2016 Broadcasts'!$H$2:$H$400)))+((SUMIF('[3]2017 Broadcasts'!$C$2:$C$394,'Dataset to Analyze - Overall'!A83, '[3]2017 Broadcasts'!$I$2:$I$394))+(SUMIF('[3]2017 Broadcasts'!$D$2:$D$394,'Dataset to Analyze - Overall'!A83, '[3]2017 Broadcasts'!$I$2:$I$394)))+((SUMIF('[3]2018 Broadcasts'!$C$2:$C$351, 'Dataset to Analyze - Overall'!A83, '[3]2018 Broadcasts'!$H$2:$H$351))+(SUMIF('[3]2018 Broadcasts'!$D$2:$D$351, 'Dataset to Analyze - Overall'!A83, '[3]2018 Broadcasts'!$H$2:$H$351))))/AW83)*1000000</f>
        <v>951772.72727272729</v>
      </c>
      <c r="AY83" t="s">
        <v>233</v>
      </c>
      <c r="AZ83" s="4">
        <f>(VLOOKUP(A83, [3]Averages!$B$2:$K$128, 10, FALSE))*1000000</f>
        <v>1275000</v>
      </c>
      <c r="BA83" s="4">
        <f>AVERAGEIF([3]Attendance!$C$2:$C$1286, 'Dataset to Analyze - Overall'!A83, [3]Attendance!$G$2:$G$1286)</f>
        <v>31434.2</v>
      </c>
      <c r="BB83">
        <f>VLOOKUP(A83, [3]Stadiums!$B$2:$E$132, 3, FALSE)</f>
        <v>41031</v>
      </c>
      <c r="BC83" s="3">
        <f t="shared" si="74"/>
        <v>0.76610855207038586</v>
      </c>
      <c r="BD83">
        <f>VLOOKUP(A83, '[3]College Football Reference 0918'!$A$2:$L$131, 11, FALSE)</f>
        <v>0</v>
      </c>
      <c r="BE83">
        <f>VLOOKUP(A83, '[3]College Football Reference 0918'!$A$2:$L$131, 12, FALSE)</f>
        <v>1</v>
      </c>
      <c r="BF83">
        <f>VLOOKUP(A83, '[3]College Football Reference 0918'!$A$2:$L$131, 2, FALSE)</f>
        <v>2</v>
      </c>
      <c r="BG83">
        <f>VLOOKUP(A83, '[3]Draft Picks'!$AG$2:$AT$131, 14, FALSE)</f>
        <v>11</v>
      </c>
      <c r="BH83">
        <f>VLOOKUP(A83, [3]Averages!$B$2:$J$128, 9, FALSE)</f>
        <v>2264903.8880000003</v>
      </c>
      <c r="BJ83">
        <f>VLOOKUP(A83&amp;"2014", '[4]Revenues_All_Sports_and_Men''s_W'!$E$2:$BI$1271, 57, FALSE)</f>
        <v>13552228</v>
      </c>
      <c r="BK83">
        <f>VLOOKUP(A83&amp;"2015", '[4]Revenues_All_Sports_and_Men''s_W'!$E$2:$BI$1271, 57, FALSE)</f>
        <v>11381458</v>
      </c>
      <c r="BL83">
        <f>VLOOKUP(A83&amp;"2016", '[4]Revenues_All_Sports_and_Men''s_W'!$E$2:$BI$1271, 57, FALSE)</f>
        <v>13219900</v>
      </c>
      <c r="BM83">
        <f>VLOOKUP(A83&amp;"2017", '[4]Revenues_All_Sports_and_Men''s_W'!$E$2:$BI$1271, 57, FALSE)</f>
        <v>17870018</v>
      </c>
      <c r="BN83">
        <f>VLOOKUP(A83&amp;"2018", '[4]Revenues_All_Sports_and_Men''s_W'!$E$2:$BI$1271, 57, FALSE)</f>
        <v>16419529</v>
      </c>
      <c r="BO83" s="6">
        <f>VLOOKUP(A83&amp;"2014", '[4]Revenues_All_Sports_and_Men''s_W'!$E$2:$FO$1271, 58, FALSE)</f>
        <v>0.32753617906376209</v>
      </c>
      <c r="BP83" s="6">
        <f>VLOOKUP(A83&amp;"2015", '[4]Revenues_All_Sports_and_Men''s_W'!$E$2:$FO$1271, 58, FALSE)</f>
        <v>0.27168460665359168</v>
      </c>
      <c r="BQ83" s="6">
        <f>VLOOKUP(A83&amp;"2016", '[4]Revenues_All_Sports_and_Men''s_W'!$E$2:$FO$1271, 58, FALSE)</f>
        <v>0.30111499946700876</v>
      </c>
      <c r="BR83" s="6">
        <f>VLOOKUP(A83&amp;"2017", '[4]Revenues_All_Sports_and_Men''s_W'!$E$2:$FO$1271, 58, FALSE)</f>
        <v>0.36120816591594263</v>
      </c>
      <c r="BS83" s="6">
        <f>VLOOKUP(A83&amp;"2018", '[4]Revenues_All_Sports_and_Men''s_W'!$E$2:$FO$1271, 58, FALSE)</f>
        <v>0.3319119668207885</v>
      </c>
      <c r="BT83">
        <f>VLOOKUP(A83&amp;"2014", '[5]Recruiting_Expenses_Men''s_Women'!$F$2:$O$1271, 9, FALSE)</f>
        <v>379363</v>
      </c>
      <c r="BU83">
        <f>VLOOKUP(A83&amp;"2015", '[5]Recruiting_Expenses_Men''s_Women'!$F$2:$O$1271, 9, FALSE)</f>
        <v>424205</v>
      </c>
      <c r="BV83">
        <f>VLOOKUP(A83&amp;"2016", '[5]Recruiting_Expenses_Men''s_Women'!$F$2:$O$1271, 9, FALSE)</f>
        <v>454509</v>
      </c>
      <c r="BW83">
        <f>VLOOKUP(A83&amp;"2017", '[5]Recruiting_Expenses_Men''s_Women'!$F$2:$O$1271, 9, FALSE)</f>
        <v>400117</v>
      </c>
      <c r="BX83">
        <f>VLOOKUP(A83&amp;"2018", '[5]Recruiting_Expenses_Men''s_Women'!$F$2:$O$1271, 9, FALSE)</f>
        <v>430030</v>
      </c>
      <c r="BY83" s="4">
        <v>3015666.6666666665</v>
      </c>
      <c r="BZ83" s="4">
        <v>3143666.666666667</v>
      </c>
      <c r="CA83" s="4">
        <v>3364250</v>
      </c>
      <c r="CB83" s="4">
        <v>3201583.333333333</v>
      </c>
      <c r="CC83" s="4">
        <v>2761000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f>VLOOKUP(A83, '[3]2014'!$B$18:$D$145, 3, FALSE)</f>
        <v>6</v>
      </c>
      <c r="CJ83">
        <f>VLOOKUP(A83, '[3]2015'!$B$18:$D$145, 3, FALSE)</f>
        <v>3</v>
      </c>
      <c r="CK83">
        <f>VLOOKUP(A83, '[3]2016'!$B$18:$D$145, 3, FALSE)</f>
        <v>1</v>
      </c>
      <c r="CL83">
        <f>VLOOKUP(A83, '[3]2017'!$B$18:$D$147, 3, FALSE)</f>
        <v>10</v>
      </c>
      <c r="CM83">
        <f>VLOOKUP(A83, '[3]2018'!$B$18:$D$147, 3, FALSE)</f>
        <v>12</v>
      </c>
      <c r="CN83">
        <f>COUNTIF('[3]2014 Broadcasts'!$F$2:$F$561, 'Dataset to Analyze - Overall'!A83)+COUNTIF('[3]2014 Broadcasts'!$G$2:$G$561, 'Dataset to Analyze - Overall'!A83)+COUNTIF('[3]2014 Broadcasts'!$H$2:$H$561, 'Dataset to Analyze - Overall'!A83)+COUNTIF('[3]2014 Broadcasts'!$I$2:$I$561, 'Dataset to Analyze - Overall'!A83)</f>
        <v>7</v>
      </c>
      <c r="CO83">
        <f>COUNTIF('[3]2015 Broadcasts'!$C$2:$C$417, A83)+COUNTIF('[3]2015 Broadcasts'!$D$2:$D$417, A83)</f>
        <v>3</v>
      </c>
      <c r="CP83">
        <f>COUNTIF('[3]2016 Broadcasts'!$C$2:$C$400, 'Dataset to Analyze - Overall'!A83)+COUNTIF('[3]2016 Broadcasts'!$D$2:$D$400, 'Dataset to Analyze - Overall'!A83)</f>
        <v>1</v>
      </c>
      <c r="CQ83">
        <f>COUNTIF('[3]2017 Broadcasts'!$C$2:$C$394, 'Dataset to Analyze - Overall'!A83)+COUNTIF('[3]2017 Broadcasts'!$D$2:$D$394, 'Dataset to Analyze - Overall'!A83)</f>
        <v>4</v>
      </c>
      <c r="CR83">
        <f>COUNTIF('[3]2018 Broadcasts'!$C$2:$C$351, 'Dataset to Analyze - Overall'!A83)+COUNTIF('[3]2018 Broadcasts'!$D$2:$D$351, 'Dataset to Analyze - Overall'!A83)</f>
        <v>7</v>
      </c>
      <c r="CS83" s="4">
        <f>(((SUMIF('[3]2014 Broadcasts'!$F$2:$F$561, 'Dataset to Analyze - Overall'!A83, '[3]2014 Broadcasts'!$B$2:$B$561))+(SUMIF('[3]2014 Broadcasts'!$G$2:$G$561, 'Dataset to Analyze - Overall'!A83, '[3]2014 Broadcasts'!$B$2:$B$561))+(SUMIF('[3]2014 Broadcasts'!$H$2:$H$561, 'Dataset to Analyze - Overall'!A83, '[3]2014 Broadcasts'!$B$2:$B$561))+(SUMIF('[3]2014 Broadcasts'!$I$2:$I$561, 'Dataset to Analyze - Overall'!A83, '[3]2014 Broadcasts'!$B$2:$B$561)))/'Dataset to Analyze - Overall'!CN83)*1000000</f>
        <v>1134571.4285714286</v>
      </c>
      <c r="CT83" s="4">
        <f>(((SUMIF('[3]2015 Broadcasts'!$C$2:$C$417,'Dataset to Analyze - Overall'!A83,'[3]2015 Broadcasts'!$H$2:$H$417))+(SUMIF('[3]2015 Broadcasts'!$D$2:$D$417,'Dataset to Analyze - Overall'!A83,'[3]2015 Broadcasts'!$H$2:$H$417)))/CO83)*1000000</f>
        <v>416333.33333333337</v>
      </c>
      <c r="CU83" s="4">
        <f>(((SUMIF('[3]2016 Broadcasts'!$C$2:$C$400,'Dataset to Analyze - Overall'!A83,'[3]2016 Broadcasts'!$H$2:$H$400))+(SUMIF('[3]2016 Broadcasts'!$D$2:$D$400,'Dataset to Analyze - Overall'!A83,'[3]2016 Broadcasts'!$H$2:$H$400)))/'Dataset to Analyze - Overall'!CP83)*1000000</f>
        <v>435000</v>
      </c>
      <c r="CV83" s="4">
        <f>(((SUMIF('[3]2017 Broadcasts'!$C$2:$C$394,'Dataset to Analyze - Overall'!A83, '[3]2017 Broadcasts'!$I$2:$I$394))+(SUMIF('[3]2017 Broadcasts'!$D$2:$D$394,'Dataset to Analyze - Overall'!A83, '[3]2017 Broadcasts'!$I$2:$I$394)))/'Dataset to Analyze - Overall'!CQ83)*1000000</f>
        <v>1275750</v>
      </c>
      <c r="CW83" s="4">
        <f>(((SUMIF('[3]2018 Broadcasts'!$C$2:$C$351, 'Dataset to Analyze - Overall'!A83, '[3]2018 Broadcasts'!$H$2:$H$351))+(SUMIF('[3]2018 Broadcasts'!$D$2:$D$351, 'Dataset to Analyze - Overall'!A83, '[3]2018 Broadcasts'!$H$2:$H$351)))/'Dataset to Analyze - Overall'!CR83)*1000000</f>
        <v>887142.85714285716</v>
      </c>
      <c r="CX83" s="5"/>
      <c r="CY83">
        <f>VLOOKUP(A83&amp;"2014", [3]Attendance!$D$2:$G$1286, 4, FALSE)</f>
        <v>34876</v>
      </c>
      <c r="CZ83">
        <f>VLOOKUP(A83&amp;"2015", [3]Attendance!$D$2:$G$1286, 4, FALSE)</f>
        <v>29036</v>
      </c>
      <c r="DA83">
        <f>VLOOKUP(A83&amp;"2016", [3]Attendance!$D$2:$G$1286, 4, FALSE)</f>
        <v>25493</v>
      </c>
      <c r="DB83">
        <f>VLOOKUP(A83&amp;"2017", [3]Attendance!$D$2:$G$1286, 4, FALSE)</f>
        <v>30632</v>
      </c>
      <c r="DC83">
        <f>VLOOKUP(A83&amp;"2018", [3]Attendance!$D$2:$G$1286, 4, FALSE)</f>
        <v>31503</v>
      </c>
      <c r="DY83">
        <f t="shared" si="77"/>
        <v>32.660379999999996</v>
      </c>
      <c r="DZ83">
        <f t="shared" si="78"/>
        <v>23.688589999999998</v>
      </c>
      <c r="EA83">
        <f t="shared" si="79"/>
        <v>23.517529999999997</v>
      </c>
      <c r="EB83">
        <f t="shared" si="80"/>
        <v>35.525700000000001</v>
      </c>
      <c r="EC83">
        <f t="shared" si="81"/>
        <v>49.458359999999999</v>
      </c>
      <c r="ED83">
        <f t="shared" si="82"/>
        <v>10.451000000231684</v>
      </c>
      <c r="EE83">
        <f t="shared" si="83"/>
        <v>4.4790000002621078</v>
      </c>
      <c r="EF83">
        <f t="shared" si="84"/>
        <v>1.4930000002956829</v>
      </c>
      <c r="EG83">
        <f t="shared" si="85"/>
        <v>5.9720000003332263</v>
      </c>
      <c r="EH83">
        <f t="shared" si="86"/>
        <v>10.451000000373412</v>
      </c>
      <c r="EI83" s="4">
        <f t="shared" si="98"/>
        <v>43.111380000231676</v>
      </c>
      <c r="EJ83" s="4">
        <f t="shared" si="99"/>
        <v>28.167590000262106</v>
      </c>
      <c r="EK83" s="4">
        <f t="shared" si="100"/>
        <v>25.010530000295681</v>
      </c>
      <c r="EL83" s="4">
        <f t="shared" si="101"/>
        <v>41.497700000333225</v>
      </c>
      <c r="EM83" s="4">
        <f t="shared" si="102"/>
        <v>59.909360000373411</v>
      </c>
      <c r="EN83" s="4">
        <f t="shared" si="58"/>
        <v>84</v>
      </c>
      <c r="EO83" s="4">
        <f t="shared" si="58"/>
        <v>106</v>
      </c>
      <c r="EP83" s="4">
        <f t="shared" si="58"/>
        <v>125</v>
      </c>
      <c r="EQ83" s="4">
        <f t="shared" si="58"/>
        <v>85</v>
      </c>
      <c r="ER83" s="4" t="e">
        <f t="shared" si="58"/>
        <v>#DIV/0!</v>
      </c>
      <c r="ET83" s="4">
        <v>0</v>
      </c>
      <c r="EU83">
        <v>0</v>
      </c>
      <c r="EV83">
        <v>0</v>
      </c>
      <c r="EW83">
        <v>5</v>
      </c>
      <c r="EX83">
        <v>5</v>
      </c>
      <c r="EY83">
        <v>5</v>
      </c>
      <c r="EZ83">
        <v>0</v>
      </c>
      <c r="FA83">
        <v>0</v>
      </c>
      <c r="FB83">
        <v>5</v>
      </c>
      <c r="FC83">
        <v>5</v>
      </c>
      <c r="FD83">
        <f>VLOOKUP(A83, '[3]College Football Reference 0918'!$A$2:$R$131, 9, FALSE)</f>
        <v>3</v>
      </c>
      <c r="FE83">
        <f>VLOOKUP(A83, '[3]College Football Reference 0918'!$A$2:$R$131, 10, FALSE)</f>
        <v>0</v>
      </c>
      <c r="FF83">
        <f>VLOOKUP(A83, '[3]College Football Reference 0918'!$A$2:$R$131, 11, FALSE)</f>
        <v>0</v>
      </c>
      <c r="FG83">
        <f>VLOOKUP(A83, '[3]College Football Reference 0918'!$A$2:$R$131, 12, FALSE)</f>
        <v>1</v>
      </c>
      <c r="FH83">
        <f>VLOOKUP(A83, '[3]College Football Reference 0918'!$A$2:$R$131, 13, FALSE)</f>
        <v>0</v>
      </c>
      <c r="FW83">
        <v>10</v>
      </c>
      <c r="FX83">
        <f>IF((VLOOKUP(A83, '[3]2014'!$B$18:$Q$145, 13, FALSE))&gt;0, 5, 0)</f>
        <v>0</v>
      </c>
      <c r="FY83">
        <f>IF((VLOOKUP(A83, '[3]2015'!$B$18:$P$145, 13, FALSE))&gt;0, 5, 0)</f>
        <v>0</v>
      </c>
      <c r="FZ83">
        <f>IF((VLOOKUP(A83, '[3]2016'!$B$18:$Q$145, 13, FALSE))&gt;0, 5, 0)</f>
        <v>0</v>
      </c>
      <c r="GA83">
        <f>IF((VLOOKUP(A83, '[3]2017'!$B$18:$Q$147, 13, FALSE))&gt;0, 5, 0)</f>
        <v>0</v>
      </c>
      <c r="GB83">
        <f>IF((VLOOKUP(A83, '[3]2018'!$B$18:$Q$147, 13, FALSE))&gt;0, 5, 0)</f>
        <v>0</v>
      </c>
      <c r="GC83">
        <f>IF((VLOOKUP(A83, '[3]2014'!$B$18:$Q$145, 15, FALSE))&gt;0, 5, 0)</f>
        <v>0</v>
      </c>
      <c r="GD83">
        <f>IF((VLOOKUP(A83, '[3]2015'!$B$18:$P$145, 15, FALSE))&gt;0, 5, 0)</f>
        <v>0</v>
      </c>
      <c r="GE83">
        <f>IF((VLOOKUP(A83, '[3]2016'!$B$18:$Q$145, 15, FALSE))&gt;0, 5, 0)</f>
        <v>0</v>
      </c>
      <c r="GF83">
        <f>IF((VLOOKUP(A83, '[3]2017'!$B$18:$Q$147, 15, FALSE))&gt;0, 5, 0)</f>
        <v>0</v>
      </c>
      <c r="GG83">
        <f>IF((VLOOKUP(A83, '[3]2018'!$B$18:$Q$147, 15, FALSE))&gt;0, 5, 0)</f>
        <v>5</v>
      </c>
      <c r="GH83" s="7">
        <f t="shared" si="103"/>
        <v>153196.2869436084</v>
      </c>
      <c r="GI83" s="7">
        <f t="shared" si="103"/>
        <v>166883.73533888176</v>
      </c>
      <c r="GJ83" s="7">
        <f t="shared" si="103"/>
        <v>181794.10008096078</v>
      </c>
      <c r="GK83" s="7">
        <f t="shared" si="103"/>
        <v>198036.64363777201</v>
      </c>
      <c r="GL83" s="7">
        <f t="shared" si="103"/>
        <v>215730.39062240307</v>
      </c>
      <c r="GM83">
        <v>235005</v>
      </c>
      <c r="GO83" s="8">
        <f t="shared" si="89"/>
        <v>6.1899999999999997E-2</v>
      </c>
      <c r="GP83" s="8">
        <f t="shared" si="90"/>
        <v>6.1899999999999997E-2</v>
      </c>
      <c r="GQ83">
        <f>VLOOKUP(A83, '[3]Sept. 2017 Social'!$D$2:$F$151, 3, FALSE)</f>
        <v>6.1899999999999997E-2</v>
      </c>
      <c r="GR83" t="e">
        <f>VLOOKUP(A83, '[3]Sept. 2018 Social'!$D$2:$F$151, 3, FALSE)</f>
        <v>#N/A</v>
      </c>
      <c r="GS83" t="e">
        <f>VLOOKUP(A83, '[3]Sept. 2019 Social'!$D$2:$F$301, 3, FALSE)</f>
        <v>#N/A</v>
      </c>
      <c r="GV83">
        <v>0.6442567496895214</v>
      </c>
    </row>
    <row r="84" spans="1:204" x14ac:dyDescent="0.35">
      <c r="A84" t="s">
        <v>367</v>
      </c>
      <c r="B84" t="str">
        <f>VLOOKUP(A84,'[1]CFB Scores for Tableau'!$A$2:$D$131, 2, FALSE)</f>
        <v>Logan</v>
      </c>
      <c r="C84" t="str">
        <f>VLOOKUP(A84,'[1]CFB Scores for Tableau'!$A$2:$D$131, 3, FALSE)</f>
        <v>Utah</v>
      </c>
      <c r="D84" s="9">
        <f>VLOOKUP(A84,'[1]CFB Scores for Tableau'!$A$2:$D$131, 4, FALSE)</f>
        <v>84322</v>
      </c>
      <c r="F84" s="3">
        <f t="shared" si="61"/>
        <v>8.9072001162214516</v>
      </c>
      <c r="G84">
        <f t="shared" si="62"/>
        <v>97</v>
      </c>
      <c r="I84" s="4">
        <f t="shared" si="63"/>
        <v>7.4170556010000332E-2</v>
      </c>
      <c r="J84">
        <v>0</v>
      </c>
      <c r="K84" s="4">
        <f t="shared" si="64"/>
        <v>6.0043783333333334</v>
      </c>
      <c r="L84" s="4">
        <f t="shared" si="65"/>
        <v>26.40465492464017</v>
      </c>
      <c r="M84" s="4">
        <f t="shared" si="91"/>
        <v>40.110534000000008</v>
      </c>
      <c r="N84" s="4">
        <f t="shared" si="66"/>
        <v>34.339000000187433</v>
      </c>
      <c r="O84" s="4">
        <f t="shared" si="67"/>
        <v>106.93273781417093</v>
      </c>
      <c r="P84" s="4">
        <f t="shared" si="68"/>
        <v>85</v>
      </c>
      <c r="Q84" s="4"/>
      <c r="R84" s="4">
        <f t="shared" si="92"/>
        <v>105.75974657527668</v>
      </c>
      <c r="S84" s="4">
        <f t="shared" si="69"/>
        <v>85</v>
      </c>
      <c r="T84" s="4"/>
      <c r="U84" t="s">
        <v>319</v>
      </c>
      <c r="V84" t="s">
        <v>203</v>
      </c>
      <c r="W84" s="4">
        <v>7381657.2999999998</v>
      </c>
      <c r="X84" s="4">
        <v>1477750.8</v>
      </c>
      <c r="Y84" s="4">
        <f>VLOOKUP(A84, '[2]Non-Power 5'!$B$2:$F$68, 3, FALSE)</f>
        <v>336960</v>
      </c>
      <c r="Z84" s="4">
        <f>VLOOKUP(A84, '[2]Non-Power 5'!$B$2:$F$68, 4, FALSE)</f>
        <v>180661</v>
      </c>
      <c r="AA84">
        <f>VLOOKUP(A84, '[2]Non-Power 5'!$B$2:$F$68, 5, FALSE)</f>
        <v>0.5361496913580247</v>
      </c>
      <c r="AB84" s="4">
        <v>5903906.5</v>
      </c>
      <c r="AC84">
        <v>0.26958917603331678</v>
      </c>
      <c r="AD84" s="4">
        <f t="shared" si="70"/>
        <v>2862033.3333333335</v>
      </c>
      <c r="AE84" t="s">
        <v>368</v>
      </c>
      <c r="AF84" s="5">
        <f>(VLOOKUP(A84, '[3]USA Coaches'' Salaries'!$O$3:$W$132, 9, FALSE))</f>
        <v>0.8405800000000001</v>
      </c>
      <c r="AG84">
        <v>25266</v>
      </c>
      <c r="AH84">
        <v>43966</v>
      </c>
      <c r="AI84">
        <v>21835</v>
      </c>
      <c r="AJ84">
        <f t="shared" si="71"/>
        <v>91067</v>
      </c>
      <c r="AK84">
        <v>0</v>
      </c>
      <c r="AL84">
        <v>0</v>
      </c>
      <c r="AM84">
        <v>0</v>
      </c>
      <c r="AN84">
        <v>0</v>
      </c>
      <c r="AO84">
        <f t="shared" si="72"/>
        <v>0</v>
      </c>
      <c r="AP84">
        <f>(VLOOKUP(A84, '[3]College Football Reference 0918'!$A$2:$I$131, 8, FALSE))*10</f>
        <v>0</v>
      </c>
      <c r="AQ84">
        <f>(VLOOKUP(A84, '[3]College Football Reference 0918'!$A$2:$I$131, 9, FALSE))*10</f>
        <v>10</v>
      </c>
      <c r="AR84">
        <f>VLOOKUP('Dataset to Analyze - Overall'!A84, '[3]College Football Reference 0918'!$A$2:$G$131, 3, FALSE)</f>
        <v>71</v>
      </c>
      <c r="AS84">
        <f>VLOOKUP('Dataset to Analyze - Overall'!A84, '[3]College Football Reference 0918'!$A$2:$G$131, 4, FALSE)</f>
        <v>58</v>
      </c>
      <c r="AT84" s="5">
        <f>VLOOKUP('Dataset to Analyze - Overall'!A84, '[3]College Football Reference 0918'!$A$2:$G$131, 5, FALSE)</f>
        <v>0.55038759689922478</v>
      </c>
      <c r="AU84">
        <f>(VLOOKUP('Dataset to Analyze - Overall'!A84,'[3]College Football Reference 0918'!$A$2:$G$131,7,FALSE)*5)</f>
        <v>20</v>
      </c>
      <c r="AV84">
        <f>(VLOOKUP('Dataset to Analyze - Overall'!A84, '[3]College Football Reference 0918'!$A$2:$G$131, 6, FALSE))*5</f>
        <v>35</v>
      </c>
      <c r="AW84">
        <f t="shared" si="73"/>
        <v>23</v>
      </c>
      <c r="AX84" s="4">
        <f>((((SUMIF('[3]2014 Broadcasts'!$F$2:$F$561, 'Dataset to Analyze - Overall'!A84, '[3]2014 Broadcasts'!$B$2:$B$561))+(SUMIF('[3]2014 Broadcasts'!$G$2:$G$561, 'Dataset to Analyze - Overall'!A84, '[3]2014 Broadcasts'!$B$2:$B$561))+(SUMIF('[3]2014 Broadcasts'!$H$2:$H$561, 'Dataset to Analyze - Overall'!A84, '[3]2014 Broadcasts'!$B$2:$B$561))+(SUMIF('[3]2014 Broadcasts'!$I$2:$I$561, 'Dataset to Analyze - Overall'!A84, '[3]2014 Broadcasts'!$B$2:$B$561)))+((SUMIF('[3]2015 Broadcasts'!$C$2:$C$417,'Dataset to Analyze - Overall'!A84,'[3]2015 Broadcasts'!$H$2:$H$417))+(SUMIF('[3]2015 Broadcasts'!$D$2:$D$417,'Dataset to Analyze - Overall'!A84,'[3]2015 Broadcasts'!$H$2:$H$417)))+((SUMIF('[3]2016 Broadcasts'!$C$2:$C$400,'Dataset to Analyze - Overall'!A84,'[3]2016 Broadcasts'!$H$2:$H$400))+(SUMIF('[3]2016 Broadcasts'!$D$2:$D$400,'Dataset to Analyze - Overall'!A84,'[3]2016 Broadcasts'!$H$2:$H$400)))+((SUMIF('[3]2017 Broadcasts'!$C$2:$C$394,'Dataset to Analyze - Overall'!A84, '[3]2017 Broadcasts'!$I$2:$I$394))+(SUMIF('[3]2017 Broadcasts'!$D$2:$D$394,'Dataset to Analyze - Overall'!A84, '[3]2017 Broadcasts'!$I$2:$I$394)))+((SUMIF('[3]2018 Broadcasts'!$C$2:$C$351, 'Dataset to Analyze - Overall'!A84, '[3]2018 Broadcasts'!$H$2:$H$351))+(SUMIF('[3]2018 Broadcasts'!$D$2:$D$351, 'Dataset to Analyze - Overall'!A84, '[3]2018 Broadcasts'!$H$2:$H$351))))/AW84)*1000000</f>
        <v>628391.30434782617</v>
      </c>
      <c r="AY84" t="s">
        <v>193</v>
      </c>
      <c r="AZ84" s="4">
        <f>(VLOOKUP(A84, [3]Averages!$B$2:$K$128, 10, FALSE))*1000000</f>
        <v>400000</v>
      </c>
      <c r="BA84" s="4">
        <f>AVERAGEIF([3]Attendance!$C$2:$C$1286, 'Dataset to Analyze - Overall'!A84, [3]Attendance!$G$2:$G$1286)</f>
        <v>19806.3</v>
      </c>
      <c r="BB84">
        <f>VLOOKUP(A84, [3]Stadiums!$B$2:$E$132, 3, FALSE)</f>
        <v>25513</v>
      </c>
      <c r="BC84" s="3">
        <f t="shared" si="74"/>
        <v>0.77632187512248652</v>
      </c>
      <c r="BD84">
        <f>VLOOKUP(A84, '[3]College Football Reference 0918'!$A$2:$L$131, 11, FALSE)</f>
        <v>0</v>
      </c>
      <c r="BE84">
        <f>VLOOKUP(A84, '[3]College Football Reference 0918'!$A$2:$L$131, 12, FALSE)</f>
        <v>2</v>
      </c>
      <c r="BF84">
        <f>VLOOKUP(A84, '[3]College Football Reference 0918'!$A$2:$L$131, 2, FALSE)</f>
        <v>4</v>
      </c>
      <c r="BG84">
        <f>VLOOKUP(A84, '[3]Draft Picks'!$AG$2:$AT$131, 14, FALSE)</f>
        <v>12</v>
      </c>
      <c r="BH84">
        <f>VLOOKUP(A84, [3]Averages!$B$2:$J$128, 9, FALSE)</f>
        <v>1495221.8560000001</v>
      </c>
      <c r="BJ84">
        <f>VLOOKUP(A84&amp;"2014", '[4]Revenues_All_Sports_and_Men''s_W'!$E$2:$BI$1271, 57, FALSE)</f>
        <v>7992075</v>
      </c>
      <c r="BK84">
        <f>VLOOKUP(A84&amp;"2015", '[4]Revenues_All_Sports_and_Men''s_W'!$E$2:$BI$1271, 57, FALSE)</f>
        <v>8288817</v>
      </c>
      <c r="BL84">
        <f>VLOOKUP(A84&amp;"2016", '[4]Revenues_All_Sports_and_Men''s_W'!$E$2:$BI$1271, 57, FALSE)</f>
        <v>8981573</v>
      </c>
      <c r="BM84">
        <f>VLOOKUP(A84&amp;"2017", '[4]Revenues_All_Sports_and_Men''s_W'!$E$2:$BI$1271, 57, FALSE)</f>
        <v>10370950</v>
      </c>
      <c r="BN84">
        <f>VLOOKUP(A84&amp;"2018", '[4]Revenues_All_Sports_and_Men''s_W'!$E$2:$BI$1271, 57, FALSE)</f>
        <v>10010163</v>
      </c>
      <c r="BO84" s="6">
        <f>VLOOKUP(A84&amp;"2014", '[4]Revenues_All_Sports_and_Men''s_W'!$E$2:$FO$1271, 58, FALSE)</f>
        <v>0.2876536104274463</v>
      </c>
      <c r="BP84" s="6">
        <f>VLOOKUP(A84&amp;"2015", '[4]Revenues_All_Sports_and_Men''s_W'!$E$2:$FO$1271, 58, FALSE)</f>
        <v>0.24577591306700092</v>
      </c>
      <c r="BQ84" s="6">
        <f>VLOOKUP(A84&amp;"2016", '[4]Revenues_All_Sports_and_Men''s_W'!$E$2:$FO$1271, 58, FALSE)</f>
        <v>0.26526604537156967</v>
      </c>
      <c r="BR84" s="6">
        <f>VLOOKUP(A84&amp;"2017", '[4]Revenues_All_Sports_and_Men''s_W'!$E$2:$FO$1271, 58, FALSE)</f>
        <v>0.30639591784484604</v>
      </c>
      <c r="BS84" s="6">
        <f>VLOOKUP(A84&amp;"2018", '[4]Revenues_All_Sports_and_Men''s_W'!$E$2:$FO$1271, 58, FALSE)</f>
        <v>0.28960789234330286</v>
      </c>
      <c r="BT84">
        <f>VLOOKUP(A84&amp;"2014", '[5]Recruiting_Expenses_Men''s_Women'!$F$2:$O$1271, 9, FALSE)</f>
        <v>292968</v>
      </c>
      <c r="BU84">
        <f>VLOOKUP(A84&amp;"2015", '[5]Recruiting_Expenses_Men''s_Women'!$F$2:$O$1271, 9, FALSE)</f>
        <v>354322</v>
      </c>
      <c r="BV84">
        <f>VLOOKUP(A84&amp;"2016", '[5]Recruiting_Expenses_Men''s_Women'!$F$2:$O$1271, 9, FALSE)</f>
        <v>377442</v>
      </c>
      <c r="BW84">
        <f>VLOOKUP(A84&amp;"2017", '[5]Recruiting_Expenses_Men''s_Women'!$F$2:$O$1271, 9, FALSE)</f>
        <v>395214</v>
      </c>
      <c r="BX84">
        <f>VLOOKUP(A84&amp;"2018", '[5]Recruiting_Expenses_Men''s_Women'!$F$2:$O$1271, 9, FALSE)</f>
        <v>367308</v>
      </c>
      <c r="BY84" s="4">
        <v>3009666.666666667</v>
      </c>
      <c r="BZ84" s="4">
        <v>2963666.6666666665</v>
      </c>
      <c r="CA84" s="4">
        <v>3297250</v>
      </c>
      <c r="CB84" s="4">
        <v>3152583.3333333335</v>
      </c>
      <c r="CC84" s="4">
        <v>1887000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f>VLOOKUP(A84, '[3]2014'!$B$18:$D$145, 3, FALSE)</f>
        <v>10</v>
      </c>
      <c r="CJ84">
        <f>VLOOKUP(A84, '[3]2015'!$B$18:$D$145, 3, FALSE)</f>
        <v>6</v>
      </c>
      <c r="CK84">
        <f>VLOOKUP(A84, '[3]2016'!$B$18:$D$145, 3, FALSE)</f>
        <v>3</v>
      </c>
      <c r="CL84">
        <f>VLOOKUP(A84, '[3]2017'!$B$18:$D$147, 3, FALSE)</f>
        <v>6</v>
      </c>
      <c r="CM84">
        <f>VLOOKUP(A84, '[3]2018'!$B$18:$D$147, 3, FALSE)</f>
        <v>11</v>
      </c>
      <c r="CN84">
        <f>COUNTIF('[3]2014 Broadcasts'!$F$2:$F$561, 'Dataset to Analyze - Overall'!A84)+COUNTIF('[3]2014 Broadcasts'!$G$2:$G$561, 'Dataset to Analyze - Overall'!A84)+COUNTIF('[3]2014 Broadcasts'!$H$2:$H$561, 'Dataset to Analyze - Overall'!A84)+COUNTIF('[3]2014 Broadcasts'!$I$2:$I$561, 'Dataset to Analyze - Overall'!A84)</f>
        <v>8</v>
      </c>
      <c r="CO84">
        <f>COUNTIF('[3]2015 Broadcasts'!$C$2:$C$417, A84)+COUNTIF('[3]2015 Broadcasts'!$D$2:$D$417, A84)</f>
        <v>4</v>
      </c>
      <c r="CP84">
        <f>COUNTIF('[3]2016 Broadcasts'!$C$2:$C$400, 'Dataset to Analyze - Overall'!A84)+COUNTIF('[3]2016 Broadcasts'!$D$2:$D$400, 'Dataset to Analyze - Overall'!A84)</f>
        <v>5</v>
      </c>
      <c r="CQ84">
        <f>COUNTIF('[3]2017 Broadcasts'!$C$2:$C$394, 'Dataset to Analyze - Overall'!A84)+COUNTIF('[3]2017 Broadcasts'!$D$2:$D$394, 'Dataset to Analyze - Overall'!A84)</f>
        <v>2</v>
      </c>
      <c r="CR84">
        <f>COUNTIF('[3]2018 Broadcasts'!$C$2:$C$351, 'Dataset to Analyze - Overall'!A84)+COUNTIF('[3]2018 Broadcasts'!$D$2:$D$351, 'Dataset to Analyze - Overall'!A84)</f>
        <v>4</v>
      </c>
      <c r="CS84" s="4">
        <f>(((SUMIF('[3]2014 Broadcasts'!$F$2:$F$561, 'Dataset to Analyze - Overall'!A84, '[3]2014 Broadcasts'!$B$2:$B$561))+(SUMIF('[3]2014 Broadcasts'!$G$2:$G$561, 'Dataset to Analyze - Overall'!A84, '[3]2014 Broadcasts'!$B$2:$B$561))+(SUMIF('[3]2014 Broadcasts'!$H$2:$H$561, 'Dataset to Analyze - Overall'!A84, '[3]2014 Broadcasts'!$B$2:$B$561))+(SUMIF('[3]2014 Broadcasts'!$I$2:$I$561, 'Dataset to Analyze - Overall'!A84, '[3]2014 Broadcasts'!$B$2:$B$561)))/'Dataset to Analyze - Overall'!CN84)*1000000</f>
        <v>608875</v>
      </c>
      <c r="CT84" s="4">
        <f>(((SUMIF('[3]2015 Broadcasts'!$C$2:$C$417,'Dataset to Analyze - Overall'!A84,'[3]2015 Broadcasts'!$H$2:$H$417))+(SUMIF('[3]2015 Broadcasts'!$D$2:$D$417,'Dataset to Analyze - Overall'!A84,'[3]2015 Broadcasts'!$H$2:$H$417)))/CO84)*1000000</f>
        <v>803500.00000000012</v>
      </c>
      <c r="CU84" s="4">
        <f>(((SUMIF('[3]2016 Broadcasts'!$C$2:$C$400,'Dataset to Analyze - Overall'!A84,'[3]2016 Broadcasts'!$H$2:$H$400))+(SUMIF('[3]2016 Broadcasts'!$D$2:$D$400,'Dataset to Analyze - Overall'!A84,'[3]2016 Broadcasts'!$H$2:$H$400)))/'Dataset to Analyze - Overall'!CP84)*1000000</f>
        <v>276000</v>
      </c>
      <c r="CV84" s="4">
        <f>(((SUMIF('[3]2017 Broadcasts'!$C$2:$C$394,'Dataset to Analyze - Overall'!A84, '[3]2017 Broadcasts'!$I$2:$I$394))+(SUMIF('[3]2017 Broadcasts'!$D$2:$D$394,'Dataset to Analyze - Overall'!A84, '[3]2017 Broadcasts'!$I$2:$I$394)))/'Dataset to Analyze - Overall'!CQ84)*1000000</f>
        <v>1024000</v>
      </c>
      <c r="CW84" s="4">
        <f>(((SUMIF('[3]2018 Broadcasts'!$C$2:$C$351, 'Dataset to Analyze - Overall'!A84, '[3]2018 Broadcasts'!$H$2:$H$351))+(SUMIF('[3]2018 Broadcasts'!$D$2:$D$351, 'Dataset to Analyze - Overall'!A84, '[3]2018 Broadcasts'!$H$2:$H$351)))/'Dataset to Analyze - Overall'!CR84)*1000000</f>
        <v>735000.00000000012</v>
      </c>
      <c r="CX84" s="5"/>
      <c r="CY84">
        <f>VLOOKUP(A84&amp;"2014", [3]Attendance!$D$2:$G$1286, 4, FALSE)</f>
        <v>20467</v>
      </c>
      <c r="CZ84">
        <f>VLOOKUP(A84&amp;"2015", [3]Attendance!$D$2:$G$1286, 4, FALSE)</f>
        <v>21362</v>
      </c>
      <c r="DA84">
        <f>VLOOKUP(A84&amp;"2016", [3]Attendance!$D$2:$G$1286, 4, FALSE)</f>
        <v>19136</v>
      </c>
      <c r="DB84">
        <f>VLOOKUP(A84&amp;"2017", [3]Attendance!$D$2:$G$1286, 4, FALSE)</f>
        <v>20108</v>
      </c>
      <c r="DC84">
        <f>VLOOKUP(A84&amp;"2018", [3]Attendance!$D$2:$G$1286, 4, FALSE)</f>
        <v>18717</v>
      </c>
      <c r="DY84">
        <f t="shared" si="77"/>
        <v>35.525700000000001</v>
      </c>
      <c r="DZ84">
        <f t="shared" si="78"/>
        <v>28.945179999999997</v>
      </c>
      <c r="EA84">
        <f t="shared" si="79"/>
        <v>23.688589999999998</v>
      </c>
      <c r="EB84">
        <f t="shared" si="80"/>
        <v>31.421979999999998</v>
      </c>
      <c r="EC84">
        <f t="shared" si="81"/>
        <v>35.372829999999993</v>
      </c>
      <c r="ED84">
        <f t="shared" si="82"/>
        <v>11.944000000040889</v>
      </c>
      <c r="EE84">
        <f t="shared" si="83"/>
        <v>5.9720000000531073</v>
      </c>
      <c r="EF84">
        <f t="shared" si="84"/>
        <v>7.4650000000658032</v>
      </c>
      <c r="EG84">
        <f t="shared" si="85"/>
        <v>2.9860000000804123</v>
      </c>
      <c r="EH84">
        <f t="shared" si="86"/>
        <v>5.9720000000957292</v>
      </c>
      <c r="EI84" s="4">
        <f t="shared" si="98"/>
        <v>47.469700000040888</v>
      </c>
      <c r="EJ84" s="4">
        <f t="shared" si="99"/>
        <v>34.917180000053108</v>
      </c>
      <c r="EK84" s="4">
        <f t="shared" si="100"/>
        <v>31.153590000065801</v>
      </c>
      <c r="EL84" s="4">
        <f t="shared" si="101"/>
        <v>34.407980000080407</v>
      </c>
      <c r="EM84" s="4">
        <f t="shared" si="102"/>
        <v>41.344830000095726</v>
      </c>
      <c r="EN84" s="4">
        <f t="shared" si="58"/>
        <v>82</v>
      </c>
      <c r="EO84" s="4">
        <f t="shared" si="58"/>
        <v>97</v>
      </c>
      <c r="EP84" s="4">
        <f t="shared" si="58"/>
        <v>103</v>
      </c>
      <c r="EQ84" s="4">
        <f t="shared" si="58"/>
        <v>95</v>
      </c>
      <c r="ER84" s="4" t="e">
        <f t="shared" si="58"/>
        <v>#DIV/0!</v>
      </c>
      <c r="ET84">
        <v>5</v>
      </c>
      <c r="EU84">
        <v>0</v>
      </c>
      <c r="EV84">
        <v>0</v>
      </c>
      <c r="EW84">
        <v>0</v>
      </c>
      <c r="EX84">
        <v>1</v>
      </c>
      <c r="EY84">
        <v>5</v>
      </c>
      <c r="EZ84">
        <v>5</v>
      </c>
      <c r="FA84">
        <v>0</v>
      </c>
      <c r="FB84">
        <v>5</v>
      </c>
      <c r="FC84">
        <v>5</v>
      </c>
      <c r="FD84">
        <f>VLOOKUP(A84, '[3]College Football Reference 0918'!$A$2:$R$131, 9, FALSE)</f>
        <v>1</v>
      </c>
      <c r="FE84">
        <f>VLOOKUP(A84, '[3]College Football Reference 0918'!$A$2:$R$131, 10, FALSE)</f>
        <v>0</v>
      </c>
      <c r="FF84">
        <f>VLOOKUP(A84, '[3]College Football Reference 0918'!$A$2:$R$131, 11, FALSE)</f>
        <v>0</v>
      </c>
      <c r="FG84">
        <f>VLOOKUP(A84, '[3]College Football Reference 0918'!$A$2:$R$131, 12, FALSE)</f>
        <v>2</v>
      </c>
      <c r="FH84">
        <f>VLOOKUP(A84, '[3]College Football Reference 0918'!$A$2:$R$131, 13, FALSE)</f>
        <v>0</v>
      </c>
      <c r="FX84">
        <f>IF((VLOOKUP(A84, '[3]2014'!$B$18:$Q$145, 13, FALSE))&gt;0, 5, 0)</f>
        <v>0</v>
      </c>
      <c r="FY84">
        <f>IF((VLOOKUP(A84, '[3]2015'!$B$18:$P$145, 13, FALSE))&gt;0, 5, 0)</f>
        <v>0</v>
      </c>
      <c r="FZ84">
        <f>IF((VLOOKUP(A84, '[3]2016'!$B$18:$Q$145, 13, FALSE))&gt;0, 5, 0)</f>
        <v>0</v>
      </c>
      <c r="GA84">
        <f>IF((VLOOKUP(A84, '[3]2017'!$B$18:$Q$147, 13, FALSE))&gt;0, 5, 0)</f>
        <v>0</v>
      </c>
      <c r="GB84">
        <f>IF((VLOOKUP(A84, '[3]2018'!$B$18:$Q$147, 13, FALSE))&gt;0, 5, 0)</f>
        <v>0</v>
      </c>
      <c r="GC84">
        <f>IF((VLOOKUP(A84, '[3]2014'!$B$18:$Q$145, 15, FALSE))&gt;0, 5, 0)</f>
        <v>0</v>
      </c>
      <c r="GD84">
        <f>IF((VLOOKUP(A84, '[3]2015'!$B$18:$P$145, 15, FALSE))&gt;0, 5, 0)</f>
        <v>0</v>
      </c>
      <c r="GE84">
        <f>IF((VLOOKUP(A84, '[3]2016'!$B$18:$Q$145, 15, FALSE))&gt;0, 5, 0)</f>
        <v>0</v>
      </c>
      <c r="GF84">
        <f>IF((VLOOKUP(A84, '[3]2017'!$B$18:$Q$147, 15, FALSE))&gt;0, 5, 0)</f>
        <v>0</v>
      </c>
      <c r="GG84">
        <f>IF((VLOOKUP(A84, '[3]2018'!$B$18:$Q$147, 15, FALSE))&gt;0, 5, 0)</f>
        <v>5</v>
      </c>
      <c r="GH84" s="7">
        <f t="shared" si="103"/>
        <v>59365.231646533415</v>
      </c>
      <c r="GI84" s="7">
        <f t="shared" si="103"/>
        <v>64669.267147958315</v>
      </c>
      <c r="GJ84" s="7">
        <f t="shared" si="103"/>
        <v>70447.196068478777</v>
      </c>
      <c r="GK84" s="7">
        <f t="shared" si="103"/>
        <v>76741.358805816824</v>
      </c>
      <c r="GL84" s="7">
        <f t="shared" si="103"/>
        <v>83597.878695391075</v>
      </c>
      <c r="GM84">
        <v>91067</v>
      </c>
      <c r="GO84" s="8" t="e">
        <f t="shared" si="89"/>
        <v>#N/A</v>
      </c>
      <c r="GP84" s="8" t="e">
        <f t="shared" si="90"/>
        <v>#N/A</v>
      </c>
      <c r="GQ84" t="e">
        <f>VLOOKUP(A84, '[3]Sept. 2017 Social'!$D$2:$F$151, 3, FALSE)</f>
        <v>#N/A</v>
      </c>
      <c r="GR84" t="e">
        <f>VLOOKUP(A84, '[3]Sept. 2018 Social'!$D$2:$F$151, 3, FALSE)</f>
        <v>#N/A</v>
      </c>
      <c r="GS84" t="e">
        <f>VLOOKUP(A84, '[3]Sept. 2019 Social'!$D$2:$F$301, 3, FALSE)</f>
        <v>#N/A</v>
      </c>
      <c r="GV84">
        <v>0.75491266627417986</v>
      </c>
    </row>
    <row r="85" spans="1:204" x14ac:dyDescent="0.35">
      <c r="A85" t="s">
        <v>369</v>
      </c>
      <c r="B85" t="str">
        <f>VLOOKUP(A85,'[1]CFB Scores for Tableau'!$A$2:$D$131, 2, FALSE)</f>
        <v>Kalamazoo</v>
      </c>
      <c r="C85" t="str">
        <f>VLOOKUP(A85,'[1]CFB Scores for Tableau'!$A$2:$D$131, 3, FALSE)</f>
        <v>Michigan</v>
      </c>
      <c r="D85" s="9">
        <f>VLOOKUP(A85,'[1]CFB Scores for Tableau'!$A$2:$D$131, 4, FALSE)</f>
        <v>49008</v>
      </c>
      <c r="F85" s="3">
        <f t="shared" si="61"/>
        <v>7.8712828531917083</v>
      </c>
      <c r="G85">
        <f t="shared" si="62"/>
        <v>103</v>
      </c>
      <c r="I85" s="4">
        <f t="shared" si="63"/>
        <v>0.40713113038000071</v>
      </c>
      <c r="J85">
        <v>0</v>
      </c>
      <c r="K85" s="4">
        <f t="shared" si="64"/>
        <v>4.7033399999999999</v>
      </c>
      <c r="L85" s="4">
        <f t="shared" si="65"/>
        <v>36.906908731748871</v>
      </c>
      <c r="M85" s="4">
        <f t="shared" si="91"/>
        <v>35.586009000000011</v>
      </c>
      <c r="N85" s="4">
        <f t="shared" si="66"/>
        <v>34.339000000247296</v>
      </c>
      <c r="O85" s="4">
        <f t="shared" si="67"/>
        <v>111.94238886237618</v>
      </c>
      <c r="P85" s="4">
        <f t="shared" si="68"/>
        <v>80</v>
      </c>
      <c r="Q85" s="4"/>
      <c r="R85" s="4">
        <f t="shared" si="92"/>
        <v>111.02771669118</v>
      </c>
      <c r="S85" s="4">
        <f t="shared" si="69"/>
        <v>80</v>
      </c>
      <c r="T85" s="4"/>
      <c r="U85" t="s">
        <v>353</v>
      </c>
      <c r="V85" t="s">
        <v>203</v>
      </c>
      <c r="W85" s="4">
        <v>7758437.4000000004</v>
      </c>
      <c r="X85" s="4">
        <v>1026588.7</v>
      </c>
      <c r="Y85" s="4">
        <f>VLOOKUP(A85, '[2]Non-Power 5'!$B$2:$F$68, 3, FALSE)</f>
        <v>260852.2</v>
      </c>
      <c r="Z85" s="4">
        <f>VLOOKUP(A85, '[2]Non-Power 5'!$B$2:$F$68, 4, FALSE)</f>
        <v>138666</v>
      </c>
      <c r="AA85">
        <f>VLOOKUP(A85, '[2]Non-Power 5'!$B$2:$F$68, 5, FALSE)</f>
        <v>0.53158838606689918</v>
      </c>
      <c r="AB85" s="4">
        <v>6731848.7000000002</v>
      </c>
      <c r="AC85">
        <v>0.27678418286196305</v>
      </c>
      <c r="AD85" s="4">
        <f t="shared" si="70"/>
        <v>2308400</v>
      </c>
      <c r="AE85" t="s">
        <v>370</v>
      </c>
      <c r="AF85" s="5">
        <f>(VLOOKUP(A85, '[3]USA Coaches'' Salaries'!$O$3:$W$132, 9, FALSE))</f>
        <v>0.80407200000000001</v>
      </c>
      <c r="AG85">
        <v>48061</v>
      </c>
      <c r="AH85">
        <v>53071</v>
      </c>
      <c r="AI85">
        <v>13520</v>
      </c>
      <c r="AJ85">
        <f t="shared" si="71"/>
        <v>114652</v>
      </c>
      <c r="AK85">
        <v>0</v>
      </c>
      <c r="AL85">
        <v>0</v>
      </c>
      <c r="AM85">
        <v>0</v>
      </c>
      <c r="AN85">
        <v>0</v>
      </c>
      <c r="AO85">
        <f t="shared" si="72"/>
        <v>0</v>
      </c>
      <c r="AP85">
        <f>(VLOOKUP(A85, '[3]College Football Reference 0918'!$A$2:$I$131, 8, FALSE))*10</f>
        <v>10</v>
      </c>
      <c r="AQ85">
        <f>(VLOOKUP(A85, '[3]College Football Reference 0918'!$A$2:$I$131, 9, FALSE))*10</f>
        <v>10</v>
      </c>
      <c r="AR85">
        <f>VLOOKUP('Dataset to Analyze - Overall'!A85, '[3]College Football Reference 0918'!$A$2:$G$131, 3, FALSE)</f>
        <v>65</v>
      </c>
      <c r="AS85">
        <f>VLOOKUP('Dataset to Analyze - Overall'!A85, '[3]College Football Reference 0918'!$A$2:$G$131, 4, FALSE)</f>
        <v>61</v>
      </c>
      <c r="AT85" s="5">
        <f>VLOOKUP('Dataset to Analyze - Overall'!A85, '[3]College Football Reference 0918'!$A$2:$G$131, 5, FALSE)</f>
        <v>0.51587301587301593</v>
      </c>
      <c r="AU85">
        <f>(VLOOKUP('Dataset to Analyze - Overall'!A85,'[3]College Football Reference 0918'!$A$2:$G$131,7,FALSE)*5)</f>
        <v>5</v>
      </c>
      <c r="AV85">
        <f>(VLOOKUP('Dataset to Analyze - Overall'!A85, '[3]College Football Reference 0918'!$A$2:$G$131, 6, FALSE))*5</f>
        <v>25</v>
      </c>
      <c r="AW85">
        <f t="shared" si="73"/>
        <v>23</v>
      </c>
      <c r="AX85" s="4">
        <f>((((SUMIF('[3]2014 Broadcasts'!$F$2:$F$561, 'Dataset to Analyze - Overall'!A85, '[3]2014 Broadcasts'!$B$2:$B$561))+(SUMIF('[3]2014 Broadcasts'!$G$2:$G$561, 'Dataset to Analyze - Overall'!A85, '[3]2014 Broadcasts'!$B$2:$B$561))+(SUMIF('[3]2014 Broadcasts'!$H$2:$H$561, 'Dataset to Analyze - Overall'!A85, '[3]2014 Broadcasts'!$B$2:$B$561))+(SUMIF('[3]2014 Broadcasts'!$I$2:$I$561, 'Dataset to Analyze - Overall'!A85, '[3]2014 Broadcasts'!$B$2:$B$561)))+((SUMIF('[3]2015 Broadcasts'!$C$2:$C$417,'Dataset to Analyze - Overall'!A85,'[3]2015 Broadcasts'!$H$2:$H$417))+(SUMIF('[3]2015 Broadcasts'!$D$2:$D$417,'Dataset to Analyze - Overall'!A85,'[3]2015 Broadcasts'!$H$2:$H$417)))+((SUMIF('[3]2016 Broadcasts'!$C$2:$C$400,'Dataset to Analyze - Overall'!A85,'[3]2016 Broadcasts'!$H$2:$H$400))+(SUMIF('[3]2016 Broadcasts'!$D$2:$D$400,'Dataset to Analyze - Overall'!A85,'[3]2016 Broadcasts'!$H$2:$H$400)))+((SUMIF('[3]2017 Broadcasts'!$C$2:$C$394,'Dataset to Analyze - Overall'!A85, '[3]2017 Broadcasts'!$I$2:$I$394))+(SUMIF('[3]2017 Broadcasts'!$D$2:$D$394,'Dataset to Analyze - Overall'!A85, '[3]2017 Broadcasts'!$I$2:$I$394)))+((SUMIF('[3]2018 Broadcasts'!$C$2:$C$351, 'Dataset to Analyze - Overall'!A85, '[3]2018 Broadcasts'!$H$2:$H$351))+(SUMIF('[3]2018 Broadcasts'!$D$2:$D$351, 'Dataset to Analyze - Overall'!A85, '[3]2018 Broadcasts'!$H$2:$H$351))))/AW85)*1000000</f>
        <v>976695.6521739132</v>
      </c>
      <c r="AY85" t="s">
        <v>233</v>
      </c>
      <c r="AZ85" s="4">
        <f>(VLOOKUP(A85, [3]Averages!$B$2:$K$128, 10, FALSE))*1000000</f>
        <v>215000</v>
      </c>
      <c r="BA85" s="4">
        <f>AVERAGEIF([3]Attendance!$C$2:$C$1286, 'Dataset to Analyze - Overall'!A85, [3]Attendance!$G$2:$G$1286)</f>
        <v>17924.636363636364</v>
      </c>
      <c r="BB85">
        <f>VLOOKUP(A85, [3]Stadiums!$B$2:$E$132, 3, FALSE)</f>
        <v>30200</v>
      </c>
      <c r="BC85" s="3">
        <f t="shared" si="74"/>
        <v>0.59353100541842263</v>
      </c>
      <c r="BD85">
        <f>VLOOKUP(A85, '[3]College Football Reference 0918'!$A$2:$L$131, 11, FALSE)</f>
        <v>0</v>
      </c>
      <c r="BE85">
        <f>VLOOKUP(A85, '[3]College Football Reference 0918'!$A$2:$L$131, 12, FALSE)</f>
        <v>1</v>
      </c>
      <c r="BF85">
        <f>VLOOKUP(A85, '[3]College Football Reference 0918'!$A$2:$L$131, 2, FALSE)</f>
        <v>1</v>
      </c>
      <c r="BG85">
        <f>VLOOKUP(A85, '[3]Draft Picks'!$AG$2:$AT$131, 14, FALSE)</f>
        <v>9</v>
      </c>
      <c r="BH85">
        <f>VLOOKUP(A85, [3]Averages!$B$2:$J$128, 9, FALSE)</f>
        <v>2159677.8109999998</v>
      </c>
      <c r="BJ85">
        <f>VLOOKUP(A85&amp;"2014", '[4]Revenues_All_Sports_and_Men''s_W'!$E$2:$BI$1271, 57, FALSE)</f>
        <v>8041489</v>
      </c>
      <c r="BK85">
        <f>VLOOKUP(A85&amp;"2015", '[4]Revenues_All_Sports_and_Men''s_W'!$E$2:$BI$1271, 57, FALSE)</f>
        <v>8577674</v>
      </c>
      <c r="BL85">
        <f>VLOOKUP(A85&amp;"2016", '[4]Revenues_All_Sports_and_Men''s_W'!$E$2:$BI$1271, 57, FALSE)</f>
        <v>8667334</v>
      </c>
      <c r="BM85">
        <f>VLOOKUP(A85&amp;"2017", '[4]Revenues_All_Sports_and_Men''s_W'!$E$2:$BI$1271, 57, FALSE)</f>
        <v>9197073</v>
      </c>
      <c r="BN85">
        <f>VLOOKUP(A85&amp;"2018", '[4]Revenues_All_Sports_and_Men''s_W'!$E$2:$BI$1271, 57, FALSE)</f>
        <v>9257979</v>
      </c>
      <c r="BO85" s="6">
        <f>VLOOKUP(A85&amp;"2014", '[4]Revenues_All_Sports_and_Men''s_W'!$E$2:$FO$1271, 58, FALSE)</f>
        <v>0.27254499040507463</v>
      </c>
      <c r="BP85" s="6">
        <f>VLOOKUP(A85&amp;"2015", '[4]Revenues_All_Sports_and_Men''s_W'!$E$2:$FO$1271, 58, FALSE)</f>
        <v>0.26973837967676456</v>
      </c>
      <c r="BQ85" s="6">
        <f>VLOOKUP(A85&amp;"2016", '[4]Revenues_All_Sports_and_Men''s_W'!$E$2:$FO$1271, 58, FALSE)</f>
        <v>0.26612462891138156</v>
      </c>
      <c r="BR85" s="6">
        <f>VLOOKUP(A85&amp;"2017", '[4]Revenues_All_Sports_and_Men''s_W'!$E$2:$FO$1271, 58, FALSE)</f>
        <v>0.28303516911024784</v>
      </c>
      <c r="BS85" s="6">
        <f>VLOOKUP(A85&amp;"2018", '[4]Revenues_All_Sports_and_Men''s_W'!$E$2:$FO$1271, 58, FALSE)</f>
        <v>0.27500825204857554</v>
      </c>
      <c r="BT85">
        <f>VLOOKUP(A85&amp;"2014", '[5]Recruiting_Expenses_Men''s_Women'!$F$2:$O$1271, 9, FALSE)</f>
        <v>310040</v>
      </c>
      <c r="BU85">
        <f>VLOOKUP(A85&amp;"2015", '[5]Recruiting_Expenses_Men''s_Women'!$F$2:$O$1271, 9, FALSE)</f>
        <v>374870</v>
      </c>
      <c r="BV85">
        <f>VLOOKUP(A85&amp;"2016", '[5]Recruiting_Expenses_Men''s_Women'!$F$2:$O$1271, 9, FALSE)</f>
        <v>444123</v>
      </c>
      <c r="BW85">
        <f>VLOOKUP(A85&amp;"2017", '[5]Recruiting_Expenses_Men''s_Women'!$F$2:$O$1271, 9, FALSE)</f>
        <v>414952</v>
      </c>
      <c r="BX85">
        <f>VLOOKUP(A85&amp;"2018", '[5]Recruiting_Expenses_Men''s_Women'!$F$2:$O$1271, 9, FALSE)</f>
        <v>465669</v>
      </c>
      <c r="BY85" s="4">
        <v>1543000</v>
      </c>
      <c r="BZ85" s="4">
        <v>1984000</v>
      </c>
      <c r="CA85" s="4">
        <v>3062000</v>
      </c>
      <c r="CB85" s="4">
        <v>1853000</v>
      </c>
      <c r="CC85" s="4">
        <v>3100000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f>VLOOKUP(A85, '[3]2014'!$B$18:$D$145, 3, FALSE)</f>
        <v>8</v>
      </c>
      <c r="CJ85">
        <f>VLOOKUP(A85, '[3]2015'!$B$18:$D$145, 3, FALSE)</f>
        <v>8</v>
      </c>
      <c r="CK85">
        <f>VLOOKUP(A85, '[3]2016'!$B$18:$D$145, 3, FALSE)</f>
        <v>13</v>
      </c>
      <c r="CL85">
        <f>VLOOKUP(A85, '[3]2017'!$B$18:$D$147, 3, FALSE)</f>
        <v>6</v>
      </c>
      <c r="CM85">
        <f>VLOOKUP(A85, '[3]2018'!$B$18:$D$147, 3, FALSE)</f>
        <v>7</v>
      </c>
      <c r="CN85">
        <f>COUNTIF('[3]2014 Broadcasts'!$F$2:$F$561, 'Dataset to Analyze - Overall'!A85)+COUNTIF('[3]2014 Broadcasts'!$G$2:$G$561, 'Dataset to Analyze - Overall'!A85)+COUNTIF('[3]2014 Broadcasts'!$H$2:$H$561, 'Dataset to Analyze - Overall'!A85)+COUNTIF('[3]2014 Broadcasts'!$I$2:$I$561, 'Dataset to Analyze - Overall'!A85)</f>
        <v>3</v>
      </c>
      <c r="CO85">
        <f>COUNTIF('[3]2015 Broadcasts'!$C$2:$C$417, A85)+COUNTIF('[3]2015 Broadcasts'!$D$2:$D$417, A85)</f>
        <v>6</v>
      </c>
      <c r="CP85">
        <f>COUNTIF('[3]2016 Broadcasts'!$C$2:$C$400, 'Dataset to Analyze - Overall'!A85)+COUNTIF('[3]2016 Broadcasts'!$D$2:$D$400, 'Dataset to Analyze - Overall'!A85)</f>
        <v>7</v>
      </c>
      <c r="CQ85">
        <f>COUNTIF('[3]2017 Broadcasts'!$C$2:$C$394, 'Dataset to Analyze - Overall'!A85)+COUNTIF('[3]2017 Broadcasts'!$D$2:$D$394, 'Dataset to Analyze - Overall'!A85)</f>
        <v>4</v>
      </c>
      <c r="CR85">
        <f>COUNTIF('[3]2018 Broadcasts'!$C$2:$C$351, 'Dataset to Analyze - Overall'!A85)+COUNTIF('[3]2018 Broadcasts'!$D$2:$D$351, 'Dataset to Analyze - Overall'!A85)</f>
        <v>3</v>
      </c>
      <c r="CS85" s="4">
        <f>(((SUMIF('[3]2014 Broadcasts'!$F$2:$F$561, 'Dataset to Analyze - Overall'!A85, '[3]2014 Broadcasts'!$B$2:$B$561))+(SUMIF('[3]2014 Broadcasts'!$G$2:$G$561, 'Dataset to Analyze - Overall'!A85, '[3]2014 Broadcasts'!$B$2:$B$561))+(SUMIF('[3]2014 Broadcasts'!$H$2:$H$561, 'Dataset to Analyze - Overall'!A85, '[3]2014 Broadcasts'!$B$2:$B$561))+(SUMIF('[3]2014 Broadcasts'!$I$2:$I$561, 'Dataset to Analyze - Overall'!A85, '[3]2014 Broadcasts'!$B$2:$B$561)))/'Dataset to Analyze - Overall'!CN85)*1000000</f>
        <v>606000</v>
      </c>
      <c r="CT85" s="4">
        <f>(((SUMIF('[3]2015 Broadcasts'!$C$2:$C$417,'Dataset to Analyze - Overall'!A85,'[3]2015 Broadcasts'!$H$2:$H$417))+(SUMIF('[3]2015 Broadcasts'!$D$2:$D$417,'Dataset to Analyze - Overall'!A85,'[3]2015 Broadcasts'!$H$2:$H$417)))/CO85)*1000000</f>
        <v>1426833.3333333335</v>
      </c>
      <c r="CU85" s="4">
        <f>(((SUMIF('[3]2016 Broadcasts'!$C$2:$C$400,'Dataset to Analyze - Overall'!A85,'[3]2016 Broadcasts'!$H$2:$H$400))+(SUMIF('[3]2016 Broadcasts'!$D$2:$D$400,'Dataset to Analyze - Overall'!A85,'[3]2016 Broadcasts'!$H$2:$H$400)))/'Dataset to Analyze - Overall'!CP85)*1000000</f>
        <v>1231428.5714285716</v>
      </c>
      <c r="CV85" s="4">
        <f>(((SUMIF('[3]2017 Broadcasts'!$C$2:$C$394,'Dataset to Analyze - Overall'!A85, '[3]2017 Broadcasts'!$I$2:$I$394))+(SUMIF('[3]2017 Broadcasts'!$D$2:$D$394,'Dataset to Analyze - Overall'!A85, '[3]2017 Broadcasts'!$I$2:$I$394)))/'Dataset to Analyze - Overall'!CQ85)*1000000</f>
        <v>205750</v>
      </c>
      <c r="CW85" s="4">
        <f>(((SUMIF('[3]2018 Broadcasts'!$C$2:$C$351, 'Dataset to Analyze - Overall'!A85, '[3]2018 Broadcasts'!$H$2:$H$351))+(SUMIF('[3]2018 Broadcasts'!$D$2:$D$351, 'Dataset to Analyze - Overall'!A85, '[3]2018 Broadcasts'!$H$2:$H$351)))/'Dataset to Analyze - Overall'!CR85)*1000000</f>
        <v>880666.66666666686</v>
      </c>
      <c r="CX85" s="5"/>
      <c r="CY85">
        <f>VLOOKUP(A85&amp;"2014", [3]Attendance!$D$2:$G$1286, 4, FALSE)</f>
        <v>15625</v>
      </c>
      <c r="CZ85">
        <f>VLOOKUP(A85&amp;"2015", [3]Attendance!$D$2:$G$1286, 4, FALSE)</f>
        <v>19441</v>
      </c>
      <c r="DA85">
        <f>VLOOKUP(A85&amp;"2016", [3]Attendance!$D$2:$G$1286, 4, FALSE)</f>
        <v>23838</v>
      </c>
      <c r="DB85">
        <f>VLOOKUP(A85&amp;"2017", [3]Attendance!$D$2:$G$1286, 4, FALSE)</f>
        <v>15886</v>
      </c>
      <c r="DC85">
        <f>VLOOKUP(A85&amp;"2018", [3]Attendance!$D$2:$G$1286, 4, FALSE)</f>
        <v>18293</v>
      </c>
      <c r="DY85">
        <f t="shared" si="77"/>
        <v>30.354639999999996</v>
      </c>
      <c r="DZ85">
        <f t="shared" si="78"/>
        <v>34.116239999999998</v>
      </c>
      <c r="EA85">
        <f t="shared" si="79"/>
        <v>54.543889999999998</v>
      </c>
      <c r="EB85">
        <f t="shared" si="80"/>
        <v>25.183579999999996</v>
      </c>
      <c r="EC85">
        <f t="shared" si="81"/>
        <v>29.030709999999999</v>
      </c>
      <c r="ED85">
        <f t="shared" si="82"/>
        <v>4.4790000000679537</v>
      </c>
      <c r="EE85">
        <f t="shared" si="83"/>
        <v>8.9580000000837643</v>
      </c>
      <c r="EF85">
        <f t="shared" si="84"/>
        <v>10.451000000100763</v>
      </c>
      <c r="EG85">
        <f t="shared" si="85"/>
        <v>5.9720000001175952</v>
      </c>
      <c r="EH85">
        <f t="shared" si="86"/>
        <v>4.4790000001376464</v>
      </c>
      <c r="EI85" s="4">
        <f t="shared" si="98"/>
        <v>34.833640000067952</v>
      </c>
      <c r="EJ85" s="4">
        <f t="shared" si="99"/>
        <v>43.074240000083762</v>
      </c>
      <c r="EK85" s="4">
        <f t="shared" si="100"/>
        <v>64.994890000100753</v>
      </c>
      <c r="EL85" s="4">
        <f t="shared" si="101"/>
        <v>31.155580000117592</v>
      </c>
      <c r="EM85" s="4">
        <f t="shared" si="102"/>
        <v>33.509710000137645</v>
      </c>
      <c r="EN85" s="4">
        <f t="shared" si="58"/>
        <v>98</v>
      </c>
      <c r="EO85" s="4">
        <f t="shared" si="58"/>
        <v>84</v>
      </c>
      <c r="EP85" s="4">
        <f t="shared" si="58"/>
        <v>79</v>
      </c>
      <c r="EQ85" s="4">
        <f t="shared" si="58"/>
        <v>102</v>
      </c>
      <c r="ER85" s="4" t="e">
        <f t="shared" si="58"/>
        <v>#DIV/0!</v>
      </c>
      <c r="ET85" s="4">
        <v>0</v>
      </c>
      <c r="EU85">
        <v>5</v>
      </c>
      <c r="EV85">
        <v>0</v>
      </c>
      <c r="EW85">
        <v>0</v>
      </c>
      <c r="EX85">
        <v>0</v>
      </c>
      <c r="EY85">
        <v>5</v>
      </c>
      <c r="EZ85">
        <v>5</v>
      </c>
      <c r="FA85">
        <v>5</v>
      </c>
      <c r="FB85">
        <v>0</v>
      </c>
      <c r="FC85">
        <v>5</v>
      </c>
      <c r="FD85">
        <f>VLOOKUP(A85, '[3]College Football Reference 0918'!$A$2:$R$131, 9, FALSE)</f>
        <v>1</v>
      </c>
      <c r="FE85">
        <f>VLOOKUP(A85, '[3]College Football Reference 0918'!$A$2:$R$131, 10, FALSE)</f>
        <v>0</v>
      </c>
      <c r="FF85">
        <f>VLOOKUP(A85, '[3]College Football Reference 0918'!$A$2:$R$131, 11, FALSE)</f>
        <v>0</v>
      </c>
      <c r="FG85">
        <f>VLOOKUP(A85, '[3]College Football Reference 0918'!$A$2:$R$131, 12, FALSE)</f>
        <v>1</v>
      </c>
      <c r="FH85">
        <f>VLOOKUP(A85, '[3]College Football Reference 0918'!$A$2:$R$131, 13, FALSE)</f>
        <v>0</v>
      </c>
      <c r="FP85">
        <v>10</v>
      </c>
      <c r="FU85">
        <v>10</v>
      </c>
      <c r="FX85">
        <f>IF((VLOOKUP(A85, '[3]2014'!$B$18:$Q$145, 13, FALSE))&gt;0, 5, 0)</f>
        <v>0</v>
      </c>
      <c r="FY85">
        <f>IF((VLOOKUP(A85, '[3]2015'!$B$18:$P$145, 13, FALSE))&gt;0, 5, 0)</f>
        <v>0</v>
      </c>
      <c r="FZ85">
        <f>IF((VLOOKUP(A85, '[3]2016'!$B$18:$Q$145, 13, FALSE))&gt;0, 5, 0)</f>
        <v>0</v>
      </c>
      <c r="GA85">
        <f>IF((VLOOKUP(A85, '[3]2017'!$B$18:$Q$147, 13, FALSE))&gt;0, 5, 0)</f>
        <v>0</v>
      </c>
      <c r="GB85">
        <f>IF((VLOOKUP(A85, '[3]2018'!$B$18:$Q$147, 13, FALSE))&gt;0, 5, 0)</f>
        <v>0</v>
      </c>
      <c r="GC85">
        <f>IF((VLOOKUP(A85, '[3]2014'!$B$18:$Q$145, 15, FALSE))&gt;0, 5, 0)</f>
        <v>0</v>
      </c>
      <c r="GD85">
        <f>IF((VLOOKUP(A85, '[3]2015'!$B$18:$P$145, 15, FALSE))&gt;0, 5, 0)</f>
        <v>0</v>
      </c>
      <c r="GE85">
        <f>IF((VLOOKUP(A85, '[3]2016'!$B$18:$Q$145, 15, FALSE))&gt;0, 5, 0)</f>
        <v>5</v>
      </c>
      <c r="GF85">
        <f>IF((VLOOKUP(A85, '[3]2017'!$B$18:$Q$147, 15, FALSE))&gt;0, 5, 0)</f>
        <v>0</v>
      </c>
      <c r="GG85">
        <f>IF((VLOOKUP(A85, '[3]2018'!$B$18:$Q$147, 15, FALSE))&gt;0, 5, 0)</f>
        <v>0</v>
      </c>
      <c r="GH85" s="7">
        <f t="shared" si="103"/>
        <v>74739.944642278206</v>
      </c>
      <c r="GI85" s="7">
        <f t="shared" si="103"/>
        <v>81417.646535492735</v>
      </c>
      <c r="GJ85" s="7">
        <f t="shared" si="103"/>
        <v>88691.973202622568</v>
      </c>
      <c r="GK85" s="7">
        <f t="shared" si="103"/>
        <v>96616.230575340262</v>
      </c>
      <c r="GL85" s="7">
        <f t="shared" si="103"/>
        <v>105248.48724767455</v>
      </c>
      <c r="GM85">
        <v>114652</v>
      </c>
      <c r="GO85" s="8">
        <f t="shared" si="89"/>
        <v>9.4099999999999989E-2</v>
      </c>
      <c r="GP85" s="8">
        <f t="shared" si="90"/>
        <v>9.4099999999999989E-2</v>
      </c>
      <c r="GQ85">
        <f>VLOOKUP(A85, '[3]Sept. 2017 Social'!$D$2:$F$151, 3, FALSE)</f>
        <v>9.4099999999999989E-2</v>
      </c>
      <c r="GR85" t="e">
        <f>VLOOKUP(A85, '[3]Sept. 2018 Social'!$D$2:$F$151, 3, FALSE)</f>
        <v>#N/A</v>
      </c>
      <c r="GS85" t="e">
        <f>VLOOKUP(A85, '[3]Sept. 2019 Social'!$D$2:$F$301, 3, FALSE)</f>
        <v>#N/A</v>
      </c>
      <c r="GV85">
        <v>0.38344819257752122</v>
      </c>
    </row>
    <row r="86" spans="1:204" x14ac:dyDescent="0.35">
      <c r="A86" t="s">
        <v>371</v>
      </c>
      <c r="B86" t="str">
        <f>VLOOKUP(A86,'[1]CFB Scores for Tableau'!$A$2:$D$131, 2, FALSE)</f>
        <v>Huntington</v>
      </c>
      <c r="C86" t="str">
        <f>VLOOKUP(A86,'[1]CFB Scores for Tableau'!$A$2:$D$131, 3, FALSE)</f>
        <v>West Virginia</v>
      </c>
      <c r="D86" s="9">
        <f>VLOOKUP(A86,'[1]CFB Scores for Tableau'!$A$2:$D$131, 4, FALSE)</f>
        <v>25755</v>
      </c>
      <c r="F86" s="3">
        <f t="shared" si="61"/>
        <v>9.9964537799513327</v>
      </c>
      <c r="G86">
        <f t="shared" si="62"/>
        <v>87</v>
      </c>
      <c r="I86" s="4">
        <f t="shared" si="63"/>
        <v>1.3847154183800008</v>
      </c>
      <c r="J86">
        <v>0</v>
      </c>
      <c r="K86" s="4">
        <f t="shared" si="64"/>
        <v>5.8651799999999996</v>
      </c>
      <c r="L86" s="4">
        <f t="shared" si="65"/>
        <v>27.018535229903669</v>
      </c>
      <c r="M86" s="4">
        <f t="shared" si="91"/>
        <v>40.192107000000007</v>
      </c>
      <c r="N86" s="4">
        <f t="shared" si="66"/>
        <v>19.409000000256658</v>
      </c>
      <c r="O86" s="4">
        <f t="shared" si="67"/>
        <v>93.86953764854033</v>
      </c>
      <c r="P86" s="4">
        <f t="shared" si="68"/>
        <v>90</v>
      </c>
      <c r="Q86" s="4"/>
      <c r="R86" s="4">
        <f t="shared" si="92"/>
        <v>92.766517396160012</v>
      </c>
      <c r="S86" s="4">
        <f t="shared" si="69"/>
        <v>90</v>
      </c>
      <c r="T86" s="4"/>
      <c r="U86" t="s">
        <v>372</v>
      </c>
      <c r="V86" t="s">
        <v>203</v>
      </c>
      <c r="W86" s="4">
        <v>8864677.4000000004</v>
      </c>
      <c r="X86" s="4">
        <v>1759258.8</v>
      </c>
      <c r="Y86" s="4">
        <f>VLOOKUP(A86, '[2]Non-Power 5'!$B$2:$F$68, 3, FALSE)</f>
        <v>362754.8</v>
      </c>
      <c r="Z86" s="4">
        <f>VLOOKUP(A86, '[2]Non-Power 5'!$B$2:$F$68, 4, FALSE)</f>
        <v>238010.8</v>
      </c>
      <c r="AA86">
        <f>VLOOKUP(A86, '[2]Non-Power 5'!$B$2:$F$68, 5, FALSE)</f>
        <v>0.65612033252213342</v>
      </c>
      <c r="AB86" s="4">
        <v>7105418.6000000006</v>
      </c>
      <c r="AC86">
        <v>0.32294023092126917</v>
      </c>
      <c r="AD86" s="4">
        <f t="shared" si="70"/>
        <v>2802800</v>
      </c>
      <c r="AE86" t="s">
        <v>373</v>
      </c>
      <c r="AF86" s="5">
        <f>(VLOOKUP(A86, '[3]USA Coaches'' Salaries'!$O$3:$W$132, 9, FALSE))</f>
        <v>0.77069159999999992</v>
      </c>
      <c r="AG86">
        <v>60038</v>
      </c>
      <c r="AH86">
        <v>38688</v>
      </c>
      <c r="AI86">
        <v>14932</v>
      </c>
      <c r="AJ86">
        <f t="shared" si="71"/>
        <v>113658</v>
      </c>
      <c r="AK86">
        <v>0</v>
      </c>
      <c r="AL86">
        <v>0</v>
      </c>
      <c r="AM86">
        <v>0</v>
      </c>
      <c r="AN86">
        <v>0</v>
      </c>
      <c r="AO86">
        <f t="shared" si="72"/>
        <v>0</v>
      </c>
      <c r="AP86">
        <f>(VLOOKUP(A86, '[3]College Football Reference 0918'!$A$2:$I$131, 8, FALSE))*10</f>
        <v>0</v>
      </c>
      <c r="AQ86">
        <f>(VLOOKUP(A86, '[3]College Football Reference 0918'!$A$2:$I$131, 9, FALSE))*10</f>
        <v>10</v>
      </c>
      <c r="AR86">
        <f>VLOOKUP('Dataset to Analyze - Overall'!A86, '[3]College Football Reference 0918'!$A$2:$G$131, 3, FALSE)</f>
        <v>77</v>
      </c>
      <c r="AS86">
        <f>VLOOKUP('Dataset to Analyze - Overall'!A86, '[3]College Football Reference 0918'!$A$2:$G$131, 4, FALSE)</f>
        <v>52</v>
      </c>
      <c r="AT86" s="5">
        <f>VLOOKUP('Dataset to Analyze - Overall'!A86, '[3]College Football Reference 0918'!$A$2:$G$131, 5, FALSE)</f>
        <v>0.5968992248062015</v>
      </c>
      <c r="AU86">
        <f>(VLOOKUP('Dataset to Analyze - Overall'!A86,'[3]College Football Reference 0918'!$A$2:$G$131,7,FALSE)*5)</f>
        <v>35</v>
      </c>
      <c r="AV86">
        <f>(VLOOKUP('Dataset to Analyze - Overall'!A86, '[3]College Football Reference 0918'!$A$2:$G$131, 6, FALSE))*5</f>
        <v>35</v>
      </c>
      <c r="AW86">
        <f t="shared" si="73"/>
        <v>13</v>
      </c>
      <c r="AX86" s="4">
        <f>((((SUMIF('[3]2014 Broadcasts'!$F$2:$F$561, 'Dataset to Analyze - Overall'!A86, '[3]2014 Broadcasts'!$B$2:$B$561))+(SUMIF('[3]2014 Broadcasts'!$G$2:$G$561, 'Dataset to Analyze - Overall'!A86, '[3]2014 Broadcasts'!$B$2:$B$561))+(SUMIF('[3]2014 Broadcasts'!$H$2:$H$561, 'Dataset to Analyze - Overall'!A86, '[3]2014 Broadcasts'!$B$2:$B$561))+(SUMIF('[3]2014 Broadcasts'!$I$2:$I$561, 'Dataset to Analyze - Overall'!A86, '[3]2014 Broadcasts'!$B$2:$B$561)))+((SUMIF('[3]2015 Broadcasts'!$C$2:$C$417,'Dataset to Analyze - Overall'!A86,'[3]2015 Broadcasts'!$H$2:$H$417))+(SUMIF('[3]2015 Broadcasts'!$D$2:$D$417,'Dataset to Analyze - Overall'!A86,'[3]2015 Broadcasts'!$H$2:$H$417)))+((SUMIF('[3]2016 Broadcasts'!$C$2:$C$400,'Dataset to Analyze - Overall'!A86,'[3]2016 Broadcasts'!$H$2:$H$400))+(SUMIF('[3]2016 Broadcasts'!$D$2:$D$400,'Dataset to Analyze - Overall'!A86,'[3]2016 Broadcasts'!$H$2:$H$400)))+((SUMIF('[3]2017 Broadcasts'!$C$2:$C$394,'Dataset to Analyze - Overall'!A86, '[3]2017 Broadcasts'!$I$2:$I$394))+(SUMIF('[3]2017 Broadcasts'!$D$2:$D$394,'Dataset to Analyze - Overall'!A86, '[3]2017 Broadcasts'!$I$2:$I$394)))+((SUMIF('[3]2018 Broadcasts'!$C$2:$C$351, 'Dataset to Analyze - Overall'!A86, '[3]2018 Broadcasts'!$H$2:$H$351))+(SUMIF('[3]2018 Broadcasts'!$D$2:$D$351, 'Dataset to Analyze - Overall'!A86, '[3]2018 Broadcasts'!$H$2:$H$351))))/AW86)*1000000</f>
        <v>802076.92307692301</v>
      </c>
      <c r="AY86" t="s">
        <v>193</v>
      </c>
      <c r="AZ86" s="4">
        <f>(VLOOKUP(A86, [3]Averages!$B$2:$K$128, 10, FALSE))*1000000</f>
        <v>250500</v>
      </c>
      <c r="BA86" s="4">
        <f>AVERAGEIF([3]Attendance!$C$2:$C$1286, 'Dataset to Analyze - Overall'!A86, [3]Attendance!$G$2:$G$1286)</f>
        <v>25037.599999999999</v>
      </c>
      <c r="BB86">
        <f>VLOOKUP(A86, [3]Stadiums!$B$2:$E$132, 3, FALSE)</f>
        <v>38019</v>
      </c>
      <c r="BC86" s="3">
        <f t="shared" si="74"/>
        <v>0.65855493305978585</v>
      </c>
      <c r="BD86">
        <f>VLOOKUP(A86, '[3]College Football Reference 0918'!$A$2:$L$131, 11, FALSE)</f>
        <v>0</v>
      </c>
      <c r="BE86">
        <f>VLOOKUP(A86, '[3]College Football Reference 0918'!$A$2:$L$131, 12, FALSE)</f>
        <v>1</v>
      </c>
      <c r="BF86">
        <f>VLOOKUP(A86, '[3]College Football Reference 0918'!$A$2:$L$131, 2, FALSE)</f>
        <v>0</v>
      </c>
      <c r="BG86">
        <f>VLOOKUP(A86, '[3]Draft Picks'!$AG$2:$AT$131, 14, FALSE)</f>
        <v>5</v>
      </c>
      <c r="BH86">
        <f>VLOOKUP(A86, [3]Averages!$B$2:$J$128, 9, FALSE)</f>
        <v>1524914.7349999999</v>
      </c>
      <c r="BJ86">
        <f>VLOOKUP(A86&amp;"2014", '[4]Revenues_All_Sports_and_Men''s_W'!$E$2:$BI$1271, 57, FALSE)</f>
        <v>9038549</v>
      </c>
      <c r="BK86">
        <f>VLOOKUP(A86&amp;"2015", '[4]Revenues_All_Sports_and_Men''s_W'!$E$2:$BI$1271, 57, FALSE)</f>
        <v>9277508</v>
      </c>
      <c r="BL86">
        <f>VLOOKUP(A86&amp;"2016", '[4]Revenues_All_Sports_and_Men''s_W'!$E$2:$BI$1271, 57, FALSE)</f>
        <v>8905082</v>
      </c>
      <c r="BM86">
        <f>VLOOKUP(A86&amp;"2017", '[4]Revenues_All_Sports_and_Men''s_W'!$E$2:$BI$1271, 57, FALSE)</f>
        <v>9609438</v>
      </c>
      <c r="BN86">
        <f>VLOOKUP(A86&amp;"2018", '[4]Revenues_All_Sports_and_Men''s_W'!$E$2:$BI$1271, 57, FALSE)</f>
        <v>10442448</v>
      </c>
      <c r="BO86" s="6">
        <f>VLOOKUP(A86&amp;"2014", '[4]Revenues_All_Sports_and_Men''s_W'!$E$2:$FO$1271, 58, FALSE)</f>
        <v>0.33987062612828184</v>
      </c>
      <c r="BP86" s="6">
        <f>VLOOKUP(A86&amp;"2015", '[4]Revenues_All_Sports_and_Men''s_W'!$E$2:$FO$1271, 58, FALSE)</f>
        <v>0.31765842033765407</v>
      </c>
      <c r="BQ86" s="6">
        <f>VLOOKUP(A86&amp;"2016", '[4]Revenues_All_Sports_and_Men''s_W'!$E$2:$FO$1271, 58, FALSE)</f>
        <v>0.30323286503214136</v>
      </c>
      <c r="BR86" s="6">
        <f>VLOOKUP(A86&amp;"2017", '[4]Revenues_All_Sports_and_Men''s_W'!$E$2:$FO$1271, 58, FALSE)</f>
        <v>0.31246468511716502</v>
      </c>
      <c r="BS86" s="6">
        <f>VLOOKUP(A86&amp;"2018", '[4]Revenues_All_Sports_and_Men''s_W'!$E$2:$FO$1271, 58, FALSE)</f>
        <v>0.32644954087226441</v>
      </c>
      <c r="BT86">
        <f>VLOOKUP(A86&amp;"2014", '[5]Recruiting_Expenses_Men''s_Women'!$F$2:$O$1271, 9, FALSE)</f>
        <v>355433</v>
      </c>
      <c r="BU86">
        <f>VLOOKUP(A86&amp;"2015", '[5]Recruiting_Expenses_Men''s_Women'!$F$2:$O$1271, 9, FALSE)</f>
        <v>314685</v>
      </c>
      <c r="BV86">
        <f>VLOOKUP(A86&amp;"2016", '[5]Recruiting_Expenses_Men''s_Women'!$F$2:$O$1271, 9, FALSE)</f>
        <v>340795</v>
      </c>
      <c r="BW86">
        <f>VLOOKUP(A86&amp;"2017", '[5]Recruiting_Expenses_Men''s_Women'!$F$2:$O$1271, 9, FALSE)</f>
        <v>443135</v>
      </c>
      <c r="BX86">
        <f>VLOOKUP(A86&amp;"2018", '[5]Recruiting_Expenses_Men''s_Women'!$F$2:$O$1271, 9, FALSE)</f>
        <v>469068</v>
      </c>
      <c r="BY86" s="4">
        <v>4535000</v>
      </c>
      <c r="BZ86" s="4">
        <v>4546000</v>
      </c>
      <c r="CA86" s="4">
        <v>2064000</v>
      </c>
      <c r="CB86" s="4">
        <v>1355000</v>
      </c>
      <c r="CC86" s="4">
        <v>1514000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f>VLOOKUP(A86, '[3]2014'!$B$18:$D$145, 3, FALSE)</f>
        <v>13</v>
      </c>
      <c r="CJ86">
        <f>VLOOKUP(A86, '[3]2015'!$B$18:$D$145, 3, FALSE)</f>
        <v>10</v>
      </c>
      <c r="CK86">
        <f>VLOOKUP(A86, '[3]2016'!$B$18:$D$145, 3, FALSE)</f>
        <v>3</v>
      </c>
      <c r="CL86">
        <f>VLOOKUP(A86, '[3]2017'!$B$18:$D$147, 3, FALSE)</f>
        <v>8</v>
      </c>
      <c r="CM86">
        <f>VLOOKUP(A86, '[3]2018'!$B$18:$D$147, 3, FALSE)</f>
        <v>9</v>
      </c>
      <c r="CN86">
        <f>COUNTIF('[3]2014 Broadcasts'!$F$2:$F$561, 'Dataset to Analyze - Overall'!A86)+COUNTIF('[3]2014 Broadcasts'!$G$2:$G$561, 'Dataset to Analyze - Overall'!A86)+COUNTIF('[3]2014 Broadcasts'!$H$2:$H$561, 'Dataset to Analyze - Overall'!A86)+COUNTIF('[3]2014 Broadcasts'!$I$2:$I$561, 'Dataset to Analyze - Overall'!A86)</f>
        <v>4</v>
      </c>
      <c r="CO86">
        <f>COUNTIF('[3]2015 Broadcasts'!$C$2:$C$417, A86)+COUNTIF('[3]2015 Broadcasts'!$D$2:$D$417, A86)</f>
        <v>3</v>
      </c>
      <c r="CP86">
        <f>COUNTIF('[3]2016 Broadcasts'!$C$2:$C$400, 'Dataset to Analyze - Overall'!A86)+COUNTIF('[3]2016 Broadcasts'!$D$2:$D$400, 'Dataset to Analyze - Overall'!A86)</f>
        <v>3</v>
      </c>
      <c r="CQ86">
        <f>COUNTIF('[3]2017 Broadcasts'!$C$2:$C$394, 'Dataset to Analyze - Overall'!A86)+COUNTIF('[3]2017 Broadcasts'!$D$2:$D$394, 'Dataset to Analyze - Overall'!A86)</f>
        <v>2</v>
      </c>
      <c r="CR86">
        <f>COUNTIF('[3]2018 Broadcasts'!$C$2:$C$351, 'Dataset to Analyze - Overall'!A86)+COUNTIF('[3]2018 Broadcasts'!$D$2:$D$351, 'Dataset to Analyze - Overall'!A86)</f>
        <v>1</v>
      </c>
      <c r="CS86" s="4">
        <f>(((SUMIF('[3]2014 Broadcasts'!$F$2:$F$561, 'Dataset to Analyze - Overall'!A86, '[3]2014 Broadcasts'!$B$2:$B$561))+(SUMIF('[3]2014 Broadcasts'!$G$2:$G$561, 'Dataset to Analyze - Overall'!A86, '[3]2014 Broadcasts'!$B$2:$B$561))+(SUMIF('[3]2014 Broadcasts'!$H$2:$H$561, 'Dataset to Analyze - Overall'!A86, '[3]2014 Broadcasts'!$B$2:$B$561))+(SUMIF('[3]2014 Broadcasts'!$I$2:$I$561, 'Dataset to Analyze - Overall'!A86, '[3]2014 Broadcasts'!$B$2:$B$561)))/'Dataset to Analyze - Overall'!CN86)*1000000</f>
        <v>893750</v>
      </c>
      <c r="CT86" s="4">
        <f>(((SUMIF('[3]2015 Broadcasts'!$C$2:$C$417,'Dataset to Analyze - Overall'!A86,'[3]2015 Broadcasts'!$H$2:$H$417))+(SUMIF('[3]2015 Broadcasts'!$D$2:$D$417,'Dataset to Analyze - Overall'!A86,'[3]2015 Broadcasts'!$H$2:$H$417)))/CO86)*1000000</f>
        <v>1085333.3333333335</v>
      </c>
      <c r="CU86" s="4">
        <f>(((SUMIF('[3]2016 Broadcasts'!$C$2:$C$400,'Dataset to Analyze - Overall'!A86,'[3]2016 Broadcasts'!$H$2:$H$400))+(SUMIF('[3]2016 Broadcasts'!$D$2:$D$400,'Dataset to Analyze - Overall'!A86,'[3]2016 Broadcasts'!$H$2:$H$400)))/'Dataset to Analyze - Overall'!CP86)*1000000</f>
        <v>60333.333333333343</v>
      </c>
      <c r="CV86" s="4">
        <f>(((SUMIF('[3]2017 Broadcasts'!$C$2:$C$394,'Dataset to Analyze - Overall'!A86, '[3]2017 Broadcasts'!$I$2:$I$394))+(SUMIF('[3]2017 Broadcasts'!$D$2:$D$394,'Dataset to Analyze - Overall'!A86, '[3]2017 Broadcasts'!$I$2:$I$394)))/'Dataset to Analyze - Overall'!CQ86)*1000000</f>
        <v>832500</v>
      </c>
      <c r="CW86" s="4">
        <f>(((SUMIF('[3]2018 Broadcasts'!$C$2:$C$351, 'Dataset to Analyze - Overall'!A86, '[3]2018 Broadcasts'!$H$2:$H$351))+(SUMIF('[3]2018 Broadcasts'!$D$2:$D$351, 'Dataset to Analyze - Overall'!A86, '[3]2018 Broadcasts'!$H$2:$H$351)))/'Dataset to Analyze - Overall'!CR86)*1000000</f>
        <v>1750000</v>
      </c>
      <c r="CX86" s="5"/>
      <c r="CY86">
        <f>VLOOKUP(A86&amp;"2014", [3]Attendance!$D$2:$G$1286, 4, FALSE)</f>
        <v>27461</v>
      </c>
      <c r="CZ86">
        <f>VLOOKUP(A86&amp;"2015", [3]Attendance!$D$2:$G$1286, 4, FALSE)</f>
        <v>26322</v>
      </c>
      <c r="DA86">
        <f>VLOOKUP(A86&amp;"2016", [3]Attendance!$D$2:$G$1286, 4, FALSE)</f>
        <v>24760</v>
      </c>
      <c r="DB86">
        <f>VLOOKUP(A86&amp;"2017", [3]Attendance!$D$2:$G$1286, 4, FALSE)</f>
        <v>21741</v>
      </c>
      <c r="DC86">
        <f>VLOOKUP(A86&amp;"2018", [3]Attendance!$D$2:$G$1286, 4, FALSE)</f>
        <v>24063</v>
      </c>
      <c r="DY86">
        <f t="shared" si="77"/>
        <v>50.782289999999996</v>
      </c>
      <c r="DZ86">
        <f t="shared" si="78"/>
        <v>34.287300000000002</v>
      </c>
      <c r="EA86">
        <f t="shared" si="79"/>
        <v>23.688589999999998</v>
      </c>
      <c r="EB86">
        <f t="shared" si="80"/>
        <v>35.354639999999996</v>
      </c>
      <c r="EC86">
        <f t="shared" si="81"/>
        <v>34.201769999999996</v>
      </c>
      <c r="ED86">
        <f t="shared" si="82"/>
        <v>5.9720000000558446</v>
      </c>
      <c r="EE86">
        <f t="shared" si="83"/>
        <v>4.4790000000708226</v>
      </c>
      <c r="EF86">
        <f t="shared" si="84"/>
        <v>4.4790000000868222</v>
      </c>
      <c r="EG86">
        <f t="shared" si="85"/>
        <v>2.9860000001045677</v>
      </c>
      <c r="EH86">
        <f t="shared" si="86"/>
        <v>1.4930000001244408</v>
      </c>
      <c r="EI86" s="4">
        <f t="shared" si="98"/>
        <v>56.754290000055839</v>
      </c>
      <c r="EJ86" s="4">
        <f t="shared" si="99"/>
        <v>38.766300000070828</v>
      </c>
      <c r="EK86" s="4">
        <f t="shared" si="100"/>
        <v>28.167590000086818</v>
      </c>
      <c r="EL86" s="4">
        <f t="shared" si="101"/>
        <v>38.340640000104564</v>
      </c>
      <c r="EM86" s="4">
        <f t="shared" si="102"/>
        <v>35.694770000124436</v>
      </c>
      <c r="EN86" s="4">
        <f t="shared" si="58"/>
        <v>79</v>
      </c>
      <c r="EO86" s="4">
        <f t="shared" si="58"/>
        <v>89</v>
      </c>
      <c r="EP86" s="4">
        <f t="shared" si="58"/>
        <v>108</v>
      </c>
      <c r="EQ86" s="4">
        <f t="shared" si="58"/>
        <v>87</v>
      </c>
      <c r="ER86" s="4" t="e">
        <f t="shared" si="58"/>
        <v>#DIV/0!</v>
      </c>
      <c r="ET86">
        <v>5</v>
      </c>
      <c r="EU86">
        <v>5</v>
      </c>
      <c r="EV86">
        <v>0</v>
      </c>
      <c r="EW86">
        <v>5</v>
      </c>
      <c r="EX86">
        <v>5</v>
      </c>
      <c r="EY86">
        <v>5</v>
      </c>
      <c r="EZ86">
        <v>5</v>
      </c>
      <c r="FA86">
        <v>0</v>
      </c>
      <c r="FB86">
        <v>5</v>
      </c>
      <c r="FC86">
        <v>5</v>
      </c>
      <c r="FD86">
        <f>VLOOKUP(A86, '[3]College Football Reference 0918'!$A$2:$R$131, 9, FALSE)</f>
        <v>1</v>
      </c>
      <c r="FE86">
        <f>VLOOKUP(A86, '[3]College Football Reference 0918'!$A$2:$R$131, 10, FALSE)</f>
        <v>0</v>
      </c>
      <c r="FF86">
        <f>VLOOKUP(A86, '[3]College Football Reference 0918'!$A$2:$R$131, 11, FALSE)</f>
        <v>0</v>
      </c>
      <c r="FG86">
        <f>VLOOKUP(A86, '[3]College Football Reference 0918'!$A$2:$R$131, 12, FALSE)</f>
        <v>1</v>
      </c>
      <c r="FH86">
        <f>VLOOKUP(A86, '[3]College Football Reference 0918'!$A$2:$R$131, 13, FALSE)</f>
        <v>0</v>
      </c>
      <c r="FS86">
        <v>10</v>
      </c>
      <c r="FX86">
        <f>IF((VLOOKUP(A86, '[3]2014'!$B$18:$Q$145, 13, FALSE))&gt;0, 5, 0)</f>
        <v>0</v>
      </c>
      <c r="FY86">
        <f>IF((VLOOKUP(A86, '[3]2015'!$B$18:$P$145, 13, FALSE))&gt;0, 5, 0)</f>
        <v>0</v>
      </c>
      <c r="FZ86">
        <f>IF((VLOOKUP(A86, '[3]2016'!$B$18:$Q$145, 13, FALSE))&gt;0, 5, 0)</f>
        <v>0</v>
      </c>
      <c r="GA86">
        <f>IF((VLOOKUP(A86, '[3]2017'!$B$18:$Q$147, 13, FALSE))&gt;0, 5, 0)</f>
        <v>0</v>
      </c>
      <c r="GB86">
        <f>IF((VLOOKUP(A86, '[3]2018'!$B$18:$Q$147, 13, FALSE))&gt;0, 5, 0)</f>
        <v>0</v>
      </c>
      <c r="GC86">
        <f>IF((VLOOKUP(A86, '[3]2014'!$B$18:$Q$145, 15, FALSE))&gt;0, 5, 0)</f>
        <v>5</v>
      </c>
      <c r="GD86">
        <f>IF((VLOOKUP(A86, '[3]2015'!$B$18:$P$145, 15, FALSE))&gt;0, 5, 0)</f>
        <v>0</v>
      </c>
      <c r="GE86">
        <f>IF((VLOOKUP(A86, '[3]2016'!$B$18:$Q$145, 15, FALSE))&gt;0, 5, 0)</f>
        <v>0</v>
      </c>
      <c r="GF86">
        <f>IF((VLOOKUP(A86, '[3]2017'!$B$18:$Q$147, 15, FALSE))&gt;0, 5, 0)</f>
        <v>0</v>
      </c>
      <c r="GG86">
        <f>IF((VLOOKUP(A86, '[3]2018'!$B$18:$Q$147, 15, FALSE))&gt;0, 5, 0)</f>
        <v>0</v>
      </c>
      <c r="GH86" s="7">
        <f t="shared" si="103"/>
        <v>74091.970730140398</v>
      </c>
      <c r="GI86" s="7">
        <f t="shared" si="103"/>
        <v>80711.778860648177</v>
      </c>
      <c r="GJ86" s="7">
        <f t="shared" si="103"/>
        <v>87923.039199173814</v>
      </c>
      <c r="GK86" s="7">
        <f t="shared" si="103"/>
        <v>95778.595530230814</v>
      </c>
      <c r="GL86" s="7">
        <f t="shared" si="103"/>
        <v>104336.01300977038</v>
      </c>
      <c r="GM86">
        <v>113658</v>
      </c>
      <c r="GO86" s="8">
        <f t="shared" si="89"/>
        <v>2.6699999999999998E-2</v>
      </c>
      <c r="GP86" s="8">
        <f t="shared" si="90"/>
        <v>2.6699999999999998E-2</v>
      </c>
      <c r="GQ86">
        <f>VLOOKUP(A86, '[3]Sept. 2017 Social'!$D$2:$F$151, 3, FALSE)</f>
        <v>2.6699999999999998E-2</v>
      </c>
      <c r="GR86" t="e">
        <f>VLOOKUP(A86, '[3]Sept. 2018 Social'!$D$2:$F$151, 3, FALSE)</f>
        <v>#N/A</v>
      </c>
      <c r="GS86" t="e">
        <f>VLOOKUP(A86, '[3]Sept. 2019 Social'!$D$2:$F$301, 3, FALSE)</f>
        <v>#N/A</v>
      </c>
      <c r="GV86">
        <v>0.62695736279978276</v>
      </c>
    </row>
    <row r="87" spans="1:204" x14ac:dyDescent="0.35">
      <c r="A87" t="s">
        <v>374</v>
      </c>
      <c r="B87" t="str">
        <f>VLOOKUP(A87,'[1]CFB Scores for Tableau'!$A$2:$D$131, 2, FALSE)</f>
        <v>Fort Collins</v>
      </c>
      <c r="C87" t="str">
        <f>VLOOKUP(A87,'[1]CFB Scores for Tableau'!$A$2:$D$131, 3, FALSE)</f>
        <v>Colorado</v>
      </c>
      <c r="D87" s="9">
        <f>VLOOKUP(A87,'[1]CFB Scores for Tableau'!$A$2:$D$131, 4, FALSE)</f>
        <v>80523</v>
      </c>
      <c r="F87" s="3">
        <f t="shared" si="61"/>
        <v>13.842905812034065</v>
      </c>
      <c r="G87">
        <f t="shared" si="62"/>
        <v>78</v>
      </c>
      <c r="I87" s="4">
        <f t="shared" si="63"/>
        <v>5.5338484587399996</v>
      </c>
      <c r="J87">
        <v>0</v>
      </c>
      <c r="K87" s="4">
        <f t="shared" si="64"/>
        <v>5.7721983333333338</v>
      </c>
      <c r="L87" s="4">
        <f t="shared" si="65"/>
        <v>42.145887073273791</v>
      </c>
      <c r="M87" s="4">
        <f t="shared" si="91"/>
        <v>30.090323000000001</v>
      </c>
      <c r="N87" s="4">
        <f t="shared" si="66"/>
        <v>23.888000000242194</v>
      </c>
      <c r="O87" s="4">
        <f t="shared" si="67"/>
        <v>107.43025686558931</v>
      </c>
      <c r="P87" s="4">
        <f t="shared" si="68"/>
        <v>84</v>
      </c>
      <c r="Q87" s="4"/>
      <c r="R87" s="4">
        <f t="shared" si="92"/>
        <v>106.67719168144666</v>
      </c>
      <c r="S87" s="4">
        <f t="shared" si="69"/>
        <v>84</v>
      </c>
      <c r="T87" s="4"/>
      <c r="U87" t="s">
        <v>319</v>
      </c>
      <c r="V87" t="s">
        <v>203</v>
      </c>
      <c r="W87" s="4">
        <v>13559860.199999999</v>
      </c>
      <c r="X87" s="4">
        <v>2771471.4</v>
      </c>
      <c r="Y87" s="4">
        <f>VLOOKUP(A87, '[2]Non-Power 5'!$B$2:$F$68, 3, FALSE)</f>
        <v>486871.8</v>
      </c>
      <c r="Z87" s="4">
        <f>VLOOKUP(A87, '[2]Non-Power 5'!$B$2:$F$68, 4, FALSE)</f>
        <v>295771</v>
      </c>
      <c r="AA87">
        <f>VLOOKUP(A87, '[2]Non-Power 5'!$B$2:$F$68, 5, FALSE)</f>
        <v>0.60749256785872585</v>
      </c>
      <c r="AB87" s="4">
        <v>10788388.799999999</v>
      </c>
      <c r="AC87">
        <v>0.36513215040229458</v>
      </c>
      <c r="AD87" s="4">
        <f t="shared" si="70"/>
        <v>2763233.3333333335</v>
      </c>
      <c r="AE87" t="s">
        <v>375</v>
      </c>
      <c r="AF87" s="5">
        <f>(VLOOKUP(A87, '[3]USA Coaches'' Salaries'!$O$3:$W$132, 9, FALSE))</f>
        <v>1.5899999999999999</v>
      </c>
      <c r="AG87">
        <v>31933</v>
      </c>
      <c r="AH87">
        <v>48444</v>
      </c>
      <c r="AI87">
        <v>24966</v>
      </c>
      <c r="AJ87">
        <f t="shared" si="71"/>
        <v>105343</v>
      </c>
      <c r="AK87">
        <v>0</v>
      </c>
      <c r="AL87">
        <v>0</v>
      </c>
      <c r="AM87">
        <v>0</v>
      </c>
      <c r="AN87">
        <v>0</v>
      </c>
      <c r="AO87">
        <f t="shared" si="72"/>
        <v>0</v>
      </c>
      <c r="AP87">
        <f>(VLOOKUP(A87, '[3]College Football Reference 0918'!$A$2:$I$131, 8, FALSE))*10</f>
        <v>0</v>
      </c>
      <c r="AQ87">
        <f>(VLOOKUP(A87, '[3]College Football Reference 0918'!$A$2:$I$131, 9, FALSE))*10</f>
        <v>0</v>
      </c>
      <c r="AR87">
        <f>VLOOKUP('Dataset to Analyze - Overall'!A87, '[3]College Football Reference 0918'!$A$2:$G$131, 3, FALSE)</f>
        <v>55</v>
      </c>
      <c r="AS87">
        <f>VLOOKUP('Dataset to Analyze - Overall'!A87, '[3]College Football Reference 0918'!$A$2:$G$131, 4, FALSE)</f>
        <v>71</v>
      </c>
      <c r="AT87" s="5">
        <f>VLOOKUP('Dataset to Analyze - Overall'!A87, '[3]College Football Reference 0918'!$A$2:$G$131, 5, FALSE)</f>
        <v>0.43650793650793651</v>
      </c>
      <c r="AU87">
        <f>(VLOOKUP('Dataset to Analyze - Overall'!A87,'[3]College Football Reference 0918'!$A$2:$G$131,7,FALSE)*5)</f>
        <v>5</v>
      </c>
      <c r="AV87">
        <f>(VLOOKUP('Dataset to Analyze - Overall'!A87, '[3]College Football Reference 0918'!$A$2:$G$131, 6, FALSE))*5</f>
        <v>25</v>
      </c>
      <c r="AW87">
        <f t="shared" si="73"/>
        <v>16</v>
      </c>
      <c r="AX87" s="4">
        <f>((((SUMIF('[3]2014 Broadcasts'!$F$2:$F$561, 'Dataset to Analyze - Overall'!A87, '[3]2014 Broadcasts'!$B$2:$B$561))+(SUMIF('[3]2014 Broadcasts'!$G$2:$G$561, 'Dataset to Analyze - Overall'!A87, '[3]2014 Broadcasts'!$B$2:$B$561))+(SUMIF('[3]2014 Broadcasts'!$H$2:$H$561, 'Dataset to Analyze - Overall'!A87, '[3]2014 Broadcasts'!$B$2:$B$561))+(SUMIF('[3]2014 Broadcasts'!$I$2:$I$561, 'Dataset to Analyze - Overall'!A87, '[3]2014 Broadcasts'!$B$2:$B$561)))+((SUMIF('[3]2015 Broadcasts'!$C$2:$C$417,'Dataset to Analyze - Overall'!A87,'[3]2015 Broadcasts'!$H$2:$H$417))+(SUMIF('[3]2015 Broadcasts'!$D$2:$D$417,'Dataset to Analyze - Overall'!A87,'[3]2015 Broadcasts'!$H$2:$H$417)))+((SUMIF('[3]2016 Broadcasts'!$C$2:$C$400,'Dataset to Analyze - Overall'!A87,'[3]2016 Broadcasts'!$H$2:$H$400))+(SUMIF('[3]2016 Broadcasts'!$D$2:$D$400,'Dataset to Analyze - Overall'!A87,'[3]2016 Broadcasts'!$H$2:$H$400)))+((SUMIF('[3]2017 Broadcasts'!$C$2:$C$394,'Dataset to Analyze - Overall'!A87, '[3]2017 Broadcasts'!$I$2:$I$394))+(SUMIF('[3]2017 Broadcasts'!$D$2:$D$394,'Dataset to Analyze - Overall'!A87, '[3]2017 Broadcasts'!$I$2:$I$394)))+((SUMIF('[3]2018 Broadcasts'!$C$2:$C$351, 'Dataset to Analyze - Overall'!A87, '[3]2018 Broadcasts'!$H$2:$H$351))+(SUMIF('[3]2018 Broadcasts'!$D$2:$D$351, 'Dataset to Analyze - Overall'!A87, '[3]2018 Broadcasts'!$H$2:$H$351))))/AW87)*1000000</f>
        <v>702937.5</v>
      </c>
      <c r="AY87" t="s">
        <v>205</v>
      </c>
      <c r="AZ87" s="4">
        <f>(VLOOKUP(A87, [3]Averages!$B$2:$K$128, 10, FALSE))*1000000</f>
        <v>2200000</v>
      </c>
      <c r="BA87" s="4">
        <f>AVERAGEIF([3]Attendance!$C$2:$C$1286, 'Dataset to Analyze - Overall'!A87, [3]Attendance!$G$2:$G$1286)</f>
        <v>24611.3</v>
      </c>
      <c r="BB87">
        <f>VLOOKUP(A87, [3]Stadiums!$B$2:$E$132, 3, FALSE)</f>
        <v>41200</v>
      </c>
      <c r="BC87" s="3">
        <f t="shared" si="74"/>
        <v>0.59736165048543688</v>
      </c>
      <c r="BD87">
        <f>VLOOKUP(A87, '[3]College Football Reference 0918'!$A$2:$L$131, 11, FALSE)</f>
        <v>0</v>
      </c>
      <c r="BE87">
        <f>VLOOKUP(A87, '[3]College Football Reference 0918'!$A$2:$L$131, 12, FALSE)</f>
        <v>0</v>
      </c>
      <c r="BF87">
        <f>VLOOKUP(A87, '[3]College Football Reference 0918'!$A$2:$L$131, 2, FALSE)</f>
        <v>0</v>
      </c>
      <c r="BG87">
        <f>VLOOKUP(A87, '[3]Draft Picks'!$AG$2:$AT$131, 14, FALSE)</f>
        <v>9</v>
      </c>
      <c r="BH87">
        <f>VLOOKUP(A87, [3]Averages!$B$2:$J$128, 9, FALSE)</f>
        <v>2402516.7999999998</v>
      </c>
      <c r="BJ87">
        <f>VLOOKUP(A87&amp;"2014", '[4]Revenues_All_Sports_and_Men''s_W'!$E$2:$BI$1271, 57, FALSE)</f>
        <v>13002269</v>
      </c>
      <c r="BK87">
        <f>VLOOKUP(A87&amp;"2015", '[4]Revenues_All_Sports_and_Men''s_W'!$E$2:$BI$1271, 57, FALSE)</f>
        <v>13446340</v>
      </c>
      <c r="BL87">
        <f>VLOOKUP(A87&amp;"2016", '[4]Revenues_All_Sports_and_Men''s_W'!$E$2:$BI$1271, 57, FALSE)</f>
        <v>15444486</v>
      </c>
      <c r="BM87">
        <f>VLOOKUP(A87&amp;"2017", '[4]Revenues_All_Sports_and_Men''s_W'!$E$2:$BI$1271, 57, FALSE)</f>
        <v>21696561</v>
      </c>
      <c r="BN87">
        <f>VLOOKUP(A87&amp;"2018", '[4]Revenues_All_Sports_and_Men''s_W'!$E$2:$BI$1271, 57, FALSE)</f>
        <v>24782902</v>
      </c>
      <c r="BO87" s="6">
        <f>VLOOKUP(A87&amp;"2014", '[4]Revenues_All_Sports_and_Men''s_W'!$E$2:$FO$1271, 58, FALSE)</f>
        <v>0.34930564514278817</v>
      </c>
      <c r="BP87" s="6">
        <f>VLOOKUP(A87&amp;"2015", '[4]Revenues_All_Sports_and_Men''s_W'!$E$2:$FO$1271, 58, FALSE)</f>
        <v>0.35245918204643595</v>
      </c>
      <c r="BQ87" s="6">
        <f>VLOOKUP(A87&amp;"2016", '[4]Revenues_All_Sports_and_Men''s_W'!$E$2:$FO$1271, 58, FALSE)</f>
        <v>0.37478644105899417</v>
      </c>
      <c r="BR87" s="6">
        <f>VLOOKUP(A87&amp;"2017", '[4]Revenues_All_Sports_and_Men''s_W'!$E$2:$FO$1271, 58, FALSE)</f>
        <v>0.39284857719378147</v>
      </c>
      <c r="BS87" s="6">
        <f>VLOOKUP(A87&amp;"2018", '[4]Revenues_All_Sports_and_Men''s_W'!$E$2:$FO$1271, 58, FALSE)</f>
        <v>0.44190963991809118</v>
      </c>
      <c r="BT87">
        <f>VLOOKUP(A87&amp;"2014", '[5]Recruiting_Expenses_Men''s_Women'!$F$2:$O$1271, 9, FALSE)</f>
        <v>541019</v>
      </c>
      <c r="BU87">
        <f>VLOOKUP(A87&amp;"2015", '[5]Recruiting_Expenses_Men''s_Women'!$F$2:$O$1271, 9, FALSE)</f>
        <v>698363</v>
      </c>
      <c r="BV87">
        <f>VLOOKUP(A87&amp;"2016", '[5]Recruiting_Expenses_Men''s_Women'!$F$2:$O$1271, 9, FALSE)</f>
        <v>657532</v>
      </c>
      <c r="BW87">
        <f>VLOOKUP(A87&amp;"2017", '[5]Recruiting_Expenses_Men''s_Women'!$F$2:$O$1271, 9, FALSE)</f>
        <v>639578</v>
      </c>
      <c r="BX87">
        <f>VLOOKUP(A87&amp;"2018", '[5]Recruiting_Expenses_Men''s_Women'!$F$2:$O$1271, 9, FALSE)</f>
        <v>827156</v>
      </c>
      <c r="BY87" s="4">
        <v>2998666.666666667</v>
      </c>
      <c r="BZ87" s="4">
        <v>3002666.666666667</v>
      </c>
      <c r="CA87" s="4">
        <v>3304250</v>
      </c>
      <c r="CB87" s="4">
        <v>3150583.3333333335</v>
      </c>
      <c r="CC87" s="4">
        <v>1360000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f>VLOOKUP(A87, '[3]2014'!$B$18:$D$145, 3, FALSE)</f>
        <v>10</v>
      </c>
      <c r="CJ87">
        <f>VLOOKUP(A87, '[3]2015'!$B$18:$D$145, 3, FALSE)</f>
        <v>7</v>
      </c>
      <c r="CK87">
        <f>VLOOKUP(A87, '[3]2016'!$B$18:$D$145, 3, FALSE)</f>
        <v>7</v>
      </c>
      <c r="CL87">
        <f>VLOOKUP(A87, '[3]2017'!$B$18:$D$147, 3, FALSE)</f>
        <v>7</v>
      </c>
      <c r="CM87">
        <f>VLOOKUP(A87, '[3]2018'!$B$18:$D$147, 3, FALSE)</f>
        <v>3</v>
      </c>
      <c r="CN87">
        <f>COUNTIF('[3]2014 Broadcasts'!$F$2:$F$561, 'Dataset to Analyze - Overall'!A87)+COUNTIF('[3]2014 Broadcasts'!$G$2:$G$561, 'Dataset to Analyze - Overall'!A87)+COUNTIF('[3]2014 Broadcasts'!$H$2:$H$561, 'Dataset to Analyze - Overall'!A87)+COUNTIF('[3]2014 Broadcasts'!$I$2:$I$561, 'Dataset to Analyze - Overall'!A87)</f>
        <v>4</v>
      </c>
      <c r="CO87">
        <f>COUNTIF('[3]2015 Broadcasts'!$C$2:$C$417, A87)+COUNTIF('[3]2015 Broadcasts'!$D$2:$D$417, A87)</f>
        <v>0</v>
      </c>
      <c r="CP87">
        <f>COUNTIF('[3]2016 Broadcasts'!$C$2:$C$400, 'Dataset to Analyze - Overall'!A87)+COUNTIF('[3]2016 Broadcasts'!$D$2:$D$400, 'Dataset to Analyze - Overall'!A87)</f>
        <v>7</v>
      </c>
      <c r="CQ87">
        <f>COUNTIF('[3]2017 Broadcasts'!$C$2:$C$394, 'Dataset to Analyze - Overall'!A87)+COUNTIF('[3]2017 Broadcasts'!$D$2:$D$394, 'Dataset to Analyze - Overall'!A87)</f>
        <v>4</v>
      </c>
      <c r="CR87">
        <f>COUNTIF('[3]2018 Broadcasts'!$C$2:$C$351, 'Dataset to Analyze - Overall'!A87)+COUNTIF('[3]2018 Broadcasts'!$D$2:$D$351, 'Dataset to Analyze - Overall'!A87)</f>
        <v>1</v>
      </c>
      <c r="CS87" s="4">
        <f>(((SUMIF('[3]2014 Broadcasts'!$F$2:$F$561, 'Dataset to Analyze - Overall'!A87, '[3]2014 Broadcasts'!$B$2:$B$561))+(SUMIF('[3]2014 Broadcasts'!$G$2:$G$561, 'Dataset to Analyze - Overall'!A87, '[3]2014 Broadcasts'!$B$2:$B$561))+(SUMIF('[3]2014 Broadcasts'!$H$2:$H$561, 'Dataset to Analyze - Overall'!A87, '[3]2014 Broadcasts'!$B$2:$B$561))+(SUMIF('[3]2014 Broadcasts'!$I$2:$I$561, 'Dataset to Analyze - Overall'!A87, '[3]2014 Broadcasts'!$B$2:$B$561)))/'Dataset to Analyze - Overall'!CN87)*1000000</f>
        <v>884500.00000000012</v>
      </c>
      <c r="CT87" s="4">
        <v>0</v>
      </c>
      <c r="CU87" s="4">
        <f>(((SUMIF('[3]2016 Broadcasts'!$C$2:$C$400,'Dataset to Analyze - Overall'!A87,'[3]2016 Broadcasts'!$H$2:$H$400))+(SUMIF('[3]2016 Broadcasts'!$D$2:$D$400,'Dataset to Analyze - Overall'!A87,'[3]2016 Broadcasts'!$H$2:$H$400)))/'Dataset to Analyze - Overall'!CP87)*1000000</f>
        <v>521714.28571428568</v>
      </c>
      <c r="CV87" s="4">
        <f>(((SUMIF('[3]2017 Broadcasts'!$C$2:$C$394,'Dataset to Analyze - Overall'!A87, '[3]2017 Broadcasts'!$I$2:$I$394))+(SUMIF('[3]2017 Broadcasts'!$D$2:$D$394,'Dataset to Analyze - Overall'!A87, '[3]2017 Broadcasts'!$I$2:$I$394)))/'Dataset to Analyze - Overall'!CQ87)*1000000</f>
        <v>909250</v>
      </c>
      <c r="CW87" s="4">
        <f>(((SUMIF('[3]2018 Broadcasts'!$C$2:$C$351, 'Dataset to Analyze - Overall'!A87, '[3]2018 Broadcasts'!$H$2:$H$351))+(SUMIF('[3]2018 Broadcasts'!$D$2:$D$351, 'Dataset to Analyze - Overall'!A87, '[3]2018 Broadcasts'!$H$2:$H$351)))/'Dataset to Analyze - Overall'!CR87)*1000000</f>
        <v>420000</v>
      </c>
      <c r="CX87" s="5"/>
      <c r="CY87">
        <f>VLOOKUP(A87&amp;"2014", [3]Attendance!$D$2:$G$1286, 4, FALSE)</f>
        <v>26575</v>
      </c>
      <c r="CZ87">
        <f>VLOOKUP(A87&amp;"2015", [3]Attendance!$D$2:$G$1286, 4, FALSE)</f>
        <v>24917</v>
      </c>
      <c r="DA87">
        <f>VLOOKUP(A87&amp;"2016", [3]Attendance!$D$2:$G$1286, 4, FALSE)</f>
        <v>27600</v>
      </c>
      <c r="DB87">
        <f>VLOOKUP(A87&amp;"2017", [3]Attendance!$D$2:$G$1286, 4, FALSE)</f>
        <v>32062</v>
      </c>
      <c r="DC87">
        <f>VLOOKUP(A87&amp;"2018", [3]Attendance!$D$2:$G$1286, 4, FALSE)</f>
        <v>29504</v>
      </c>
      <c r="DY87">
        <f t="shared" si="77"/>
        <v>29.287299999999998</v>
      </c>
      <c r="DZ87">
        <f t="shared" si="78"/>
        <v>29.030709999999999</v>
      </c>
      <c r="EA87">
        <f t="shared" si="79"/>
        <v>29.030709999999999</v>
      </c>
      <c r="EB87">
        <f t="shared" si="80"/>
        <v>29.030709999999999</v>
      </c>
      <c r="EC87">
        <f t="shared" si="81"/>
        <v>23.688589999999998</v>
      </c>
      <c r="ED87">
        <f t="shared" si="82"/>
        <v>5.9720000000386166</v>
      </c>
      <c r="EE87">
        <f t="shared" si="83"/>
        <v>5.2208748608124737E-11</v>
      </c>
      <c r="EF87">
        <f t="shared" si="84"/>
        <v>10.451000000067747</v>
      </c>
      <c r="EG87">
        <f t="shared" si="85"/>
        <v>5.9720000000847628</v>
      </c>
      <c r="EH87">
        <f t="shared" si="86"/>
        <v>1.4930000001024484</v>
      </c>
      <c r="EI87" s="4">
        <f t="shared" si="98"/>
        <v>35.259300000038614</v>
      </c>
      <c r="EJ87" s="4">
        <f t="shared" si="99"/>
        <v>29.030710000052206</v>
      </c>
      <c r="EK87" s="4">
        <f t="shared" si="100"/>
        <v>39.48171000006775</v>
      </c>
      <c r="EL87" s="4">
        <f t="shared" si="101"/>
        <v>35.002710000084761</v>
      </c>
      <c r="EM87" s="4">
        <f t="shared" si="102"/>
        <v>25.181590000102446</v>
      </c>
      <c r="EN87" s="4">
        <f t="shared" si="58"/>
        <v>96</v>
      </c>
      <c r="EO87" s="4">
        <f t="shared" si="58"/>
        <v>102</v>
      </c>
      <c r="EP87" s="4">
        <f t="shared" si="58"/>
        <v>88</v>
      </c>
      <c r="EQ87" s="4">
        <f t="shared" si="58"/>
        <v>93</v>
      </c>
      <c r="ER87" s="4" t="e">
        <f t="shared" si="58"/>
        <v>#DIV/0!</v>
      </c>
      <c r="ET87" s="4">
        <v>0</v>
      </c>
      <c r="EU87">
        <v>0</v>
      </c>
      <c r="EV87">
        <v>0</v>
      </c>
      <c r="EW87">
        <v>0</v>
      </c>
      <c r="EX87">
        <v>0</v>
      </c>
      <c r="EY87">
        <v>5</v>
      </c>
      <c r="EZ87">
        <v>5</v>
      </c>
      <c r="FA87">
        <v>5</v>
      </c>
      <c r="FB87">
        <v>5</v>
      </c>
      <c r="FC87">
        <v>0</v>
      </c>
      <c r="FD87">
        <f>VLOOKUP(A87, '[3]College Football Reference 0918'!$A$2:$R$131, 9, FALSE)</f>
        <v>0</v>
      </c>
      <c r="FE87">
        <f>VLOOKUP(A87, '[3]College Football Reference 0918'!$A$2:$R$131, 10, FALSE)</f>
        <v>0</v>
      </c>
      <c r="FF87">
        <f>VLOOKUP(A87, '[3]College Football Reference 0918'!$A$2:$R$131, 11, FALSE)</f>
        <v>0</v>
      </c>
      <c r="FG87">
        <f>VLOOKUP(A87, '[3]College Football Reference 0918'!$A$2:$R$131, 12, FALSE)</f>
        <v>0</v>
      </c>
      <c r="FH87">
        <f>VLOOKUP(A87, '[3]College Football Reference 0918'!$A$2:$R$131, 13, FALSE)</f>
        <v>0</v>
      </c>
      <c r="FX87">
        <f>IF((VLOOKUP(A87, '[3]2014'!$B$18:$Q$145, 13, FALSE))&gt;0, 5, 0)</f>
        <v>0</v>
      </c>
      <c r="FY87">
        <f>IF((VLOOKUP(A87, '[3]2015'!$B$18:$P$145, 13, FALSE))&gt;0, 5, 0)</f>
        <v>0</v>
      </c>
      <c r="FZ87">
        <f>IF((VLOOKUP(A87, '[3]2016'!$B$18:$Q$145, 13, FALSE))&gt;0, 5, 0)</f>
        <v>0</v>
      </c>
      <c r="GA87">
        <f>IF((VLOOKUP(A87, '[3]2017'!$B$18:$Q$147, 13, FALSE))&gt;0, 5, 0)</f>
        <v>0</v>
      </c>
      <c r="GB87">
        <f>IF((VLOOKUP(A87, '[3]2018'!$B$18:$Q$147, 13, FALSE))&gt;0, 5, 0)</f>
        <v>0</v>
      </c>
      <c r="GC87">
        <f>IF((VLOOKUP(A87, '[3]2014'!$B$18:$Q$145, 15, FALSE))&gt;0, 5, 0)</f>
        <v>0</v>
      </c>
      <c r="GD87">
        <f>IF((VLOOKUP(A87, '[3]2015'!$B$18:$P$145, 15, FALSE))&gt;0, 5, 0)</f>
        <v>0</v>
      </c>
      <c r="GE87">
        <f>IF((VLOOKUP(A87, '[3]2016'!$B$18:$Q$145, 15, FALSE))&gt;0, 5, 0)</f>
        <v>0</v>
      </c>
      <c r="GF87">
        <f>IF((VLOOKUP(A87, '[3]2017'!$B$18:$Q$147, 15, FALSE))&gt;0, 5, 0)</f>
        <v>0</v>
      </c>
      <c r="GG87">
        <f>IF((VLOOKUP(A87, '[3]2018'!$B$18:$Q$147, 15, FALSE))&gt;0, 5, 0)</f>
        <v>0</v>
      </c>
      <c r="GH87" s="7">
        <f t="shared" si="103"/>
        <v>68671.545096915128</v>
      </c>
      <c r="GI87" s="7">
        <f t="shared" si="103"/>
        <v>74807.060836168675</v>
      </c>
      <c r="GJ87" s="7">
        <f t="shared" si="103"/>
        <v>81490.759280988277</v>
      </c>
      <c r="GK87" s="7">
        <f t="shared" si="103"/>
        <v>88771.618266563761</v>
      </c>
      <c r="GL87" s="7">
        <f t="shared" si="103"/>
        <v>96702.991593097191</v>
      </c>
      <c r="GM87">
        <v>105343</v>
      </c>
      <c r="GO87" s="8" t="e">
        <f t="shared" si="89"/>
        <v>#N/A</v>
      </c>
      <c r="GP87" s="8" t="e">
        <f t="shared" si="90"/>
        <v>#N/A</v>
      </c>
      <c r="GQ87" t="e">
        <f>VLOOKUP(A87, '[3]Sept. 2017 Social'!$D$2:$F$151, 3, FALSE)</f>
        <v>#N/A</v>
      </c>
      <c r="GR87" t="e">
        <f>VLOOKUP(A87, '[3]Sept. 2018 Social'!$D$2:$F$151, 3, FALSE)</f>
        <v>#N/A</v>
      </c>
      <c r="GS87" t="e">
        <f>VLOOKUP(A87, '[3]Sept. 2019 Social'!$D$2:$F$301, 3, FALSE)</f>
        <v>#N/A</v>
      </c>
      <c r="GV87">
        <v>0.73426795946279777</v>
      </c>
    </row>
    <row r="88" spans="1:204" x14ac:dyDescent="0.35">
      <c r="A88" t="s">
        <v>376</v>
      </c>
      <c r="B88" t="str">
        <f>VLOOKUP(A88,'[1]CFB Scores for Tableau'!$A$2:$D$131, 2, FALSE)</f>
        <v>Greenville</v>
      </c>
      <c r="C88" t="str">
        <f>VLOOKUP(A88,'[1]CFB Scores for Tableau'!$A$2:$D$131, 3, FALSE)</f>
        <v>North Carolina</v>
      </c>
      <c r="D88" s="9">
        <f>VLOOKUP(A88,'[1]CFB Scores for Tableau'!$A$2:$D$131, 4, FALSE)</f>
        <v>27858</v>
      </c>
      <c r="F88" s="3">
        <f t="shared" si="61"/>
        <v>14.604758964399808</v>
      </c>
      <c r="G88">
        <f t="shared" si="62"/>
        <v>77</v>
      </c>
      <c r="I88" s="4">
        <f t="shared" si="63"/>
        <v>3.709508221310001</v>
      </c>
      <c r="J88">
        <v>0</v>
      </c>
      <c r="K88" s="4">
        <f t="shared" si="64"/>
        <v>8.3825000000000003</v>
      </c>
      <c r="L88" s="4">
        <f t="shared" si="65"/>
        <v>41.544551215862732</v>
      </c>
      <c r="M88" s="4">
        <f t="shared" si="91"/>
        <v>32.361229000000002</v>
      </c>
      <c r="N88" s="4">
        <f t="shared" si="66"/>
        <v>41.804000000317444</v>
      </c>
      <c r="O88" s="4">
        <f t="shared" si="67"/>
        <v>127.80178843749019</v>
      </c>
      <c r="P88" s="4">
        <f t="shared" si="68"/>
        <v>76</v>
      </c>
      <c r="Q88" s="4"/>
      <c r="R88" s="4">
        <f t="shared" si="92"/>
        <v>127.07037932919002</v>
      </c>
      <c r="S88" s="4">
        <f t="shared" si="69"/>
        <v>76</v>
      </c>
      <c r="T88" s="4"/>
      <c r="U88" t="s">
        <v>328</v>
      </c>
      <c r="V88" t="s">
        <v>203</v>
      </c>
      <c r="W88" s="4">
        <v>11495426.300000001</v>
      </c>
      <c r="X88" s="4">
        <v>2810075.4</v>
      </c>
      <c r="Y88" s="4">
        <f>VLOOKUP(A88, '[2]Non-Power 5'!$B$2:$F$68, 3, FALSE)</f>
        <v>377326.6</v>
      </c>
      <c r="Z88" s="4">
        <f>VLOOKUP(A88, '[2]Non-Power 5'!$B$2:$F$68, 4, FALSE)</f>
        <v>165127.4</v>
      </c>
      <c r="AA88">
        <f>VLOOKUP(A88, '[2]Non-Power 5'!$B$2:$F$68, 5, FALSE)</f>
        <v>0.43762459365440975</v>
      </c>
      <c r="AB88" s="4">
        <v>8685350.9000000004</v>
      </c>
      <c r="AC88">
        <v>0.28560539269172119</v>
      </c>
      <c r="AD88" s="4">
        <f t="shared" si="70"/>
        <v>3874000</v>
      </c>
      <c r="AE88" t="s">
        <v>377</v>
      </c>
      <c r="AF88" s="5">
        <f>(VLOOKUP(A88, '[3]USA Coaches'' Salaries'!$O$3:$W$132, 9, FALSE))</f>
        <v>1.25972</v>
      </c>
      <c r="AG88">
        <v>39079</v>
      </c>
      <c r="AH88">
        <v>60185</v>
      </c>
      <c r="AI88">
        <v>33137</v>
      </c>
      <c r="AJ88">
        <f t="shared" si="71"/>
        <v>132401</v>
      </c>
      <c r="AK88">
        <v>0</v>
      </c>
      <c r="AL88">
        <v>0</v>
      </c>
      <c r="AM88">
        <v>0</v>
      </c>
      <c r="AN88">
        <v>0</v>
      </c>
      <c r="AO88">
        <f t="shared" si="72"/>
        <v>0</v>
      </c>
      <c r="AP88">
        <f>(VLOOKUP(A88, '[3]College Football Reference 0918'!$A$2:$I$131, 8, FALSE))*10</f>
        <v>0</v>
      </c>
      <c r="AQ88">
        <f>(VLOOKUP(A88, '[3]College Football Reference 0918'!$A$2:$I$131, 9, FALSE))*10</f>
        <v>10</v>
      </c>
      <c r="AR88">
        <f>VLOOKUP('Dataset to Analyze - Overall'!A88, '[3]College Football Reference 0918'!$A$2:$G$131, 3, FALSE)</f>
        <v>60</v>
      </c>
      <c r="AS88">
        <f>VLOOKUP('Dataset to Analyze - Overall'!A88, '[3]College Football Reference 0918'!$A$2:$G$131, 4, FALSE)</f>
        <v>66</v>
      </c>
      <c r="AT88" s="5">
        <f>VLOOKUP('Dataset to Analyze - Overall'!A88, '[3]College Football Reference 0918'!$A$2:$G$131, 5, FALSE)</f>
        <v>0.47619047619047616</v>
      </c>
      <c r="AU88">
        <f>(VLOOKUP('Dataset to Analyze - Overall'!A88,'[3]College Football Reference 0918'!$A$2:$G$131,7,FALSE)*5)</f>
        <v>5</v>
      </c>
      <c r="AV88">
        <f>(VLOOKUP('Dataset to Analyze - Overall'!A88, '[3]College Football Reference 0918'!$A$2:$G$131, 6, FALSE))*5</f>
        <v>25</v>
      </c>
      <c r="AW88">
        <f t="shared" si="73"/>
        <v>28</v>
      </c>
      <c r="AX88" s="4">
        <f>((((SUMIF('[3]2014 Broadcasts'!$F$2:$F$561, 'Dataset to Analyze - Overall'!A88, '[3]2014 Broadcasts'!$B$2:$B$561))+(SUMIF('[3]2014 Broadcasts'!$G$2:$G$561, 'Dataset to Analyze - Overall'!A88, '[3]2014 Broadcasts'!$B$2:$B$561))+(SUMIF('[3]2014 Broadcasts'!$H$2:$H$561, 'Dataset to Analyze - Overall'!A88, '[3]2014 Broadcasts'!$B$2:$B$561))+(SUMIF('[3]2014 Broadcasts'!$I$2:$I$561, 'Dataset to Analyze - Overall'!A88, '[3]2014 Broadcasts'!$B$2:$B$561)))+((SUMIF('[3]2015 Broadcasts'!$C$2:$C$417,'Dataset to Analyze - Overall'!A88,'[3]2015 Broadcasts'!$H$2:$H$417))+(SUMIF('[3]2015 Broadcasts'!$D$2:$D$417,'Dataset to Analyze - Overall'!A88,'[3]2015 Broadcasts'!$H$2:$H$417)))+((SUMIF('[3]2016 Broadcasts'!$C$2:$C$400,'Dataset to Analyze - Overall'!A88,'[3]2016 Broadcasts'!$H$2:$H$400))+(SUMIF('[3]2016 Broadcasts'!$D$2:$D$400,'Dataset to Analyze - Overall'!A88,'[3]2016 Broadcasts'!$H$2:$H$400)))+((SUMIF('[3]2017 Broadcasts'!$C$2:$C$394,'Dataset to Analyze - Overall'!A88, '[3]2017 Broadcasts'!$I$2:$I$394))+(SUMIF('[3]2017 Broadcasts'!$D$2:$D$394,'Dataset to Analyze - Overall'!A88, '[3]2017 Broadcasts'!$I$2:$I$394)))+((SUMIF('[3]2018 Broadcasts'!$C$2:$C$351, 'Dataset to Analyze - Overall'!A88, '[3]2018 Broadcasts'!$H$2:$H$351))+(SUMIF('[3]2018 Broadcasts'!$D$2:$D$351, 'Dataset to Analyze - Overall'!A88, '[3]2018 Broadcasts'!$H$2:$H$351))))/AW88)*1000000</f>
        <v>744964.2857142858</v>
      </c>
      <c r="AY88" t="s">
        <v>233</v>
      </c>
      <c r="AZ88" s="4">
        <f>(VLOOKUP(A88, [3]Averages!$B$2:$K$128, 10, FALSE))*1000000</f>
        <v>1425000</v>
      </c>
      <c r="BA88" s="4">
        <f>AVERAGEIF([3]Attendance!$C$2:$C$1286, 'Dataset to Analyze - Overall'!A88, [3]Attendance!$G$2:$G$1286)</f>
        <v>42561.7</v>
      </c>
      <c r="BB88">
        <f>VLOOKUP(A88, [3]Stadiums!$B$2:$E$132, 3, FALSE)</f>
        <v>50000</v>
      </c>
      <c r="BC88" s="3">
        <f t="shared" si="74"/>
        <v>0.85123399999999994</v>
      </c>
      <c r="BD88">
        <f>VLOOKUP(A88, '[3]College Football Reference 0918'!$A$2:$L$131, 11, FALSE)</f>
        <v>0</v>
      </c>
      <c r="BE88">
        <f>VLOOKUP(A88, '[3]College Football Reference 0918'!$A$2:$L$131, 12, FALSE)</f>
        <v>0</v>
      </c>
      <c r="BF88">
        <f>VLOOKUP(A88, '[3]College Football Reference 0918'!$A$2:$L$131, 2, FALSE)</f>
        <v>2</v>
      </c>
      <c r="BG88">
        <f>VLOOKUP(A88, '[3]Draft Picks'!$AG$2:$AT$131, 14, FALSE)</f>
        <v>6</v>
      </c>
      <c r="BH88">
        <f>VLOOKUP(A88, [3]Averages!$B$2:$J$128, 9, FALSE)</f>
        <v>2407474.7700000005</v>
      </c>
      <c r="BJ88">
        <f>VLOOKUP(A88&amp;"2014", '[4]Revenues_All_Sports_and_Men''s_W'!$E$2:$BI$1271, 57, FALSE)</f>
        <v>12299240</v>
      </c>
      <c r="BK88">
        <f>VLOOKUP(A88&amp;"2015", '[4]Revenues_All_Sports_and_Men''s_W'!$E$2:$BI$1271, 57, FALSE)</f>
        <v>12264915</v>
      </c>
      <c r="BL88">
        <f>VLOOKUP(A88&amp;"2016", '[4]Revenues_All_Sports_and_Men''s_W'!$E$2:$BI$1271, 57, FALSE)</f>
        <v>12595950</v>
      </c>
      <c r="BM88">
        <f>VLOOKUP(A88&amp;"2017", '[4]Revenues_All_Sports_and_Men''s_W'!$E$2:$BI$1271, 57, FALSE)</f>
        <v>11203863</v>
      </c>
      <c r="BN88">
        <f>VLOOKUP(A88&amp;"2018", '[4]Revenues_All_Sports_and_Men''s_W'!$E$2:$BI$1271, 57, FALSE)</f>
        <v>14136043</v>
      </c>
      <c r="BO88" s="6">
        <f>VLOOKUP(A88&amp;"2014", '[4]Revenues_All_Sports_and_Men''s_W'!$E$2:$FO$1271, 58, FALSE)</f>
        <v>0.25232359772496732</v>
      </c>
      <c r="BP88" s="6">
        <f>VLOOKUP(A88&amp;"2015", '[4]Revenues_All_Sports_and_Men''s_W'!$E$2:$FO$1271, 58, FALSE)</f>
        <v>0.28493016560655571</v>
      </c>
      <c r="BQ88" s="6">
        <f>VLOOKUP(A88&amp;"2016", '[4]Revenues_All_Sports_and_Men''s_W'!$E$2:$FO$1271, 58, FALSE)</f>
        <v>0.27531430675731006</v>
      </c>
      <c r="BR88" s="6">
        <f>VLOOKUP(A88&amp;"2017", '[4]Revenues_All_Sports_and_Men''s_W'!$E$2:$FO$1271, 58, FALSE)</f>
        <v>0.25644007430993626</v>
      </c>
      <c r="BS88" s="6">
        <f>VLOOKUP(A88&amp;"2018", '[4]Revenues_All_Sports_and_Men''s_W'!$E$2:$FO$1271, 58, FALSE)</f>
        <v>0.27869208169320142</v>
      </c>
      <c r="BT88">
        <f>VLOOKUP(A88&amp;"2014", '[5]Recruiting_Expenses_Men''s_Women'!$F$2:$O$1271, 9, FALSE)</f>
        <v>531799</v>
      </c>
      <c r="BU88">
        <f>VLOOKUP(A88&amp;"2015", '[5]Recruiting_Expenses_Men''s_Women'!$F$2:$O$1271, 9, FALSE)</f>
        <v>562491</v>
      </c>
      <c r="BV88">
        <f>VLOOKUP(A88&amp;"2016", '[5]Recruiting_Expenses_Men''s_Women'!$F$2:$O$1271, 9, FALSE)</f>
        <v>724549</v>
      </c>
      <c r="BW88">
        <f>VLOOKUP(A88&amp;"2017", '[5]Recruiting_Expenses_Men''s_Women'!$F$2:$O$1271, 9, FALSE)</f>
        <v>527189</v>
      </c>
      <c r="BX88">
        <f>VLOOKUP(A88&amp;"2018", '[5]Recruiting_Expenses_Men''s_Women'!$F$2:$O$1271, 9, FALSE)</f>
        <v>742427</v>
      </c>
      <c r="BY88" s="4">
        <v>4814000</v>
      </c>
      <c r="BZ88" s="4">
        <v>3597000</v>
      </c>
      <c r="CA88" s="4">
        <v>3736000</v>
      </c>
      <c r="CB88" s="4">
        <v>3885000</v>
      </c>
      <c r="CC88" s="4">
        <v>3338000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f>VLOOKUP(A88, '[3]2014'!$B$18:$D$145, 3, FALSE)</f>
        <v>8</v>
      </c>
      <c r="CJ88">
        <f>VLOOKUP(A88, '[3]2015'!$B$18:$D$145, 3, FALSE)</f>
        <v>5</v>
      </c>
      <c r="CK88">
        <f>VLOOKUP(A88, '[3]2016'!$B$18:$D$145, 3, FALSE)</f>
        <v>3</v>
      </c>
      <c r="CL88">
        <f>VLOOKUP(A88, '[3]2017'!$B$18:$D$147, 3, FALSE)</f>
        <v>3</v>
      </c>
      <c r="CM88">
        <f>VLOOKUP(A88, '[3]2018'!$B$18:$D$147, 3, FALSE)</f>
        <v>3</v>
      </c>
      <c r="CN88">
        <f>COUNTIF('[3]2014 Broadcasts'!$F$2:$F$561, 'Dataset to Analyze - Overall'!A88)+COUNTIF('[3]2014 Broadcasts'!$G$2:$G$561, 'Dataset to Analyze - Overall'!A88)+COUNTIF('[3]2014 Broadcasts'!$H$2:$H$561, 'Dataset to Analyze - Overall'!A88)+COUNTIF('[3]2014 Broadcasts'!$I$2:$I$561, 'Dataset to Analyze - Overall'!A88)</f>
        <v>12</v>
      </c>
      <c r="CO88">
        <f>COUNTIF('[3]2015 Broadcasts'!$C$2:$C$417, A88)+COUNTIF('[3]2015 Broadcasts'!$D$2:$D$417, A88)</f>
        <v>9</v>
      </c>
      <c r="CP88">
        <f>COUNTIF('[3]2016 Broadcasts'!$C$2:$C$400, 'Dataset to Analyze - Overall'!A88)+COUNTIF('[3]2016 Broadcasts'!$D$2:$D$400, 'Dataset to Analyze - Overall'!A88)</f>
        <v>1</v>
      </c>
      <c r="CQ88">
        <f>COUNTIF('[3]2017 Broadcasts'!$C$2:$C$394, 'Dataset to Analyze - Overall'!A88)+COUNTIF('[3]2017 Broadcasts'!$D$2:$D$394, 'Dataset to Analyze - Overall'!A88)</f>
        <v>4</v>
      </c>
      <c r="CR88">
        <f>COUNTIF('[3]2018 Broadcasts'!$C$2:$C$351, 'Dataset to Analyze - Overall'!A88)+COUNTIF('[3]2018 Broadcasts'!$D$2:$D$351, 'Dataset to Analyze - Overall'!A88)</f>
        <v>2</v>
      </c>
      <c r="CS88" s="4">
        <f>(((SUMIF('[3]2014 Broadcasts'!$F$2:$F$561, 'Dataset to Analyze - Overall'!A88, '[3]2014 Broadcasts'!$B$2:$B$561))+(SUMIF('[3]2014 Broadcasts'!$G$2:$G$561, 'Dataset to Analyze - Overall'!A88, '[3]2014 Broadcasts'!$B$2:$B$561))+(SUMIF('[3]2014 Broadcasts'!$H$2:$H$561, 'Dataset to Analyze - Overall'!A88, '[3]2014 Broadcasts'!$B$2:$B$561))+(SUMIF('[3]2014 Broadcasts'!$I$2:$I$561, 'Dataset to Analyze - Overall'!A88, '[3]2014 Broadcasts'!$B$2:$B$561)))/'Dataset to Analyze - Overall'!CN88)*1000000</f>
        <v>993666.66666666698</v>
      </c>
      <c r="CT88" s="4">
        <f>(((SUMIF('[3]2015 Broadcasts'!$C$2:$C$417,'Dataset to Analyze - Overall'!A88,'[3]2015 Broadcasts'!$H$2:$H$417))+(SUMIF('[3]2015 Broadcasts'!$D$2:$D$417,'Dataset to Analyze - Overall'!A88,'[3]2015 Broadcasts'!$H$2:$H$417)))/CO88)*1000000</f>
        <v>811444.4444444445</v>
      </c>
      <c r="CU88" s="4">
        <f>(((SUMIF('[3]2016 Broadcasts'!$C$2:$C$400,'Dataset to Analyze - Overall'!A88,'[3]2016 Broadcasts'!$H$2:$H$400))+(SUMIF('[3]2016 Broadcasts'!$D$2:$D$400,'Dataset to Analyze - Overall'!A88,'[3]2016 Broadcasts'!$H$2:$H$400)))/'Dataset to Analyze - Overall'!CP88)*1000000</f>
        <v>397000</v>
      </c>
      <c r="CV88" s="4">
        <f>(((SUMIF('[3]2017 Broadcasts'!$C$2:$C$394,'Dataset to Analyze - Overall'!A88, '[3]2017 Broadcasts'!$I$2:$I$394))+(SUMIF('[3]2017 Broadcasts'!$D$2:$D$394,'Dataset to Analyze - Overall'!A88, '[3]2017 Broadcasts'!$I$2:$I$394)))/'Dataset to Analyze - Overall'!CQ88)*1000000</f>
        <v>116250</v>
      </c>
      <c r="CW88" s="4">
        <f>(((SUMIF('[3]2018 Broadcasts'!$C$2:$C$351, 'Dataset to Analyze - Overall'!A88, '[3]2018 Broadcasts'!$H$2:$H$351))+(SUMIF('[3]2018 Broadcasts'!$D$2:$D$351, 'Dataset to Analyze - Overall'!A88, '[3]2018 Broadcasts'!$H$2:$H$351)))/'Dataset to Analyze - Overall'!CR88)*1000000</f>
        <v>385000</v>
      </c>
      <c r="CX88" s="5"/>
      <c r="CY88">
        <f>VLOOKUP(A88&amp;"2014", [3]Attendance!$D$2:$G$1286, 4, FALSE)</f>
        <v>44786</v>
      </c>
      <c r="CZ88">
        <f>VLOOKUP(A88&amp;"2015", [3]Attendance!$D$2:$G$1286, 4, FALSE)</f>
        <v>43274</v>
      </c>
      <c r="DA88">
        <f>VLOOKUP(A88&amp;"2016", [3]Attendance!$D$2:$G$1286, 4, FALSE)</f>
        <v>44113</v>
      </c>
      <c r="DB88">
        <f>VLOOKUP(A88&amp;"2017", [3]Attendance!$D$2:$G$1286, 4, FALSE)</f>
        <v>36727</v>
      </c>
      <c r="DC88">
        <f>VLOOKUP(A88&amp;"2018", [3]Attendance!$D$2:$G$1286, 4, FALSE)</f>
        <v>32908</v>
      </c>
      <c r="DY88">
        <f t="shared" si="77"/>
        <v>30.354639999999996</v>
      </c>
      <c r="DZ88">
        <f t="shared" si="78"/>
        <v>23.859649999999998</v>
      </c>
      <c r="EA88">
        <f t="shared" si="79"/>
        <v>23.688589999999998</v>
      </c>
      <c r="EB88">
        <f t="shared" si="80"/>
        <v>23.688589999999998</v>
      </c>
      <c r="EC88">
        <f t="shared" si="81"/>
        <v>23.688589999999998</v>
      </c>
      <c r="ED88">
        <f t="shared" si="82"/>
        <v>17.916000000066735</v>
      </c>
      <c r="EE88">
        <f t="shared" si="83"/>
        <v>13.437000000084106</v>
      </c>
      <c r="EF88">
        <f t="shared" si="84"/>
        <v>1.4930000001031547</v>
      </c>
      <c r="EG88">
        <f t="shared" si="85"/>
        <v>5.9720000001233569</v>
      </c>
      <c r="EH88">
        <f t="shared" si="86"/>
        <v>2.9860000001457969</v>
      </c>
      <c r="EI88" s="4">
        <f t="shared" si="98"/>
        <v>48.270640000066734</v>
      </c>
      <c r="EJ88" s="4">
        <f t="shared" si="99"/>
        <v>37.296650000084107</v>
      </c>
      <c r="EK88" s="4">
        <f t="shared" si="100"/>
        <v>25.181590000103153</v>
      </c>
      <c r="EL88" s="4">
        <f t="shared" si="101"/>
        <v>29.660590000123356</v>
      </c>
      <c r="EM88" s="4">
        <f t="shared" si="102"/>
        <v>26.674590000145795</v>
      </c>
      <c r="EN88" s="4">
        <f t="shared" si="58"/>
        <v>81</v>
      </c>
      <c r="EO88" s="4">
        <f t="shared" si="58"/>
        <v>91</v>
      </c>
      <c r="EP88" s="4">
        <f t="shared" si="58"/>
        <v>122</v>
      </c>
      <c r="EQ88" s="4">
        <f t="shared" si="58"/>
        <v>106</v>
      </c>
      <c r="ER88" s="4" t="e">
        <f t="shared" si="58"/>
        <v>#DIV/0!</v>
      </c>
      <c r="ET88" s="4">
        <v>0</v>
      </c>
      <c r="EU88">
        <v>0</v>
      </c>
      <c r="EV88">
        <v>0</v>
      </c>
      <c r="EW88">
        <v>0</v>
      </c>
      <c r="EX88">
        <v>0</v>
      </c>
      <c r="EY88">
        <v>5</v>
      </c>
      <c r="EZ88">
        <v>0</v>
      </c>
      <c r="FA88">
        <v>0</v>
      </c>
      <c r="FB88">
        <v>0</v>
      </c>
      <c r="FC88">
        <v>0</v>
      </c>
      <c r="FD88">
        <f>VLOOKUP(A88, '[3]College Football Reference 0918'!$A$2:$R$131, 9, FALSE)</f>
        <v>1</v>
      </c>
      <c r="FE88">
        <f>VLOOKUP(A88, '[3]College Football Reference 0918'!$A$2:$R$131, 10, FALSE)</f>
        <v>0</v>
      </c>
      <c r="FF88">
        <f>VLOOKUP(A88, '[3]College Football Reference 0918'!$A$2:$R$131, 11, FALSE)</f>
        <v>0</v>
      </c>
      <c r="FG88">
        <f>VLOOKUP(A88, '[3]College Football Reference 0918'!$A$2:$R$131, 12, FALSE)</f>
        <v>0</v>
      </c>
      <c r="FH88">
        <f>VLOOKUP(A88, '[3]College Football Reference 0918'!$A$2:$R$131, 13, FALSE)</f>
        <v>0</v>
      </c>
      <c r="FX88">
        <f>IF((VLOOKUP(A88, '[3]2014'!$B$18:$Q$145, 13, FALSE))&gt;0, 5, 0)</f>
        <v>0</v>
      </c>
      <c r="FY88">
        <f>IF((VLOOKUP(A88, '[3]2015'!$B$18:$P$145, 13, FALSE))&gt;0, 5, 0)</f>
        <v>0</v>
      </c>
      <c r="FZ88">
        <f>IF((VLOOKUP(A88, '[3]2016'!$B$18:$Q$145, 13, FALSE))&gt;0, 5, 0)</f>
        <v>0</v>
      </c>
      <c r="GA88">
        <f>IF((VLOOKUP(A88, '[3]2017'!$B$18:$Q$147, 13, FALSE))&gt;0, 5, 0)</f>
        <v>0</v>
      </c>
      <c r="GB88">
        <f>IF((VLOOKUP(A88, '[3]2018'!$B$18:$Q$147, 13, FALSE))&gt;0, 5, 0)</f>
        <v>0</v>
      </c>
      <c r="GC88">
        <f>IF((VLOOKUP(A88, '[3]2014'!$B$18:$Q$145, 15, FALSE))&gt;0, 5, 0)</f>
        <v>0</v>
      </c>
      <c r="GD88">
        <f>IF((VLOOKUP(A88, '[3]2015'!$B$18:$P$145, 15, FALSE))&gt;0, 5, 0)</f>
        <v>0</v>
      </c>
      <c r="GE88">
        <f>IF((VLOOKUP(A88, '[3]2016'!$B$18:$Q$145, 15, FALSE))&gt;0, 5, 0)</f>
        <v>0</v>
      </c>
      <c r="GF88">
        <f>IF((VLOOKUP(A88, '[3]2017'!$B$18:$Q$147, 15, FALSE))&gt;0, 5, 0)</f>
        <v>0</v>
      </c>
      <c r="GG88">
        <f>IF((VLOOKUP(A88, '[3]2018'!$B$18:$Q$147, 15, FALSE))&gt;0, 5, 0)</f>
        <v>0</v>
      </c>
      <c r="GH88" s="7">
        <f t="shared" si="103"/>
        <v>86310.255473801401</v>
      </c>
      <c r="GI88" s="7">
        <f t="shared" si="103"/>
        <v>94021.716314985999</v>
      </c>
      <c r="GJ88" s="7">
        <f t="shared" si="103"/>
        <v>102422.16397446561</v>
      </c>
      <c r="GK88" s="7">
        <f t="shared" si="103"/>
        <v>111573.15654681668</v>
      </c>
      <c r="GL88" s="7">
        <f t="shared" si="103"/>
        <v>121541.75208526112</v>
      </c>
      <c r="GM88">
        <v>132401</v>
      </c>
      <c r="GO88" s="8" t="e">
        <f t="shared" si="89"/>
        <v>#N/A</v>
      </c>
      <c r="GP88" s="8" t="e">
        <f t="shared" si="90"/>
        <v>#N/A</v>
      </c>
      <c r="GQ88" t="e">
        <f>VLOOKUP(A88, '[3]Sept. 2017 Social'!$D$2:$F$151, 3, FALSE)</f>
        <v>#N/A</v>
      </c>
      <c r="GR88">
        <f>VLOOKUP(A88, '[3]Sept. 2018 Social'!$D$2:$F$151, 3, FALSE)</f>
        <v>0.13569999999999999</v>
      </c>
      <c r="GS88" t="e">
        <f>VLOOKUP(A88, '[3]Sept. 2019 Social'!$D$2:$F$301, 3, FALSE)</f>
        <v>#N/A</v>
      </c>
      <c r="GV88">
        <v>0.5543127307462884</v>
      </c>
    </row>
    <row r="89" spans="1:204" x14ac:dyDescent="0.35">
      <c r="A89" t="s">
        <v>378</v>
      </c>
      <c r="B89" t="str">
        <f>VLOOKUP(A89,'[1]CFB Scores for Tableau'!$A$2:$D$131, 2, FALSE)</f>
        <v>Bowling Green</v>
      </c>
      <c r="C89" t="str">
        <f>VLOOKUP(A89,'[1]CFB Scores for Tableau'!$A$2:$D$131, 3, FALSE)</f>
        <v>Kentucky</v>
      </c>
      <c r="D89" s="9">
        <f>VLOOKUP(A89,'[1]CFB Scores for Tableau'!$A$2:$D$131, 4, FALSE)</f>
        <v>42101</v>
      </c>
      <c r="F89" s="3">
        <f t="shared" si="61"/>
        <v>8.8175846149410813</v>
      </c>
      <c r="G89">
        <f t="shared" si="62"/>
        <v>99</v>
      </c>
      <c r="I89" s="4">
        <f t="shared" si="63"/>
        <v>-0.20481918966999935</v>
      </c>
      <c r="J89">
        <v>0</v>
      </c>
      <c r="K89" s="4">
        <f t="shared" si="64"/>
        <v>6.2811300000000001</v>
      </c>
      <c r="L89" s="4">
        <f t="shared" si="65"/>
        <v>29.790536498591067</v>
      </c>
      <c r="M89" s="4">
        <f t="shared" si="91"/>
        <v>35.641275</v>
      </c>
      <c r="N89" s="4">
        <f t="shared" si="66"/>
        <v>22.395000000137799</v>
      </c>
      <c r="O89" s="4">
        <f t="shared" si="67"/>
        <v>93.903122309058858</v>
      </c>
      <c r="P89" s="4">
        <f t="shared" si="68"/>
        <v>89</v>
      </c>
      <c r="Q89" s="4"/>
      <c r="R89" s="4">
        <f t="shared" si="92"/>
        <v>92.815905142130021</v>
      </c>
      <c r="S89" s="4">
        <f t="shared" si="69"/>
        <v>89</v>
      </c>
      <c r="T89" s="4"/>
      <c r="U89" t="s">
        <v>372</v>
      </c>
      <c r="V89" t="s">
        <v>203</v>
      </c>
      <c r="W89" s="4">
        <v>7065950.9000000004</v>
      </c>
      <c r="X89" s="4">
        <v>1192245.3999999999</v>
      </c>
      <c r="Y89" s="4">
        <f>VLOOKUP(A89, '[2]Non-Power 5'!$B$2:$F$68, 3, FALSE)</f>
        <v>349956.2</v>
      </c>
      <c r="Z89" s="4">
        <f>VLOOKUP(A89, '[2]Non-Power 5'!$B$2:$F$68, 4, FALSE)</f>
        <v>150741.4</v>
      </c>
      <c r="AA89">
        <f>VLOOKUP(A89, '[2]Non-Power 5'!$B$2:$F$68, 5, FALSE)</f>
        <v>0.43074361877286355</v>
      </c>
      <c r="AB89" s="4">
        <v>5873705.5</v>
      </c>
      <c r="AC89">
        <v>0.265988014073687</v>
      </c>
      <c r="AD89" s="4">
        <f t="shared" si="70"/>
        <v>2979800</v>
      </c>
      <c r="AE89" t="s">
        <v>379</v>
      </c>
      <c r="AF89" s="5">
        <f>(VLOOKUP(A89, '[3]USA Coaches'' Salaries'!$O$3:$W$132, 9, FALSE))</f>
        <v>0.76291399999999998</v>
      </c>
      <c r="AG89">
        <v>20739</v>
      </c>
      <c r="AH89">
        <v>34809</v>
      </c>
      <c r="AI89">
        <v>15898</v>
      </c>
      <c r="AJ89">
        <f t="shared" si="71"/>
        <v>71446</v>
      </c>
      <c r="AK89">
        <v>0</v>
      </c>
      <c r="AL89">
        <v>0</v>
      </c>
      <c r="AM89">
        <v>0</v>
      </c>
      <c r="AN89">
        <v>0</v>
      </c>
      <c r="AO89">
        <f t="shared" si="72"/>
        <v>0</v>
      </c>
      <c r="AP89">
        <f>(VLOOKUP(A89, '[3]College Football Reference 0918'!$A$2:$I$131, 8, FALSE))*10</f>
        <v>0</v>
      </c>
      <c r="AQ89">
        <f>(VLOOKUP(A89, '[3]College Football Reference 0918'!$A$2:$I$131, 9, FALSE))*10</f>
        <v>20</v>
      </c>
      <c r="AR89">
        <f>VLOOKUP('Dataset to Analyze - Overall'!A89, '[3]College Football Reference 0918'!$A$2:$G$131, 3, FALSE)</f>
        <v>64</v>
      </c>
      <c r="AS89">
        <f>VLOOKUP('Dataset to Analyze - Overall'!A89, '[3]College Football Reference 0918'!$A$2:$G$131, 4, FALSE)</f>
        <v>63</v>
      </c>
      <c r="AT89" s="5">
        <f>VLOOKUP('Dataset to Analyze - Overall'!A89, '[3]College Football Reference 0918'!$A$2:$G$131, 5, FALSE)</f>
        <v>0.50393700787401574</v>
      </c>
      <c r="AU89">
        <f>(VLOOKUP('Dataset to Analyze - Overall'!A89,'[3]College Football Reference 0918'!$A$2:$G$131,7,FALSE)*5)</f>
        <v>15</v>
      </c>
      <c r="AV89">
        <f>(VLOOKUP('Dataset to Analyze - Overall'!A89, '[3]College Football Reference 0918'!$A$2:$G$131, 6, FALSE))*5</f>
        <v>25</v>
      </c>
      <c r="AW89">
        <f t="shared" si="73"/>
        <v>15</v>
      </c>
      <c r="AX89" s="4">
        <f>((((SUMIF('[3]2014 Broadcasts'!$F$2:$F$561, 'Dataset to Analyze - Overall'!A89, '[3]2014 Broadcasts'!$B$2:$B$561))+(SUMIF('[3]2014 Broadcasts'!$G$2:$G$561, 'Dataset to Analyze - Overall'!A89, '[3]2014 Broadcasts'!$B$2:$B$561))+(SUMIF('[3]2014 Broadcasts'!$H$2:$H$561, 'Dataset to Analyze - Overall'!A89, '[3]2014 Broadcasts'!$B$2:$B$561))+(SUMIF('[3]2014 Broadcasts'!$I$2:$I$561, 'Dataset to Analyze - Overall'!A89, '[3]2014 Broadcasts'!$B$2:$B$561)))+((SUMIF('[3]2015 Broadcasts'!$C$2:$C$417,'Dataset to Analyze - Overall'!A89,'[3]2015 Broadcasts'!$H$2:$H$417))+(SUMIF('[3]2015 Broadcasts'!$D$2:$D$417,'Dataset to Analyze - Overall'!A89,'[3]2015 Broadcasts'!$H$2:$H$417)))+((SUMIF('[3]2016 Broadcasts'!$C$2:$C$400,'Dataset to Analyze - Overall'!A89,'[3]2016 Broadcasts'!$H$2:$H$400))+(SUMIF('[3]2016 Broadcasts'!$D$2:$D$400,'Dataset to Analyze - Overall'!A89,'[3]2016 Broadcasts'!$H$2:$H$400)))+((SUMIF('[3]2017 Broadcasts'!$C$2:$C$394,'Dataset to Analyze - Overall'!A89, '[3]2017 Broadcasts'!$I$2:$I$394))+(SUMIF('[3]2017 Broadcasts'!$D$2:$D$394,'Dataset to Analyze - Overall'!A89, '[3]2017 Broadcasts'!$I$2:$I$394)))+((SUMIF('[3]2018 Broadcasts'!$C$2:$C$351, 'Dataset to Analyze - Overall'!A89, '[3]2018 Broadcasts'!$H$2:$H$351))+(SUMIF('[3]2018 Broadcasts'!$D$2:$D$351, 'Dataset to Analyze - Overall'!A89, '[3]2018 Broadcasts'!$H$2:$H$351))))/AW89)*1000000</f>
        <v>800933.33333333337</v>
      </c>
      <c r="AY89" t="s">
        <v>193</v>
      </c>
      <c r="AZ89" s="4">
        <f>(VLOOKUP(A89, [3]Averages!$B$2:$K$128, 10, FALSE))*1000000</f>
        <v>665000</v>
      </c>
      <c r="BA89" s="4">
        <f>AVERAGEIF([3]Attendance!$C$2:$C$1286, 'Dataset to Analyze - Overall'!A89, [3]Attendance!$G$2:$G$1286)</f>
        <v>16427.18181818182</v>
      </c>
      <c r="BB89">
        <f>VLOOKUP(A89, [3]Stadiums!$B$2:$E$132, 3, FALSE)</f>
        <v>22113</v>
      </c>
      <c r="BC89" s="3">
        <f t="shared" si="74"/>
        <v>0.74287440954107631</v>
      </c>
      <c r="BD89">
        <f>VLOOKUP(A89, '[3]College Football Reference 0918'!$A$2:$L$131, 11, FALSE)</f>
        <v>0</v>
      </c>
      <c r="BE89">
        <f>VLOOKUP(A89, '[3]College Football Reference 0918'!$A$2:$L$131, 12, FALSE)</f>
        <v>1</v>
      </c>
      <c r="BF89">
        <f>VLOOKUP(A89, '[3]College Football Reference 0918'!$A$2:$L$131, 2, FALSE)</f>
        <v>1</v>
      </c>
      <c r="BG89">
        <f>VLOOKUP(A89, '[3]Draft Picks'!$AG$2:$AT$131, 14, FALSE)</f>
        <v>10</v>
      </c>
      <c r="BH89">
        <f>VLOOKUP(A89, [3]Averages!$B$2:$J$128, 9, FALSE)</f>
        <v>1695963.398</v>
      </c>
      <c r="BJ89">
        <f>VLOOKUP(A89&amp;"2014", '[4]Revenues_All_Sports_and_Men''s_W'!$E$2:$BI$1271, 57, FALSE)</f>
        <v>7227022</v>
      </c>
      <c r="BK89">
        <f>VLOOKUP(A89&amp;"2015", '[4]Revenues_All_Sports_and_Men''s_W'!$E$2:$BI$1271, 57, FALSE)</f>
        <v>7648174</v>
      </c>
      <c r="BL89">
        <f>VLOOKUP(A89&amp;"2016", '[4]Revenues_All_Sports_and_Men''s_W'!$E$2:$BI$1271, 57, FALSE)</f>
        <v>8914222</v>
      </c>
      <c r="BM89">
        <f>VLOOKUP(A89&amp;"2017", '[4]Revenues_All_Sports_and_Men''s_W'!$E$2:$BI$1271, 57, FALSE)</f>
        <v>7770653</v>
      </c>
      <c r="BN89">
        <f>VLOOKUP(A89&amp;"2018", '[4]Revenues_All_Sports_and_Men''s_W'!$E$2:$BI$1271, 57, FALSE)</f>
        <v>8151383</v>
      </c>
      <c r="BO89" s="6">
        <f>VLOOKUP(A89&amp;"2014", '[4]Revenues_All_Sports_and_Men''s_W'!$E$2:$FO$1271, 58, FALSE)</f>
        <v>0.2392059749478925</v>
      </c>
      <c r="BP89" s="6">
        <f>VLOOKUP(A89&amp;"2015", '[4]Revenues_All_Sports_and_Men''s_W'!$E$2:$FO$1271, 58, FALSE)</f>
        <v>0.26734778677387738</v>
      </c>
      <c r="BQ89" s="6">
        <f>VLOOKUP(A89&amp;"2016", '[4]Revenues_All_Sports_and_Men''s_W'!$E$2:$FO$1271, 58, FALSE)</f>
        <v>0.30551299097035212</v>
      </c>
      <c r="BR89" s="6">
        <f>VLOOKUP(A89&amp;"2017", '[4]Revenues_All_Sports_and_Men''s_W'!$E$2:$FO$1271, 58, FALSE)</f>
        <v>0.29273298504425904</v>
      </c>
      <c r="BS89" s="6">
        <f>VLOOKUP(A89&amp;"2018", '[4]Revenues_All_Sports_and_Men''s_W'!$E$2:$FO$1271, 58, FALSE)</f>
        <v>0.31354797891453334</v>
      </c>
      <c r="BT89">
        <f>VLOOKUP(A89&amp;"2014", '[5]Recruiting_Expenses_Men''s_Women'!$F$2:$O$1271, 9, FALSE)</f>
        <v>306394</v>
      </c>
      <c r="BU89">
        <f>VLOOKUP(A89&amp;"2015", '[5]Recruiting_Expenses_Men''s_Women'!$F$2:$O$1271, 9, FALSE)</f>
        <v>341592</v>
      </c>
      <c r="BV89">
        <f>VLOOKUP(A89&amp;"2016", '[5]Recruiting_Expenses_Men''s_Women'!$F$2:$O$1271, 9, FALSE)</f>
        <v>449768</v>
      </c>
      <c r="BW89">
        <f>VLOOKUP(A89&amp;"2017", '[5]Recruiting_Expenses_Men''s_Women'!$F$2:$O$1271, 9, FALSE)</f>
        <v>394361</v>
      </c>
      <c r="BX89">
        <f>VLOOKUP(A89&amp;"2018", '[5]Recruiting_Expenses_Men''s_Women'!$F$2:$O$1271, 9, FALSE)</f>
        <v>427087</v>
      </c>
      <c r="BY89" s="4">
        <v>3531000</v>
      </c>
      <c r="BZ89" s="4">
        <v>4523000</v>
      </c>
      <c r="CA89" s="4">
        <v>3060000</v>
      </c>
      <c r="CB89" s="4">
        <v>2271000</v>
      </c>
      <c r="CC89" s="4">
        <v>1514000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f>VLOOKUP(A89, '[3]2014'!$B$18:$D$145, 3, FALSE)</f>
        <v>8</v>
      </c>
      <c r="CJ89">
        <f>VLOOKUP(A89, '[3]2015'!$B$18:$D$145, 3, FALSE)</f>
        <v>12</v>
      </c>
      <c r="CK89">
        <f>VLOOKUP(A89, '[3]2016'!$B$18:$D$145, 3, FALSE)</f>
        <v>11</v>
      </c>
      <c r="CL89">
        <f>VLOOKUP(A89, '[3]2017'!$B$18:$D$147, 3, FALSE)</f>
        <v>6</v>
      </c>
      <c r="CM89">
        <f>VLOOKUP(A89, '[3]2018'!$B$18:$D$147, 3, FALSE)</f>
        <v>3</v>
      </c>
      <c r="CN89">
        <f>COUNTIF('[3]2014 Broadcasts'!$F$2:$F$561, 'Dataset to Analyze - Overall'!A89)+COUNTIF('[3]2014 Broadcasts'!$G$2:$G$561, 'Dataset to Analyze - Overall'!A89)+COUNTIF('[3]2014 Broadcasts'!$H$2:$H$561, 'Dataset to Analyze - Overall'!A89)+COUNTIF('[3]2014 Broadcasts'!$I$2:$I$561, 'Dataset to Analyze - Overall'!A89)</f>
        <v>2</v>
      </c>
      <c r="CO89">
        <f>COUNTIF('[3]2015 Broadcasts'!$C$2:$C$417, A89)+COUNTIF('[3]2015 Broadcasts'!$D$2:$D$417, A89)</f>
        <v>6</v>
      </c>
      <c r="CP89">
        <f>COUNTIF('[3]2016 Broadcasts'!$C$2:$C$400, 'Dataset to Analyze - Overall'!A89)+COUNTIF('[3]2016 Broadcasts'!$D$2:$D$400, 'Dataset to Analyze - Overall'!A89)</f>
        <v>5</v>
      </c>
      <c r="CQ89">
        <f>COUNTIF('[3]2017 Broadcasts'!$C$2:$C$394, 'Dataset to Analyze - Overall'!A89)+COUNTIF('[3]2017 Broadcasts'!$D$2:$D$394, 'Dataset to Analyze - Overall'!A89)</f>
        <v>1</v>
      </c>
      <c r="CR89">
        <f>COUNTIF('[3]2018 Broadcasts'!$C$2:$C$351, 'Dataset to Analyze - Overall'!A89)+COUNTIF('[3]2018 Broadcasts'!$D$2:$D$351, 'Dataset to Analyze - Overall'!A89)</f>
        <v>1</v>
      </c>
      <c r="CS89" s="4">
        <f>(((SUMIF('[3]2014 Broadcasts'!$F$2:$F$561, 'Dataset to Analyze - Overall'!A89, '[3]2014 Broadcasts'!$B$2:$B$561))+(SUMIF('[3]2014 Broadcasts'!$G$2:$G$561, 'Dataset to Analyze - Overall'!A89, '[3]2014 Broadcasts'!$B$2:$B$561))+(SUMIF('[3]2014 Broadcasts'!$H$2:$H$561, 'Dataset to Analyze - Overall'!A89, '[3]2014 Broadcasts'!$B$2:$B$561))+(SUMIF('[3]2014 Broadcasts'!$I$2:$I$561, 'Dataset to Analyze - Overall'!A89, '[3]2014 Broadcasts'!$B$2:$B$561)))/'Dataset to Analyze - Overall'!CN89)*1000000</f>
        <v>981500</v>
      </c>
      <c r="CT89" s="4">
        <f>(((SUMIF('[3]2015 Broadcasts'!$C$2:$C$417,'Dataset to Analyze - Overall'!A89,'[3]2015 Broadcasts'!$H$2:$H$417))+(SUMIF('[3]2015 Broadcasts'!$D$2:$D$417,'Dataset to Analyze - Overall'!A89,'[3]2015 Broadcasts'!$H$2:$H$417)))/CO89)*1000000</f>
        <v>575166.66666666674</v>
      </c>
      <c r="CU89" s="4">
        <f>(((SUMIF('[3]2016 Broadcasts'!$C$2:$C$400,'Dataset to Analyze - Overall'!A89,'[3]2016 Broadcasts'!$H$2:$H$400))+(SUMIF('[3]2016 Broadcasts'!$D$2:$D$400,'Dataset to Analyze - Overall'!A89,'[3]2016 Broadcasts'!$H$2:$H$400)))/'Dataset to Analyze - Overall'!CP89)*1000000</f>
        <v>1021800</v>
      </c>
      <c r="CV89" s="4">
        <f>(((SUMIF('[3]2017 Broadcasts'!$C$2:$C$394,'Dataset to Analyze - Overall'!A89, '[3]2017 Broadcasts'!$I$2:$I$394))+(SUMIF('[3]2017 Broadcasts'!$D$2:$D$394,'Dataset to Analyze - Overall'!A89, '[3]2017 Broadcasts'!$I$2:$I$394)))/'Dataset to Analyze - Overall'!CQ89)*1000000</f>
        <v>82000</v>
      </c>
      <c r="CW89" s="4">
        <f>(((SUMIF('[3]2018 Broadcasts'!$C$2:$C$351, 'Dataset to Analyze - Overall'!A89, '[3]2018 Broadcasts'!$H$2:$H$351))+(SUMIF('[3]2018 Broadcasts'!$D$2:$D$351, 'Dataset to Analyze - Overall'!A89, '[3]2018 Broadcasts'!$H$2:$H$351)))/'Dataset to Analyze - Overall'!CR89)*1000000</f>
        <v>1409000</v>
      </c>
      <c r="CX89" s="5"/>
      <c r="CY89">
        <f>VLOOKUP(A89&amp;"2014", [3]Attendance!$D$2:$G$1286, 4, FALSE)</f>
        <v>16306</v>
      </c>
      <c r="CZ89">
        <f>VLOOKUP(A89&amp;"2015", [3]Attendance!$D$2:$G$1286, 4, FALSE)</f>
        <v>17960</v>
      </c>
      <c r="DA89">
        <f>VLOOKUP(A89&amp;"2016", [3]Attendance!$D$2:$G$1286, 4, FALSE)</f>
        <v>17705</v>
      </c>
      <c r="DB89">
        <f>VLOOKUP(A89&amp;"2017", [3]Attendance!$D$2:$G$1286, 4, FALSE)</f>
        <v>15706</v>
      </c>
      <c r="DC89">
        <f>VLOOKUP(A89&amp;"2018", [3]Attendance!$D$2:$G$1286, 4, FALSE)</f>
        <v>14231</v>
      </c>
      <c r="DY89">
        <f t="shared" si="77"/>
        <v>36.593040000000002</v>
      </c>
      <c r="DZ89">
        <f t="shared" si="78"/>
        <v>49.458359999999999</v>
      </c>
      <c r="EA89">
        <f t="shared" si="79"/>
        <v>44.372829999999993</v>
      </c>
      <c r="EB89">
        <f t="shared" si="80"/>
        <v>30.183579999999996</v>
      </c>
      <c r="EC89">
        <f t="shared" si="81"/>
        <v>23.688589999999998</v>
      </c>
      <c r="ED89">
        <f t="shared" si="82"/>
        <v>2.9860000000166562</v>
      </c>
      <c r="EE89">
        <f t="shared" si="83"/>
        <v>8.9580000000262796</v>
      </c>
      <c r="EF89">
        <f t="shared" si="84"/>
        <v>7.4650000000366452</v>
      </c>
      <c r="EG89">
        <f t="shared" si="85"/>
        <v>1.4930000000473238</v>
      </c>
      <c r="EH89">
        <f t="shared" si="86"/>
        <v>1.4930000000596169</v>
      </c>
      <c r="EI89" s="4">
        <f t="shared" si="98"/>
        <v>39.579040000016661</v>
      </c>
      <c r="EJ89" s="4">
        <f t="shared" si="99"/>
        <v>58.41636000002628</v>
      </c>
      <c r="EK89" s="4">
        <f t="shared" si="100"/>
        <v>51.837830000036639</v>
      </c>
      <c r="EL89" s="4">
        <f t="shared" si="101"/>
        <v>31.67658000004732</v>
      </c>
      <c r="EM89" s="4">
        <f t="shared" si="102"/>
        <v>25.181590000059614</v>
      </c>
      <c r="EN89" s="4">
        <f t="shared" si="58"/>
        <v>90</v>
      </c>
      <c r="EO89" s="4">
        <f t="shared" si="58"/>
        <v>79</v>
      </c>
      <c r="EP89" s="4">
        <f t="shared" si="58"/>
        <v>80</v>
      </c>
      <c r="EQ89" s="4">
        <f t="shared" si="58"/>
        <v>101</v>
      </c>
      <c r="ER89" s="4" t="e">
        <f t="shared" si="58"/>
        <v>#DIV/0!</v>
      </c>
      <c r="ET89">
        <v>5</v>
      </c>
      <c r="EU89">
        <v>5</v>
      </c>
      <c r="EV89">
        <v>5</v>
      </c>
      <c r="EW89">
        <v>0</v>
      </c>
      <c r="EX89">
        <v>0</v>
      </c>
      <c r="EY89">
        <v>5</v>
      </c>
      <c r="EZ89">
        <v>5</v>
      </c>
      <c r="FA89">
        <v>5</v>
      </c>
      <c r="FB89">
        <v>5</v>
      </c>
      <c r="FC89">
        <v>0</v>
      </c>
      <c r="FD89">
        <f>VLOOKUP(A89, '[3]College Football Reference 0918'!$A$2:$R$131, 9, FALSE)</f>
        <v>2</v>
      </c>
      <c r="FE89">
        <f>VLOOKUP(A89, '[3]College Football Reference 0918'!$A$2:$R$131, 10, FALSE)</f>
        <v>0</v>
      </c>
      <c r="FF89">
        <f>VLOOKUP(A89, '[3]College Football Reference 0918'!$A$2:$R$131, 11, FALSE)</f>
        <v>0</v>
      </c>
      <c r="FG89">
        <f>VLOOKUP(A89, '[3]College Football Reference 0918'!$A$2:$R$131, 12, FALSE)</f>
        <v>1</v>
      </c>
      <c r="FH89">
        <f>VLOOKUP(A89, '[3]College Football Reference 0918'!$A$2:$R$131, 13, FALSE)</f>
        <v>0</v>
      </c>
      <c r="FT89">
        <v>10</v>
      </c>
      <c r="FU89">
        <v>10</v>
      </c>
      <c r="FX89">
        <f>IF((VLOOKUP(A89, '[3]2014'!$B$18:$Q$145, 13, FALSE))&gt;0, 5, 0)</f>
        <v>0</v>
      </c>
      <c r="FY89">
        <f>IF((VLOOKUP(A89, '[3]2015'!$B$18:$P$145, 13, FALSE))&gt;0, 5, 0)</f>
        <v>0</v>
      </c>
      <c r="FZ89">
        <f>IF((VLOOKUP(A89, '[3]2016'!$B$18:$Q$145, 13, FALSE))&gt;0, 5, 0)</f>
        <v>0</v>
      </c>
      <c r="GA89">
        <f>IF((VLOOKUP(A89, '[3]2017'!$B$18:$Q$147, 13, FALSE))&gt;0, 5, 0)</f>
        <v>0</v>
      </c>
      <c r="GB89">
        <f>IF((VLOOKUP(A89, '[3]2018'!$B$18:$Q$147, 13, FALSE))&gt;0, 5, 0)</f>
        <v>0</v>
      </c>
      <c r="GC89">
        <f>IF((VLOOKUP(A89, '[3]2014'!$B$18:$Q$145, 15, FALSE))&gt;0, 5, 0)</f>
        <v>0</v>
      </c>
      <c r="GD89">
        <f>IF((VLOOKUP(A89, '[3]2015'!$B$18:$P$145, 15, FALSE))&gt;0, 5, 0)</f>
        <v>5</v>
      </c>
      <c r="GE89">
        <f>IF((VLOOKUP(A89, '[3]2016'!$B$18:$Q$145, 15, FALSE))&gt;0, 5, 0)</f>
        <v>0</v>
      </c>
      <c r="GF89">
        <f>IF((VLOOKUP(A89, '[3]2017'!$B$18:$Q$147, 15, FALSE))&gt;0, 5, 0)</f>
        <v>0</v>
      </c>
      <c r="GG89">
        <f>IF((VLOOKUP(A89, '[3]2018'!$B$18:$Q$147, 15, FALSE))&gt;0, 5, 0)</f>
        <v>0</v>
      </c>
      <c r="GH89" s="7">
        <f t="shared" si="103"/>
        <v>46574.591676658136</v>
      </c>
      <c r="GI89" s="7">
        <f t="shared" si="103"/>
        <v>50735.836918455971</v>
      </c>
      <c r="GJ89" s="7">
        <f t="shared" si="103"/>
        <v>55268.872042655792</v>
      </c>
      <c r="GK89" s="7">
        <f t="shared" si="103"/>
        <v>60206.914922424032</v>
      </c>
      <c r="GL89" s="7">
        <f t="shared" si="103"/>
        <v>65586.151309156019</v>
      </c>
      <c r="GM89">
        <v>71446</v>
      </c>
      <c r="GO89" s="8" t="e">
        <f t="shared" si="89"/>
        <v>#N/A</v>
      </c>
      <c r="GP89" s="8" t="e">
        <f t="shared" si="90"/>
        <v>#N/A</v>
      </c>
      <c r="GQ89" t="e">
        <f>VLOOKUP(A89, '[3]Sept. 2017 Social'!$D$2:$F$151, 3, FALSE)</f>
        <v>#N/A</v>
      </c>
      <c r="GR89" t="e">
        <f>VLOOKUP(A89, '[3]Sept. 2018 Social'!$D$2:$F$151, 3, FALSE)</f>
        <v>#N/A</v>
      </c>
      <c r="GS89" t="e">
        <f>VLOOKUP(A89, '[3]Sept. 2019 Social'!$D$2:$F$301, 3, FALSE)</f>
        <v>#N/A</v>
      </c>
      <c r="GV89">
        <v>0.56960697125381476</v>
      </c>
    </row>
    <row r="90" spans="1:204" x14ac:dyDescent="0.35">
      <c r="A90" t="s">
        <v>380</v>
      </c>
      <c r="B90" t="str">
        <f>VLOOKUP(A90,'[1]CFB Scores for Tableau'!$A$2:$D$131, 2, FALSE)</f>
        <v>Jonesboro</v>
      </c>
      <c r="C90" t="str">
        <f>VLOOKUP(A90,'[1]CFB Scores for Tableau'!$A$2:$D$131, 3, FALSE)</f>
        <v>Arkansas</v>
      </c>
      <c r="D90" s="9">
        <f>VLOOKUP(A90,'[1]CFB Scores for Tableau'!$A$2:$D$131, 4, FALSE)</f>
        <v>72467</v>
      </c>
      <c r="F90" s="3">
        <f t="shared" si="61"/>
        <v>4.5839816101692037</v>
      </c>
      <c r="G90">
        <f t="shared" si="62"/>
        <v>120</v>
      </c>
      <c r="I90" s="4">
        <f t="shared" si="63"/>
        <v>-1.2680631697699996</v>
      </c>
      <c r="J90">
        <v>0</v>
      </c>
      <c r="K90" s="4">
        <f t="shared" si="64"/>
        <v>2.8975999999999997</v>
      </c>
      <c r="L90" s="4">
        <f t="shared" si="65"/>
        <v>19.534657334760297</v>
      </c>
      <c r="M90" s="4">
        <f t="shared" si="91"/>
        <v>40.61394700000001</v>
      </c>
      <c r="N90" s="4">
        <f t="shared" si="66"/>
        <v>25.381000000161624</v>
      </c>
      <c r="O90" s="4">
        <f t="shared" si="67"/>
        <v>87.159141165151937</v>
      </c>
      <c r="P90" s="4">
        <f t="shared" si="68"/>
        <v>97</v>
      </c>
      <c r="Q90" s="4"/>
      <c r="R90" s="4">
        <f t="shared" si="92"/>
        <v>85.997596048310001</v>
      </c>
      <c r="S90" s="4">
        <f t="shared" si="69"/>
        <v>97</v>
      </c>
      <c r="T90" s="4"/>
      <c r="U90" t="s">
        <v>381</v>
      </c>
      <c r="V90" t="s">
        <v>203</v>
      </c>
      <c r="W90" s="4">
        <v>5862777.9000000004</v>
      </c>
      <c r="X90" s="4">
        <v>1482297.8</v>
      </c>
      <c r="Y90" s="4">
        <f>VLOOKUP(A90, '[2]Non-Power 5'!$B$2:$F$68, 3, FALSE)</f>
        <v>227922.6</v>
      </c>
      <c r="Z90" s="4">
        <f>VLOOKUP(A90, '[2]Non-Power 5'!$B$2:$F$68, 4, FALSE)</f>
        <v>131479.79999999999</v>
      </c>
      <c r="AA90">
        <f>VLOOKUP(A90, '[2]Non-Power 5'!$B$2:$F$68, 5, FALSE)</f>
        <v>0.57686161881270215</v>
      </c>
      <c r="AB90" s="4">
        <v>4380480.1000000006</v>
      </c>
      <c r="AC90">
        <v>0.38261534287695986</v>
      </c>
      <c r="AD90" s="4">
        <f t="shared" si="70"/>
        <v>1540000</v>
      </c>
      <c r="AE90" t="s">
        <v>382</v>
      </c>
      <c r="AF90" s="5">
        <f>(VLOOKUP(A90, '[3]USA Coaches'' Salaries'!$O$3:$W$132, 9, FALSE))</f>
        <v>0.74503639999999993</v>
      </c>
      <c r="AG90">
        <v>32598</v>
      </c>
      <c r="AH90">
        <v>28517</v>
      </c>
      <c r="AI90">
        <v>15174</v>
      </c>
      <c r="AJ90">
        <f t="shared" si="71"/>
        <v>76289</v>
      </c>
      <c r="AK90">
        <v>0</v>
      </c>
      <c r="AL90">
        <v>0</v>
      </c>
      <c r="AM90">
        <v>0</v>
      </c>
      <c r="AN90">
        <v>0</v>
      </c>
      <c r="AO90">
        <f t="shared" si="72"/>
        <v>0</v>
      </c>
      <c r="AP90">
        <f>(VLOOKUP(A90, '[3]College Football Reference 0918'!$A$2:$I$131, 8, FALSE))*10</f>
        <v>0</v>
      </c>
      <c r="AQ90">
        <f>(VLOOKUP(A90, '[3]College Football Reference 0918'!$A$2:$I$131, 9, FALSE))*10</f>
        <v>50</v>
      </c>
      <c r="AR90">
        <f>VLOOKUP('Dataset to Analyze - Overall'!A90, '[3]College Football Reference 0918'!$A$2:$G$131, 3, FALSE)</f>
        <v>75</v>
      </c>
      <c r="AS90">
        <f>VLOOKUP('Dataset to Analyze - Overall'!A90, '[3]College Football Reference 0918'!$A$2:$G$131, 4, FALSE)</f>
        <v>52</v>
      </c>
      <c r="AT90" s="5">
        <f>VLOOKUP('Dataset to Analyze - Overall'!A90, '[3]College Football Reference 0918'!$A$2:$G$131, 5, FALSE)</f>
        <v>0.59055118110236215</v>
      </c>
      <c r="AU90">
        <f>(VLOOKUP('Dataset to Analyze - Overall'!A90,'[3]College Football Reference 0918'!$A$2:$G$131,7,FALSE)*5)</f>
        <v>15</v>
      </c>
      <c r="AV90">
        <f>(VLOOKUP('Dataset to Analyze - Overall'!A90, '[3]College Football Reference 0918'!$A$2:$G$131, 6, FALSE))*5</f>
        <v>40</v>
      </c>
      <c r="AW90">
        <f t="shared" si="73"/>
        <v>17</v>
      </c>
      <c r="AX90" s="4">
        <f>((((SUMIF('[3]2014 Broadcasts'!$F$2:$F$561, 'Dataset to Analyze - Overall'!A90, '[3]2014 Broadcasts'!$B$2:$B$561))+(SUMIF('[3]2014 Broadcasts'!$G$2:$G$561, 'Dataset to Analyze - Overall'!A90, '[3]2014 Broadcasts'!$B$2:$B$561))+(SUMIF('[3]2014 Broadcasts'!$H$2:$H$561, 'Dataset to Analyze - Overall'!A90, '[3]2014 Broadcasts'!$B$2:$B$561))+(SUMIF('[3]2014 Broadcasts'!$I$2:$I$561, 'Dataset to Analyze - Overall'!A90, '[3]2014 Broadcasts'!$B$2:$B$561)))+((SUMIF('[3]2015 Broadcasts'!$C$2:$C$417,'Dataset to Analyze - Overall'!A90,'[3]2015 Broadcasts'!$H$2:$H$417))+(SUMIF('[3]2015 Broadcasts'!$D$2:$D$417,'Dataset to Analyze - Overall'!A90,'[3]2015 Broadcasts'!$H$2:$H$417)))+((SUMIF('[3]2016 Broadcasts'!$C$2:$C$400,'Dataset to Analyze - Overall'!A90,'[3]2016 Broadcasts'!$H$2:$H$400))+(SUMIF('[3]2016 Broadcasts'!$D$2:$D$400,'Dataset to Analyze - Overall'!A90,'[3]2016 Broadcasts'!$H$2:$H$400)))+((SUMIF('[3]2017 Broadcasts'!$C$2:$C$394,'Dataset to Analyze - Overall'!A90, '[3]2017 Broadcasts'!$I$2:$I$394))+(SUMIF('[3]2017 Broadcasts'!$D$2:$D$394,'Dataset to Analyze - Overall'!A90, '[3]2017 Broadcasts'!$I$2:$I$394)))+((SUMIF('[3]2018 Broadcasts'!$C$2:$C$351, 'Dataset to Analyze - Overall'!A90, '[3]2018 Broadcasts'!$H$2:$H$351))+(SUMIF('[3]2018 Broadcasts'!$D$2:$D$351, 'Dataset to Analyze - Overall'!A90, '[3]2018 Broadcasts'!$H$2:$H$351))))/AW90)*1000000</f>
        <v>520999.99999999988</v>
      </c>
      <c r="AY90" t="s">
        <v>233</v>
      </c>
      <c r="AZ90" s="4">
        <f>(VLOOKUP(A90, [3]Averages!$B$2:$K$128, 10, FALSE))*1000000</f>
        <v>1577142.857142857</v>
      </c>
      <c r="BA90" s="4">
        <f>AVERAGEIF([3]Attendance!$C$2:$C$1286, 'Dataset to Analyze - Overall'!A90, [3]Attendance!$G$2:$G$1286)</f>
        <v>22494.2</v>
      </c>
      <c r="BB90">
        <f>VLOOKUP(A90, [3]Stadiums!$B$2:$E$132, 3, FALSE)</f>
        <v>30964</v>
      </c>
      <c r="BC90" s="3">
        <f t="shared" si="74"/>
        <v>0.72646298927787112</v>
      </c>
      <c r="BD90">
        <f>VLOOKUP(A90, '[3]College Football Reference 0918'!$A$2:$L$131, 11, FALSE)</f>
        <v>0</v>
      </c>
      <c r="BE90">
        <f>VLOOKUP(A90, '[3]College Football Reference 0918'!$A$2:$L$131, 12, FALSE)</f>
        <v>0</v>
      </c>
      <c r="BF90">
        <f>VLOOKUP(A90, '[3]College Football Reference 0918'!$A$2:$L$131, 2, FALSE)</f>
        <v>2</v>
      </c>
      <c r="BG90">
        <f>VLOOKUP(A90, '[3]Draft Picks'!$AG$2:$AT$131, 14, FALSE)</f>
        <v>5</v>
      </c>
      <c r="BH90">
        <f>VLOOKUP(A90, [3]Averages!$B$2:$J$128, 9, FALSE)</f>
        <v>1115254.8999999999</v>
      </c>
      <c r="BJ90">
        <f>VLOOKUP(A90&amp;"2014", '[4]Revenues_All_Sports_and_Men''s_W'!$E$2:$BI$1271, 57, FALSE)</f>
        <v>6501109</v>
      </c>
      <c r="BK90">
        <f>VLOOKUP(A90&amp;"2015", '[4]Revenues_All_Sports_and_Men''s_W'!$E$2:$BI$1271, 57, FALSE)</f>
        <v>6864360</v>
      </c>
      <c r="BL90">
        <f>VLOOKUP(A90&amp;"2016", '[4]Revenues_All_Sports_and_Men''s_W'!$E$2:$BI$1271, 57, FALSE)</f>
        <v>7159248</v>
      </c>
      <c r="BM90">
        <f>VLOOKUP(A90&amp;"2017", '[4]Revenues_All_Sports_and_Men''s_W'!$E$2:$BI$1271, 57, FALSE)</f>
        <v>6518834</v>
      </c>
      <c r="BN90">
        <f>VLOOKUP(A90&amp;"2018", '[4]Revenues_All_Sports_and_Men''s_W'!$E$2:$BI$1271, 57, FALSE)</f>
        <v>7789945</v>
      </c>
      <c r="BO90" s="6">
        <f>VLOOKUP(A90&amp;"2014", '[4]Revenues_All_Sports_and_Men''s_W'!$E$2:$FO$1271, 58, FALSE)</f>
        <v>0.40682308661344202</v>
      </c>
      <c r="BP90" s="6">
        <f>VLOOKUP(A90&amp;"2015", '[4]Revenues_All_Sports_and_Men''s_W'!$E$2:$FO$1271, 58, FALSE)</f>
        <v>0.40216581650318989</v>
      </c>
      <c r="BQ90" s="6">
        <f>VLOOKUP(A90&amp;"2016", '[4]Revenues_All_Sports_and_Men''s_W'!$E$2:$FO$1271, 58, FALSE)</f>
        <v>0.40251379401115756</v>
      </c>
      <c r="BR90" s="6">
        <f>VLOOKUP(A90&amp;"2017", '[4]Revenues_All_Sports_and_Men''s_W'!$E$2:$FO$1271, 58, FALSE)</f>
        <v>0.37180398136404147</v>
      </c>
      <c r="BS90" s="6">
        <f>VLOOKUP(A90&amp;"2018", '[4]Revenues_All_Sports_and_Men''s_W'!$E$2:$FO$1271, 58, FALSE)</f>
        <v>0.3761761382112761</v>
      </c>
      <c r="BT90">
        <f>VLOOKUP(A90&amp;"2014", '[5]Recruiting_Expenses_Men''s_Women'!$F$2:$O$1271, 9, FALSE)</f>
        <v>281186</v>
      </c>
      <c r="BU90">
        <f>VLOOKUP(A90&amp;"2015", '[5]Recruiting_Expenses_Men''s_Women'!$F$2:$O$1271, 9, FALSE)</f>
        <v>319824</v>
      </c>
      <c r="BV90">
        <f>VLOOKUP(A90&amp;"2016", '[5]Recruiting_Expenses_Men''s_Women'!$F$2:$O$1271, 9, FALSE)</f>
        <v>388375</v>
      </c>
      <c r="BW90">
        <f>VLOOKUP(A90&amp;"2017", '[5]Recruiting_Expenses_Men''s_Women'!$F$2:$O$1271, 9, FALSE)</f>
        <v>336392</v>
      </c>
      <c r="BX90">
        <f>VLOOKUP(A90&amp;"2018", '[5]Recruiting_Expenses_Men''s_Women'!$F$2:$O$1271, 9, FALSE)</f>
        <v>391457</v>
      </c>
      <c r="BY90" s="4">
        <v>1346000</v>
      </c>
      <c r="BZ90" s="4">
        <v>1556000</v>
      </c>
      <c r="CA90" s="4">
        <v>1492000</v>
      </c>
      <c r="CB90" s="4">
        <v>1586000</v>
      </c>
      <c r="CC90" s="4">
        <v>1720000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f>VLOOKUP(A90, '[3]2014'!$B$18:$D$145, 3, FALSE)</f>
        <v>7</v>
      </c>
      <c r="CJ90">
        <f>VLOOKUP(A90, '[3]2015'!$B$18:$D$145, 3, FALSE)</f>
        <v>9</v>
      </c>
      <c r="CK90">
        <f>VLOOKUP(A90, '[3]2016'!$B$18:$D$145, 3, FALSE)</f>
        <v>8</v>
      </c>
      <c r="CL90">
        <f>VLOOKUP(A90, '[3]2017'!$B$18:$D$147, 3, FALSE)</f>
        <v>7</v>
      </c>
      <c r="CM90">
        <f>VLOOKUP(A90, '[3]2018'!$B$18:$D$147, 3, FALSE)</f>
        <v>8</v>
      </c>
      <c r="CN90">
        <f>COUNTIF('[3]2014 Broadcasts'!$F$2:$F$561, 'Dataset to Analyze - Overall'!A90)+COUNTIF('[3]2014 Broadcasts'!$G$2:$G$561, 'Dataset to Analyze - Overall'!A90)+COUNTIF('[3]2014 Broadcasts'!$H$2:$H$561, 'Dataset to Analyze - Overall'!A90)+COUNTIF('[3]2014 Broadcasts'!$I$2:$I$561, 'Dataset to Analyze - Overall'!A90)</f>
        <v>4</v>
      </c>
      <c r="CO90">
        <f>COUNTIF('[3]2015 Broadcasts'!$C$2:$C$417, A90)+COUNTIF('[3]2015 Broadcasts'!$D$2:$D$417, A90)</f>
        <v>4</v>
      </c>
      <c r="CP90">
        <f>COUNTIF('[3]2016 Broadcasts'!$C$2:$C$400, 'Dataset to Analyze - Overall'!A90)+COUNTIF('[3]2016 Broadcasts'!$D$2:$D$400, 'Dataset to Analyze - Overall'!A90)</f>
        <v>5</v>
      </c>
      <c r="CQ90">
        <f>COUNTIF('[3]2017 Broadcasts'!$C$2:$C$394, 'Dataset to Analyze - Overall'!A90)+COUNTIF('[3]2017 Broadcasts'!$D$2:$D$394, 'Dataset to Analyze - Overall'!A90)</f>
        <v>3</v>
      </c>
      <c r="CR90">
        <f>COUNTIF('[3]2018 Broadcasts'!$C$2:$C$351, 'Dataset to Analyze - Overall'!A90)+COUNTIF('[3]2018 Broadcasts'!$D$2:$D$351, 'Dataset to Analyze - Overall'!A90)</f>
        <v>1</v>
      </c>
      <c r="CS90" s="4">
        <f>(((SUMIF('[3]2014 Broadcasts'!$F$2:$F$561, 'Dataset to Analyze - Overall'!A90, '[3]2014 Broadcasts'!$B$2:$B$561))+(SUMIF('[3]2014 Broadcasts'!$G$2:$G$561, 'Dataset to Analyze - Overall'!A90, '[3]2014 Broadcasts'!$B$2:$B$561))+(SUMIF('[3]2014 Broadcasts'!$H$2:$H$561, 'Dataset to Analyze - Overall'!A90, '[3]2014 Broadcasts'!$B$2:$B$561))+(SUMIF('[3]2014 Broadcasts'!$I$2:$I$561, 'Dataset to Analyze - Overall'!A90, '[3]2014 Broadcasts'!$B$2:$B$561)))/'Dataset to Analyze - Overall'!CN90)*1000000</f>
        <v>590750</v>
      </c>
      <c r="CT90" s="4">
        <f>(((SUMIF('[3]2015 Broadcasts'!$C$2:$C$417,'Dataset to Analyze - Overall'!A90,'[3]2015 Broadcasts'!$H$2:$H$417))+(SUMIF('[3]2015 Broadcasts'!$D$2:$D$417,'Dataset to Analyze - Overall'!A90,'[3]2015 Broadcasts'!$H$2:$H$417)))/CO90)*1000000</f>
        <v>572000</v>
      </c>
      <c r="CU90" s="4">
        <f>(((SUMIF('[3]2016 Broadcasts'!$C$2:$C$400,'Dataset to Analyze - Overall'!A90,'[3]2016 Broadcasts'!$H$2:$H$400))+(SUMIF('[3]2016 Broadcasts'!$D$2:$D$400,'Dataset to Analyze - Overall'!A90,'[3]2016 Broadcasts'!$H$2:$H$400)))/'Dataset to Analyze - Overall'!CP90)*1000000</f>
        <v>211800.00000000006</v>
      </c>
      <c r="CV90" s="4">
        <f>(((SUMIF('[3]2017 Broadcasts'!$C$2:$C$394,'Dataset to Analyze - Overall'!A90, '[3]2017 Broadcasts'!$I$2:$I$394))+(SUMIF('[3]2017 Broadcasts'!$D$2:$D$394,'Dataset to Analyze - Overall'!A90, '[3]2017 Broadcasts'!$I$2:$I$394)))/'Dataset to Analyze - Overall'!CQ90)*1000000</f>
        <v>494666.66666666674</v>
      </c>
      <c r="CW90" s="4">
        <f>(((SUMIF('[3]2018 Broadcasts'!$C$2:$C$351, 'Dataset to Analyze - Overall'!A90, '[3]2018 Broadcasts'!$H$2:$H$351))+(SUMIF('[3]2018 Broadcasts'!$D$2:$D$351, 'Dataset to Analyze - Overall'!A90, '[3]2018 Broadcasts'!$H$2:$H$351)))/'Dataset to Analyze - Overall'!CR90)*1000000</f>
        <v>1663000</v>
      </c>
      <c r="CX90" s="5"/>
      <c r="CY90">
        <f>VLOOKUP(A90&amp;"2014", [3]Attendance!$D$2:$G$1286, 4, FALSE)</f>
        <v>24861</v>
      </c>
      <c r="CZ90">
        <f>VLOOKUP(A90&amp;"2015", [3]Attendance!$D$2:$G$1286, 4, FALSE)</f>
        <v>23007</v>
      </c>
      <c r="DA90">
        <f>VLOOKUP(A90&amp;"2016", [3]Attendance!$D$2:$G$1286, 4, FALSE)</f>
        <v>22700</v>
      </c>
      <c r="DB90">
        <f>VLOOKUP(A90&amp;"2017", [3]Attendance!$D$2:$G$1286, 4, FALSE)</f>
        <v>23908</v>
      </c>
      <c r="DC90">
        <f>VLOOKUP(A90&amp;"2018", [3]Attendance!$D$2:$G$1286, 4, FALSE)</f>
        <v>19834</v>
      </c>
      <c r="DY90">
        <f t="shared" si="77"/>
        <v>35.222709999999999</v>
      </c>
      <c r="DZ90">
        <f t="shared" si="78"/>
        <v>39.201769999999996</v>
      </c>
      <c r="EA90">
        <f t="shared" si="79"/>
        <v>44.116239999999998</v>
      </c>
      <c r="EB90">
        <f t="shared" si="80"/>
        <v>29.030709999999999</v>
      </c>
      <c r="EC90">
        <f t="shared" si="81"/>
        <v>29.116239999999998</v>
      </c>
      <c r="ED90">
        <f t="shared" si="82"/>
        <v>5.9720000000110387</v>
      </c>
      <c r="EE90">
        <f t="shared" si="83"/>
        <v>5.9720000000209161</v>
      </c>
      <c r="EF90">
        <f t="shared" si="84"/>
        <v>7.4650000000317949</v>
      </c>
      <c r="EG90">
        <f t="shared" si="85"/>
        <v>4.4790000000439782</v>
      </c>
      <c r="EH90">
        <f t="shared" si="86"/>
        <v>1.4930000000568331</v>
      </c>
      <c r="EI90" s="4">
        <f t="shared" si="98"/>
        <v>41.194710000011035</v>
      </c>
      <c r="EJ90" s="4">
        <f t="shared" si="99"/>
        <v>45.173770000020909</v>
      </c>
      <c r="EK90" s="4">
        <f t="shared" si="100"/>
        <v>51.581240000031791</v>
      </c>
      <c r="EL90" s="4">
        <f t="shared" si="101"/>
        <v>33.509710000043981</v>
      </c>
      <c r="EM90" s="4">
        <f t="shared" si="102"/>
        <v>30.609240000056829</v>
      </c>
      <c r="EN90" s="4">
        <f t="shared" si="58"/>
        <v>86</v>
      </c>
      <c r="EO90" s="4">
        <f t="shared" si="58"/>
        <v>83</v>
      </c>
      <c r="EP90" s="4">
        <f t="shared" si="58"/>
        <v>81</v>
      </c>
      <c r="EQ90" s="4">
        <f t="shared" si="58"/>
        <v>97</v>
      </c>
      <c r="ER90" s="4" t="e">
        <f t="shared" si="58"/>
        <v>#DIV/0!</v>
      </c>
      <c r="ET90" s="4">
        <v>0</v>
      </c>
      <c r="EU90">
        <v>0</v>
      </c>
      <c r="EV90">
        <v>5</v>
      </c>
      <c r="EW90">
        <v>0</v>
      </c>
      <c r="EX90">
        <v>0</v>
      </c>
      <c r="EY90">
        <v>5</v>
      </c>
      <c r="EZ90">
        <v>5</v>
      </c>
      <c r="FA90">
        <v>5</v>
      </c>
      <c r="FB90">
        <v>5</v>
      </c>
      <c r="FC90">
        <v>5</v>
      </c>
      <c r="FD90">
        <f>VLOOKUP(A90, '[3]College Football Reference 0918'!$A$2:$R$131, 9, FALSE)</f>
        <v>5</v>
      </c>
      <c r="FE90">
        <f>VLOOKUP(A90, '[3]College Football Reference 0918'!$A$2:$R$131, 10, FALSE)</f>
        <v>0</v>
      </c>
      <c r="FF90">
        <f>VLOOKUP(A90, '[3]College Football Reference 0918'!$A$2:$R$131, 11, FALSE)</f>
        <v>0</v>
      </c>
      <c r="FG90">
        <f>VLOOKUP(A90, '[3]College Football Reference 0918'!$A$2:$R$131, 12, FALSE)</f>
        <v>0</v>
      </c>
      <c r="FH90">
        <f>VLOOKUP(A90, '[3]College Football Reference 0918'!$A$2:$R$131, 13, FALSE)</f>
        <v>0</v>
      </c>
      <c r="FT90">
        <v>10</v>
      </c>
      <c r="FU90">
        <v>10</v>
      </c>
      <c r="FX90">
        <f>IF((VLOOKUP(A90, '[3]2014'!$B$18:$Q$145, 13, FALSE))&gt;0, 5, 0)</f>
        <v>0</v>
      </c>
      <c r="FY90">
        <f>IF((VLOOKUP(A90, '[3]2015'!$B$18:$P$145, 13, FALSE))&gt;0, 5, 0)</f>
        <v>0</v>
      </c>
      <c r="FZ90">
        <f>IF((VLOOKUP(A90, '[3]2016'!$B$18:$Q$145, 13, FALSE))&gt;0, 5, 0)</f>
        <v>0</v>
      </c>
      <c r="GA90">
        <f>IF((VLOOKUP(A90, '[3]2017'!$B$18:$Q$147, 13, FALSE))&gt;0, 5, 0)</f>
        <v>0</v>
      </c>
      <c r="GB90">
        <f>IF((VLOOKUP(A90, '[3]2018'!$B$18:$Q$147, 13, FALSE))&gt;0, 5, 0)</f>
        <v>0</v>
      </c>
      <c r="GC90">
        <f>IF((VLOOKUP(A90, '[3]2014'!$B$18:$Q$145, 15, FALSE))&gt;0, 5, 0)</f>
        <v>0</v>
      </c>
      <c r="GD90">
        <f>IF((VLOOKUP(A90, '[3]2015'!$B$18:$P$145, 15, FALSE))&gt;0, 5, 0)</f>
        <v>0</v>
      </c>
      <c r="GE90">
        <f>IF((VLOOKUP(A90, '[3]2016'!$B$18:$Q$145, 15, FALSE))&gt;0, 5, 0)</f>
        <v>0</v>
      </c>
      <c r="GF90">
        <f>IF((VLOOKUP(A90, '[3]2017'!$B$18:$Q$147, 15, FALSE))&gt;0, 5, 0)</f>
        <v>0</v>
      </c>
      <c r="GG90">
        <f>IF((VLOOKUP(A90, '[3]2018'!$B$18:$Q$147, 15, FALSE))&gt;0, 5, 0)</f>
        <v>0</v>
      </c>
      <c r="GH90" s="7">
        <f t="shared" si="103"/>
        <v>49731.671813965411</v>
      </c>
      <c r="GI90" s="7">
        <f t="shared" si="103"/>
        <v>54174.988980098082</v>
      </c>
      <c r="GJ90" s="7">
        <f t="shared" si="103"/>
        <v>59015.297976963964</v>
      </c>
      <c r="GK90" s="7">
        <f t="shared" si="103"/>
        <v>64288.068366553853</v>
      </c>
      <c r="GL90" s="7">
        <f t="shared" si="103"/>
        <v>70031.938768079432</v>
      </c>
      <c r="GM90">
        <v>76289</v>
      </c>
      <c r="GO90" s="8" t="e">
        <f t="shared" si="89"/>
        <v>#N/A</v>
      </c>
      <c r="GP90" s="8" t="e">
        <f t="shared" si="90"/>
        <v>#N/A</v>
      </c>
      <c r="GQ90" t="e">
        <f>VLOOKUP(A90, '[3]Sept. 2017 Social'!$D$2:$F$151, 3, FALSE)</f>
        <v>#N/A</v>
      </c>
      <c r="GR90" t="e">
        <f>VLOOKUP(A90, '[3]Sept. 2018 Social'!$D$2:$F$151, 3, FALSE)</f>
        <v>#N/A</v>
      </c>
      <c r="GS90">
        <f>VLOOKUP(A90, '[3]Sept. 2019 Social'!$D$2:$F$301, 3, FALSE)</f>
        <v>3.5400000000000001E-2</v>
      </c>
      <c r="GV90">
        <v>0.90240655729953712</v>
      </c>
    </row>
    <row r="91" spans="1:204" x14ac:dyDescent="0.35">
      <c r="A91" t="s">
        <v>383</v>
      </c>
      <c r="B91" t="str">
        <f>VLOOKUP(A91,'[1]CFB Scores for Tableau'!$A$2:$D$131, 2, FALSE)</f>
        <v>Laramie</v>
      </c>
      <c r="C91" t="str">
        <f>VLOOKUP(A91,'[1]CFB Scores for Tableau'!$A$2:$D$131, 3, FALSE)</f>
        <v>Wyoming</v>
      </c>
      <c r="D91" s="9">
        <f>VLOOKUP(A91,'[1]CFB Scores for Tableau'!$A$2:$D$131, 4, FALSE)</f>
        <v>82071</v>
      </c>
      <c r="F91" s="3">
        <f t="shared" si="61"/>
        <v>11.371048600877668</v>
      </c>
      <c r="G91">
        <f t="shared" si="62"/>
        <v>84</v>
      </c>
      <c r="I91" s="4">
        <f t="shared" si="63"/>
        <v>2.781260639200001</v>
      </c>
      <c r="J91">
        <v>0</v>
      </c>
      <c r="K91" s="4">
        <f t="shared" si="64"/>
        <v>5.8036883333333336</v>
      </c>
      <c r="L91" s="4">
        <f t="shared" si="65"/>
        <v>39.50854494257004</v>
      </c>
      <c r="M91" s="4">
        <f t="shared" si="91"/>
        <v>30.226438000000002</v>
      </c>
      <c r="N91" s="4">
        <f t="shared" si="66"/>
        <v>31.353000000426189</v>
      </c>
      <c r="O91" s="4">
        <f t="shared" si="67"/>
        <v>109.67293191552957</v>
      </c>
      <c r="P91" s="4">
        <f t="shared" si="68"/>
        <v>81</v>
      </c>
      <c r="Q91" s="4"/>
      <c r="R91" s="4">
        <f t="shared" si="92"/>
        <v>108.77715448700667</v>
      </c>
      <c r="S91" s="4">
        <f t="shared" si="69"/>
        <v>81</v>
      </c>
      <c r="T91" s="4"/>
      <c r="U91" t="s">
        <v>319</v>
      </c>
      <c r="V91" t="s">
        <v>203</v>
      </c>
      <c r="W91" s="4">
        <v>10445016</v>
      </c>
      <c r="X91" s="4">
        <v>1388868.1</v>
      </c>
      <c r="Y91" s="4">
        <f>VLOOKUP(A91, '[2]Non-Power 5'!$B$2:$F$68, 3, FALSE)</f>
        <v>364723.4</v>
      </c>
      <c r="Z91" s="4">
        <f>VLOOKUP(A91, '[2]Non-Power 5'!$B$2:$F$68, 4, FALSE)</f>
        <v>191125.4</v>
      </c>
      <c r="AA91">
        <f>VLOOKUP(A91, '[2]Non-Power 5'!$B$2:$F$68, 5, FALSE)</f>
        <v>0.52402834586429048</v>
      </c>
      <c r="AB91" s="4">
        <v>9056147.9000000004</v>
      </c>
      <c r="AC91">
        <v>0.31555719259011455</v>
      </c>
      <c r="AD91" s="4">
        <f t="shared" si="70"/>
        <v>2776633.3333333335</v>
      </c>
      <c r="AE91" t="s">
        <v>384</v>
      </c>
      <c r="AF91" s="5">
        <f>(VLOOKUP(A91, '[3]USA Coaches'' Salaries'!$O$3:$W$132, 9, FALSE))</f>
        <v>1.3475999999999999</v>
      </c>
      <c r="AG91">
        <v>107116</v>
      </c>
      <c r="AH91">
        <v>55081</v>
      </c>
      <c r="AI91">
        <v>31726</v>
      </c>
      <c r="AJ91">
        <f t="shared" si="71"/>
        <v>193923</v>
      </c>
      <c r="AK91">
        <v>0</v>
      </c>
      <c r="AL91">
        <v>0</v>
      </c>
      <c r="AM91">
        <v>0</v>
      </c>
      <c r="AN91">
        <v>0</v>
      </c>
      <c r="AO91">
        <f t="shared" si="72"/>
        <v>0</v>
      </c>
      <c r="AP91">
        <f>(VLOOKUP(A91, '[3]College Football Reference 0918'!$A$2:$I$131, 8, FALSE))*10</f>
        <v>0</v>
      </c>
      <c r="AQ91">
        <f>(VLOOKUP(A91, '[3]College Football Reference 0918'!$A$2:$I$131, 9, FALSE))*10</f>
        <v>0</v>
      </c>
      <c r="AR91">
        <f>VLOOKUP('Dataset to Analyze - Overall'!A91, '[3]College Football Reference 0918'!$A$2:$G$131, 3, FALSE)</f>
        <v>55</v>
      </c>
      <c r="AS91">
        <f>VLOOKUP('Dataset to Analyze - Overall'!A91, '[3]College Football Reference 0918'!$A$2:$G$131, 4, FALSE)</f>
        <v>70</v>
      </c>
      <c r="AT91" s="5">
        <f>VLOOKUP('Dataset to Analyze - Overall'!A91, '[3]College Football Reference 0918'!$A$2:$G$131, 5, FALSE)</f>
        <v>0.44</v>
      </c>
      <c r="AU91">
        <f>(VLOOKUP('Dataset to Analyze - Overall'!A91,'[3]College Football Reference 0918'!$A$2:$G$131,7,FALSE)*5)</f>
        <v>10</v>
      </c>
      <c r="AV91">
        <f>(VLOOKUP('Dataset to Analyze - Overall'!A91, '[3]College Football Reference 0918'!$A$2:$G$131, 6, FALSE))*5</f>
        <v>20</v>
      </c>
      <c r="AW91">
        <f t="shared" si="73"/>
        <v>21</v>
      </c>
      <c r="AX91" s="4">
        <f>((((SUMIF('[3]2014 Broadcasts'!$F$2:$F$561, 'Dataset to Analyze - Overall'!A91, '[3]2014 Broadcasts'!$B$2:$B$561))+(SUMIF('[3]2014 Broadcasts'!$G$2:$G$561, 'Dataset to Analyze - Overall'!A91, '[3]2014 Broadcasts'!$B$2:$B$561))+(SUMIF('[3]2014 Broadcasts'!$H$2:$H$561, 'Dataset to Analyze - Overall'!A91, '[3]2014 Broadcasts'!$B$2:$B$561))+(SUMIF('[3]2014 Broadcasts'!$I$2:$I$561, 'Dataset to Analyze - Overall'!A91, '[3]2014 Broadcasts'!$B$2:$B$561)))+((SUMIF('[3]2015 Broadcasts'!$C$2:$C$417,'Dataset to Analyze - Overall'!A91,'[3]2015 Broadcasts'!$H$2:$H$417))+(SUMIF('[3]2015 Broadcasts'!$D$2:$D$417,'Dataset to Analyze - Overall'!A91,'[3]2015 Broadcasts'!$H$2:$H$417)))+((SUMIF('[3]2016 Broadcasts'!$C$2:$C$400,'Dataset to Analyze - Overall'!A91,'[3]2016 Broadcasts'!$H$2:$H$400))+(SUMIF('[3]2016 Broadcasts'!$D$2:$D$400,'Dataset to Analyze - Overall'!A91,'[3]2016 Broadcasts'!$H$2:$H$400)))+((SUMIF('[3]2017 Broadcasts'!$C$2:$C$394,'Dataset to Analyze - Overall'!A91, '[3]2017 Broadcasts'!$I$2:$I$394))+(SUMIF('[3]2017 Broadcasts'!$D$2:$D$394,'Dataset to Analyze - Overall'!A91, '[3]2017 Broadcasts'!$I$2:$I$394)))+((SUMIF('[3]2018 Broadcasts'!$C$2:$C$351, 'Dataset to Analyze - Overall'!A91, '[3]2018 Broadcasts'!$H$2:$H$351))+(SUMIF('[3]2018 Broadcasts'!$D$2:$D$351, 'Dataset to Analyze - Overall'!A91, '[3]2018 Broadcasts'!$H$2:$H$351))))/AW91)*1000000</f>
        <v>509333.33333333331</v>
      </c>
      <c r="AY91" t="s">
        <v>233</v>
      </c>
      <c r="AZ91" s="4">
        <f>(VLOOKUP(A91, [3]Averages!$B$2:$K$128, 10, FALSE))*1000000</f>
        <v>718750</v>
      </c>
      <c r="BA91" s="4">
        <f>AVERAGEIF([3]Attendance!$C$2:$C$1286, 'Dataset to Analyze - Overall'!A91, [3]Attendance!$G$2:$G$1286)</f>
        <v>20506.545454545456</v>
      </c>
      <c r="BB91">
        <f>VLOOKUP(A91, [3]Stadiums!$B$2:$E$132, 3, FALSE)</f>
        <v>29181</v>
      </c>
      <c r="BC91" s="3">
        <f t="shared" si="74"/>
        <v>0.70273621378792561</v>
      </c>
      <c r="BD91">
        <f>VLOOKUP(A91, '[3]College Football Reference 0918'!$A$2:$L$131, 11, FALSE)</f>
        <v>0</v>
      </c>
      <c r="BE91">
        <f>VLOOKUP(A91, '[3]College Football Reference 0918'!$A$2:$L$131, 12, FALSE)</f>
        <v>0</v>
      </c>
      <c r="BF91">
        <f>VLOOKUP(A91, '[3]College Football Reference 0918'!$A$2:$L$131, 2, FALSE)</f>
        <v>2</v>
      </c>
      <c r="BG91">
        <f>VLOOKUP(A91, '[3]Draft Picks'!$AG$2:$AT$131, 14, FALSE)</f>
        <v>8</v>
      </c>
      <c r="BH91">
        <f>VLOOKUP(A91, [3]Averages!$B$2:$J$128, 9, FALSE)</f>
        <v>2282966.6</v>
      </c>
      <c r="BJ91">
        <f>VLOOKUP(A91&amp;"2014", '[4]Revenues_All_Sports_and_Men''s_W'!$E$2:$BI$1271, 57, FALSE)</f>
        <v>11008232</v>
      </c>
      <c r="BK91">
        <f>VLOOKUP(A91&amp;"2015", '[4]Revenues_All_Sports_and_Men''s_W'!$E$2:$BI$1271, 57, FALSE)</f>
        <v>10714937</v>
      </c>
      <c r="BL91">
        <f>VLOOKUP(A91&amp;"2016", '[4]Revenues_All_Sports_and_Men''s_W'!$E$2:$BI$1271, 57, FALSE)</f>
        <v>13133784</v>
      </c>
      <c r="BM91">
        <f>VLOOKUP(A91&amp;"2017", '[4]Revenues_All_Sports_and_Men''s_W'!$E$2:$BI$1271, 57, FALSE)</f>
        <v>13481960</v>
      </c>
      <c r="BN91">
        <f>VLOOKUP(A91&amp;"2018", '[4]Revenues_All_Sports_and_Men''s_W'!$E$2:$BI$1271, 57, FALSE)</f>
        <v>13649998</v>
      </c>
      <c r="BO91" s="6">
        <f>VLOOKUP(A91&amp;"2014", '[4]Revenues_All_Sports_and_Men''s_W'!$E$2:$FO$1271, 58, FALSE)</f>
        <v>0.32546101669418992</v>
      </c>
      <c r="BP91" s="6">
        <f>VLOOKUP(A91&amp;"2015", '[4]Revenues_All_Sports_and_Men''s_W'!$E$2:$FO$1271, 58, FALSE)</f>
        <v>0.302249116173537</v>
      </c>
      <c r="BQ91" s="6">
        <f>VLOOKUP(A91&amp;"2016", '[4]Revenues_All_Sports_and_Men''s_W'!$E$2:$FO$1271, 58, FALSE)</f>
        <v>0.36689747077943502</v>
      </c>
      <c r="BR91" s="6">
        <f>VLOOKUP(A91&amp;"2017", '[4]Revenues_All_Sports_and_Men''s_W'!$E$2:$FO$1271, 58, FALSE)</f>
        <v>0.34961916370962021</v>
      </c>
      <c r="BS91" s="6">
        <f>VLOOKUP(A91&amp;"2018", '[4]Revenues_All_Sports_and_Men''s_W'!$E$2:$FO$1271, 58, FALSE)</f>
        <v>0.33088633359489922</v>
      </c>
      <c r="BT91">
        <f>VLOOKUP(A91&amp;"2014", '[5]Recruiting_Expenses_Men''s_Women'!$F$2:$O$1271, 9, FALSE)</f>
        <v>653229</v>
      </c>
      <c r="BU91">
        <f>VLOOKUP(A91&amp;"2015", '[5]Recruiting_Expenses_Men''s_Women'!$F$2:$O$1271, 9, FALSE)</f>
        <v>875804</v>
      </c>
      <c r="BV91">
        <f>VLOOKUP(A91&amp;"2016", '[5]Recruiting_Expenses_Men''s_Women'!$F$2:$O$1271, 9, FALSE)</f>
        <v>670882</v>
      </c>
      <c r="BW91">
        <f>VLOOKUP(A91&amp;"2017", '[5]Recruiting_Expenses_Men''s_Women'!$F$2:$O$1271, 9, FALSE)</f>
        <v>714994</v>
      </c>
      <c r="BX91">
        <f>VLOOKUP(A91&amp;"2018", '[5]Recruiting_Expenses_Men''s_Women'!$F$2:$O$1271, 9, FALSE)</f>
        <v>733691</v>
      </c>
      <c r="BY91" s="4">
        <v>3028666.666666667</v>
      </c>
      <c r="BZ91" s="4">
        <v>3003666.6666666665</v>
      </c>
      <c r="CA91" s="4">
        <v>3318250</v>
      </c>
      <c r="CB91" s="4">
        <v>3161583.333333333</v>
      </c>
      <c r="CC91" s="4">
        <v>1371000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f>VLOOKUP(A91, '[3]2014'!$B$18:$D$145, 3, FALSE)</f>
        <v>4</v>
      </c>
      <c r="CJ91">
        <f>VLOOKUP(A91, '[3]2015'!$B$18:$D$145, 3, FALSE)</f>
        <v>2</v>
      </c>
      <c r="CK91">
        <f>VLOOKUP(A91, '[3]2016'!$B$18:$D$145, 3, FALSE)</f>
        <v>8</v>
      </c>
      <c r="CL91">
        <f>VLOOKUP(A91, '[3]2017'!$B$18:$D$147, 3, FALSE)</f>
        <v>8</v>
      </c>
      <c r="CM91">
        <f>VLOOKUP(A91, '[3]2018'!$B$18:$D$147, 3, FALSE)</f>
        <v>6</v>
      </c>
      <c r="CN91">
        <f>COUNTIF('[3]2014 Broadcasts'!$F$2:$F$561, 'Dataset to Analyze - Overall'!A91)+COUNTIF('[3]2014 Broadcasts'!$G$2:$G$561, 'Dataset to Analyze - Overall'!A91)+COUNTIF('[3]2014 Broadcasts'!$H$2:$H$561, 'Dataset to Analyze - Overall'!A91)+COUNTIF('[3]2014 Broadcasts'!$I$2:$I$561, 'Dataset to Analyze - Overall'!A91)</f>
        <v>5</v>
      </c>
      <c r="CO91">
        <f>COUNTIF('[3]2015 Broadcasts'!$C$2:$C$417, A91)+COUNTIF('[3]2015 Broadcasts'!$D$2:$D$417, A91)</f>
        <v>3</v>
      </c>
      <c r="CP91">
        <f>COUNTIF('[3]2016 Broadcasts'!$C$2:$C$400, 'Dataset to Analyze - Overall'!A91)+COUNTIF('[3]2016 Broadcasts'!$D$2:$D$400, 'Dataset to Analyze - Overall'!A91)</f>
        <v>7</v>
      </c>
      <c r="CQ91">
        <f>COUNTIF('[3]2017 Broadcasts'!$C$2:$C$394, 'Dataset to Analyze - Overall'!A91)+COUNTIF('[3]2017 Broadcasts'!$D$2:$D$394, 'Dataset to Analyze - Overall'!A91)</f>
        <v>4</v>
      </c>
      <c r="CR91">
        <f>COUNTIF('[3]2018 Broadcasts'!$C$2:$C$351, 'Dataset to Analyze - Overall'!A91)+COUNTIF('[3]2018 Broadcasts'!$D$2:$D$351, 'Dataset to Analyze - Overall'!A91)</f>
        <v>2</v>
      </c>
      <c r="CS91" s="4">
        <f>(((SUMIF('[3]2014 Broadcasts'!$F$2:$F$561, 'Dataset to Analyze - Overall'!A91, '[3]2014 Broadcasts'!$B$2:$B$561))+(SUMIF('[3]2014 Broadcasts'!$G$2:$G$561, 'Dataset to Analyze - Overall'!A91, '[3]2014 Broadcasts'!$B$2:$B$561))+(SUMIF('[3]2014 Broadcasts'!$H$2:$H$561, 'Dataset to Analyze - Overall'!A91, '[3]2014 Broadcasts'!$B$2:$B$561))+(SUMIF('[3]2014 Broadcasts'!$I$2:$I$561, 'Dataset to Analyze - Overall'!A91, '[3]2014 Broadcasts'!$B$2:$B$561)))/'Dataset to Analyze - Overall'!CN91)*1000000</f>
        <v>527600</v>
      </c>
      <c r="CT91" s="4">
        <f>(((SUMIF('[3]2015 Broadcasts'!$C$2:$C$417,'Dataset to Analyze - Overall'!A91,'[3]2015 Broadcasts'!$H$2:$H$417))+(SUMIF('[3]2015 Broadcasts'!$D$2:$D$417,'Dataset to Analyze - Overall'!A91,'[3]2015 Broadcasts'!$H$2:$H$417)))/CO91)*1000000</f>
        <v>429000</v>
      </c>
      <c r="CU91" s="4">
        <f>(((SUMIF('[3]2016 Broadcasts'!$C$2:$C$400,'Dataset to Analyze - Overall'!A91,'[3]2016 Broadcasts'!$H$2:$H$400))+(SUMIF('[3]2016 Broadcasts'!$D$2:$D$400,'Dataset to Analyze - Overall'!A91,'[3]2016 Broadcasts'!$H$2:$H$400)))/'Dataset to Analyze - Overall'!CP91)*1000000</f>
        <v>755714.28571428568</v>
      </c>
      <c r="CV91" s="4">
        <f>(((SUMIF('[3]2017 Broadcasts'!$C$2:$C$394,'Dataset to Analyze - Overall'!A91, '[3]2017 Broadcasts'!$I$2:$I$394))+(SUMIF('[3]2017 Broadcasts'!$D$2:$D$394,'Dataset to Analyze - Overall'!A91, '[3]2017 Broadcasts'!$I$2:$I$394)))/'Dataset to Analyze - Overall'!CQ91)*1000000</f>
        <v>277499.99999999994</v>
      </c>
      <c r="CW91" s="4">
        <f>(((SUMIF('[3]2018 Broadcasts'!$C$2:$C$351, 'Dataset to Analyze - Overall'!A91, '[3]2018 Broadcasts'!$H$2:$H$351))+(SUMIF('[3]2018 Broadcasts'!$D$2:$D$351, 'Dataset to Analyze - Overall'!A91, '[3]2018 Broadcasts'!$H$2:$H$351)))/'Dataset to Analyze - Overall'!CR91)*1000000</f>
        <v>185500</v>
      </c>
      <c r="CX91" s="5"/>
      <c r="CY91">
        <f>VLOOKUP(A91&amp;"2014", [3]Attendance!$D$2:$G$1286, 4, FALSE)</f>
        <v>19599</v>
      </c>
      <c r="CZ91">
        <f>VLOOKUP(A91&amp;"2015", [3]Attendance!$D$2:$G$1286, 4, FALSE)</f>
        <v>18060</v>
      </c>
      <c r="DA91">
        <f>VLOOKUP(A91&amp;"2016", [3]Attendance!$D$2:$G$1286, 4, FALSE)</f>
        <v>21266</v>
      </c>
      <c r="DB91">
        <f>VLOOKUP(A91&amp;"2017", [3]Attendance!$D$2:$G$1286, 4, FALSE)</f>
        <v>20614</v>
      </c>
      <c r="DC91">
        <f>VLOOKUP(A91&amp;"2018", [3]Attendance!$D$2:$G$1286, 4, FALSE)</f>
        <v>18880</v>
      </c>
      <c r="DY91">
        <f t="shared" si="77"/>
        <v>23.77412</v>
      </c>
      <c r="DZ91">
        <f t="shared" si="78"/>
        <v>23.603059999999999</v>
      </c>
      <c r="EA91">
        <f t="shared" si="79"/>
        <v>29.116239999999998</v>
      </c>
      <c r="EB91">
        <f t="shared" si="80"/>
        <v>34.116239999999998</v>
      </c>
      <c r="EC91">
        <f t="shared" si="81"/>
        <v>23.945179999999997</v>
      </c>
      <c r="ED91">
        <f t="shared" si="82"/>
        <v>7.4650000001873833</v>
      </c>
      <c r="EE91">
        <f t="shared" si="83"/>
        <v>4.4790000002128343</v>
      </c>
      <c r="EF91">
        <f t="shared" si="84"/>
        <v>10.451000000241255</v>
      </c>
      <c r="EG91">
        <f t="shared" si="85"/>
        <v>5.9720000002715166</v>
      </c>
      <c r="EH91">
        <f t="shared" si="86"/>
        <v>2.9860000003044567</v>
      </c>
      <c r="EI91" s="4">
        <f t="shared" si="98"/>
        <v>31.239120000187384</v>
      </c>
      <c r="EJ91" s="4">
        <f t="shared" si="99"/>
        <v>28.082060000212834</v>
      </c>
      <c r="EK91" s="4">
        <f t="shared" si="100"/>
        <v>39.567240000241256</v>
      </c>
      <c r="EL91" s="4">
        <f t="shared" si="101"/>
        <v>40.088240000271512</v>
      </c>
      <c r="EM91" s="4">
        <f t="shared" si="102"/>
        <v>26.931180000304455</v>
      </c>
      <c r="EN91" s="4">
        <f t="shared" si="58"/>
        <v>102</v>
      </c>
      <c r="EO91" s="4">
        <f t="shared" si="58"/>
        <v>109</v>
      </c>
      <c r="EP91" s="4">
        <f t="shared" si="58"/>
        <v>87</v>
      </c>
      <c r="EQ91" s="4">
        <f t="shared" si="58"/>
        <v>86</v>
      </c>
      <c r="ER91" s="4" t="e">
        <f t="shared" si="58"/>
        <v>#DIV/0!</v>
      </c>
      <c r="ET91" s="4">
        <v>0</v>
      </c>
      <c r="EU91">
        <v>0</v>
      </c>
      <c r="EV91">
        <v>0</v>
      </c>
      <c r="EW91">
        <v>5</v>
      </c>
      <c r="EX91">
        <v>0</v>
      </c>
      <c r="EY91">
        <v>0</v>
      </c>
      <c r="EZ91">
        <v>0</v>
      </c>
      <c r="FA91">
        <v>5</v>
      </c>
      <c r="FB91">
        <v>5</v>
      </c>
      <c r="FC91">
        <v>0</v>
      </c>
      <c r="FD91">
        <f>VLOOKUP(A91, '[3]College Football Reference 0918'!$A$2:$R$131, 9, FALSE)</f>
        <v>0</v>
      </c>
      <c r="FE91">
        <f>VLOOKUP(A91, '[3]College Football Reference 0918'!$A$2:$R$131, 10, FALSE)</f>
        <v>0</v>
      </c>
      <c r="FF91">
        <f>VLOOKUP(A91, '[3]College Football Reference 0918'!$A$2:$R$131, 11, FALSE)</f>
        <v>0</v>
      </c>
      <c r="FG91">
        <f>VLOOKUP(A91, '[3]College Football Reference 0918'!$A$2:$R$131, 12, FALSE)</f>
        <v>0</v>
      </c>
      <c r="FH91">
        <f>VLOOKUP(A91, '[3]College Football Reference 0918'!$A$2:$R$131, 13, FALSE)</f>
        <v>0</v>
      </c>
      <c r="FX91">
        <f>IF((VLOOKUP(A91, '[3]2014'!$B$18:$Q$145, 13, FALSE))&gt;0, 5, 0)</f>
        <v>0</v>
      </c>
      <c r="FY91">
        <f>IF((VLOOKUP(A91, '[3]2015'!$B$18:$P$145, 13, FALSE))&gt;0, 5, 0)</f>
        <v>0</v>
      </c>
      <c r="FZ91">
        <f>IF((VLOOKUP(A91, '[3]2016'!$B$18:$Q$145, 13, FALSE))&gt;0, 5, 0)</f>
        <v>0</v>
      </c>
      <c r="GA91">
        <f>IF((VLOOKUP(A91, '[3]2017'!$B$18:$Q$147, 13, FALSE))&gt;0, 5, 0)</f>
        <v>0</v>
      </c>
      <c r="GB91">
        <f>IF((VLOOKUP(A91, '[3]2018'!$B$18:$Q$147, 13, FALSE))&gt;0, 5, 0)</f>
        <v>0</v>
      </c>
      <c r="GC91">
        <f>IF((VLOOKUP(A91, '[3]2014'!$B$18:$Q$145, 15, FALSE))&gt;0, 5, 0)</f>
        <v>0</v>
      </c>
      <c r="GD91">
        <f>IF((VLOOKUP(A91, '[3]2015'!$B$18:$P$145, 15, FALSE))&gt;0, 5, 0)</f>
        <v>0</v>
      </c>
      <c r="GE91">
        <f>IF((VLOOKUP(A91, '[3]2016'!$B$18:$Q$145, 15, FALSE))&gt;0, 5, 0)</f>
        <v>0</v>
      </c>
      <c r="GF91">
        <f>IF((VLOOKUP(A91, '[3]2017'!$B$18:$Q$147, 15, FALSE))&gt;0, 5, 0)</f>
        <v>0</v>
      </c>
      <c r="GG91">
        <f>IF((VLOOKUP(A91, '[3]2018'!$B$18:$Q$147, 15, FALSE))&gt;0, 5, 0)</f>
        <v>0</v>
      </c>
      <c r="GH91" s="7">
        <f t="shared" si="103"/>
        <v>126415.53819265706</v>
      </c>
      <c r="GI91" s="7">
        <f t="shared" si="103"/>
        <v>137710.23854012453</v>
      </c>
      <c r="GJ91" s="7">
        <f t="shared" si="103"/>
        <v>150014.07318993279</v>
      </c>
      <c r="GK91" s="7">
        <f t="shared" si="103"/>
        <v>163417.20407722244</v>
      </c>
      <c r="GL91" s="7">
        <f t="shared" si="103"/>
        <v>178017.84872946647</v>
      </c>
      <c r="GM91">
        <v>193923</v>
      </c>
      <c r="GO91" s="8" t="e">
        <f t="shared" si="89"/>
        <v>#N/A</v>
      </c>
      <c r="GP91" s="8" t="e">
        <f t="shared" si="90"/>
        <v>#N/A</v>
      </c>
      <c r="GQ91" t="e">
        <f>VLOOKUP(A91, '[3]Sept. 2017 Social'!$D$2:$F$151, 3, FALSE)</f>
        <v>#N/A</v>
      </c>
      <c r="GR91" t="e">
        <f>VLOOKUP(A91, '[3]Sept. 2018 Social'!$D$2:$F$151, 3, FALSE)</f>
        <v>#N/A</v>
      </c>
      <c r="GS91">
        <f>VLOOKUP(A91, '[3]Sept. 2019 Social'!$D$2:$F$301, 3, FALSE)</f>
        <v>0.13700000000000001</v>
      </c>
      <c r="GV91">
        <v>0.74050961415134031</v>
      </c>
    </row>
    <row r="92" spans="1:204" x14ac:dyDescent="0.35">
      <c r="A92" t="s">
        <v>385</v>
      </c>
      <c r="B92" t="str">
        <f>VLOOKUP(A92,'[1]CFB Scores for Tableau'!$A$2:$D$131, 2, FALSE)</f>
        <v>Ruston</v>
      </c>
      <c r="C92" t="str">
        <f>VLOOKUP(A92,'[1]CFB Scores for Tableau'!$A$2:$D$131, 3, FALSE)</f>
        <v>Louisiana</v>
      </c>
      <c r="D92" s="9">
        <f>VLOOKUP(A92,'[1]CFB Scores for Tableau'!$A$2:$D$131, 4, FALSE)</f>
        <v>71272</v>
      </c>
      <c r="F92" s="3">
        <f t="shared" si="61"/>
        <v>8.0444573349950002</v>
      </c>
      <c r="G92">
        <f t="shared" si="62"/>
        <v>102</v>
      </c>
      <c r="I92" s="4">
        <f t="shared" si="63"/>
        <v>-0.33665644853000032</v>
      </c>
      <c r="J92">
        <v>0</v>
      </c>
      <c r="K92" s="4">
        <f t="shared" si="64"/>
        <v>5.7016200000000001</v>
      </c>
      <c r="L92" s="4">
        <f t="shared" si="65"/>
        <v>26.665844670990825</v>
      </c>
      <c r="M92" s="4">
        <f t="shared" si="91"/>
        <v>40.38284500000001</v>
      </c>
      <c r="N92" s="4">
        <f t="shared" si="66"/>
        <v>14.930000000184656</v>
      </c>
      <c r="O92" s="4">
        <f t="shared" si="67"/>
        <v>87.343653222645486</v>
      </c>
      <c r="P92" s="4">
        <f t="shared" si="68"/>
        <v>96</v>
      </c>
      <c r="Q92" s="4"/>
      <c r="R92" s="4">
        <f t="shared" si="92"/>
        <v>86.250121221810005</v>
      </c>
      <c r="S92" s="4">
        <f t="shared" si="69"/>
        <v>96</v>
      </c>
      <c r="T92" s="4"/>
      <c r="U92" t="s">
        <v>372</v>
      </c>
      <c r="V92" t="s">
        <v>203</v>
      </c>
      <c r="W92" s="4">
        <v>6916763.0999999996</v>
      </c>
      <c r="X92" s="4">
        <v>1583613</v>
      </c>
      <c r="Y92" s="4">
        <f>VLOOKUP(A92, '[2]Non-Power 5'!$B$2:$F$68, 3, FALSE)</f>
        <v>221815.2</v>
      </c>
      <c r="Z92" s="4">
        <f>VLOOKUP(A92, '[2]Non-Power 5'!$B$2:$F$68, 4, FALSE)</f>
        <v>145228.6</v>
      </c>
      <c r="AA92">
        <f>VLOOKUP(A92, '[2]Non-Power 5'!$B$2:$F$68, 5, FALSE)</f>
        <v>0.65472789962094569</v>
      </c>
      <c r="AB92" s="4">
        <v>5333150.0999999996</v>
      </c>
      <c r="AC92">
        <v>0.35942265650636113</v>
      </c>
      <c r="AD92" s="4">
        <f t="shared" si="70"/>
        <v>2733200</v>
      </c>
      <c r="AE92" t="s">
        <v>386</v>
      </c>
      <c r="AF92" s="5">
        <f>(VLOOKUP(A92, '[3]USA Coaches'' Salaries'!$O$3:$W$132, 9, FALSE))</f>
        <v>0.62880000000000003</v>
      </c>
      <c r="AG92">
        <v>40179</v>
      </c>
      <c r="AH92">
        <v>32154</v>
      </c>
      <c r="AI92">
        <v>14360</v>
      </c>
      <c r="AJ92">
        <f t="shared" si="71"/>
        <v>86693</v>
      </c>
      <c r="AK92">
        <v>0</v>
      </c>
      <c r="AL92">
        <v>0</v>
      </c>
      <c r="AM92">
        <v>0</v>
      </c>
      <c r="AN92">
        <v>0</v>
      </c>
      <c r="AO92">
        <f t="shared" si="72"/>
        <v>0</v>
      </c>
      <c r="AP92">
        <f>(VLOOKUP(A92, '[3]College Football Reference 0918'!$A$2:$I$131, 8, FALSE))*10</f>
        <v>0</v>
      </c>
      <c r="AQ92">
        <f>(VLOOKUP(A92, '[3]College Football Reference 0918'!$A$2:$I$131, 9, FALSE))*10</f>
        <v>10</v>
      </c>
      <c r="AR92">
        <f>VLOOKUP('Dataset to Analyze - Overall'!A92, '[3]College Football Reference 0918'!$A$2:$G$131, 3, FALSE)</f>
        <v>72</v>
      </c>
      <c r="AS92">
        <f>VLOOKUP('Dataset to Analyze - Overall'!A92, '[3]College Football Reference 0918'!$A$2:$G$131, 4, FALSE)</f>
        <v>56</v>
      </c>
      <c r="AT92" s="5">
        <f>VLOOKUP('Dataset to Analyze - Overall'!A92, '[3]College Football Reference 0918'!$A$2:$G$131, 5, FALSE)</f>
        <v>0.5625</v>
      </c>
      <c r="AU92">
        <f>(VLOOKUP('Dataset to Analyze - Overall'!A92,'[3]College Football Reference 0918'!$A$2:$G$131,7,FALSE)*5)</f>
        <v>25</v>
      </c>
      <c r="AV92">
        <f>(VLOOKUP('Dataset to Analyze - Overall'!A92, '[3]College Football Reference 0918'!$A$2:$G$131, 6, FALSE))*5</f>
        <v>30</v>
      </c>
      <c r="AW92">
        <f t="shared" si="73"/>
        <v>10</v>
      </c>
      <c r="AX92" s="4">
        <f>((((SUMIF('[3]2014 Broadcasts'!$F$2:$F$561, 'Dataset to Analyze - Overall'!A92, '[3]2014 Broadcasts'!$B$2:$B$561))+(SUMIF('[3]2014 Broadcasts'!$G$2:$G$561, 'Dataset to Analyze - Overall'!A92, '[3]2014 Broadcasts'!$B$2:$B$561))+(SUMIF('[3]2014 Broadcasts'!$H$2:$H$561, 'Dataset to Analyze - Overall'!A92, '[3]2014 Broadcasts'!$B$2:$B$561))+(SUMIF('[3]2014 Broadcasts'!$I$2:$I$561, 'Dataset to Analyze - Overall'!A92, '[3]2014 Broadcasts'!$B$2:$B$561)))+((SUMIF('[3]2015 Broadcasts'!$C$2:$C$417,'Dataset to Analyze - Overall'!A92,'[3]2015 Broadcasts'!$H$2:$H$417))+(SUMIF('[3]2015 Broadcasts'!$D$2:$D$417,'Dataset to Analyze - Overall'!A92,'[3]2015 Broadcasts'!$H$2:$H$417)))+((SUMIF('[3]2016 Broadcasts'!$C$2:$C$400,'Dataset to Analyze - Overall'!A92,'[3]2016 Broadcasts'!$H$2:$H$400))+(SUMIF('[3]2016 Broadcasts'!$D$2:$D$400,'Dataset to Analyze - Overall'!A92,'[3]2016 Broadcasts'!$H$2:$H$400)))+((SUMIF('[3]2017 Broadcasts'!$C$2:$C$394,'Dataset to Analyze - Overall'!A92, '[3]2017 Broadcasts'!$I$2:$I$394))+(SUMIF('[3]2017 Broadcasts'!$D$2:$D$394,'Dataset to Analyze - Overall'!A92, '[3]2017 Broadcasts'!$I$2:$I$394)))+((SUMIF('[3]2018 Broadcasts'!$C$2:$C$351, 'Dataset to Analyze - Overall'!A92, '[3]2018 Broadcasts'!$H$2:$H$351))+(SUMIF('[3]2018 Broadcasts'!$D$2:$D$351, 'Dataset to Analyze - Overall'!A92, '[3]2018 Broadcasts'!$H$2:$H$351))))/AW92)*1000000</f>
        <v>1061699.9999999998</v>
      </c>
      <c r="AY92" t="s">
        <v>233</v>
      </c>
      <c r="AZ92" s="4">
        <f>(VLOOKUP(A92, [3]Averages!$B$2:$K$128, 10, FALSE))*1000000</f>
        <v>585000</v>
      </c>
      <c r="BA92" s="4">
        <f>AVERAGEIF([3]Attendance!$C$2:$C$1286, 'Dataset to Analyze - Overall'!A92, [3]Attendance!$G$2:$G$1286)</f>
        <v>20529.2</v>
      </c>
      <c r="BB92">
        <f>VLOOKUP(A92, [3]Stadiums!$B$2:$E$132, 3, FALSE)</f>
        <v>30600</v>
      </c>
      <c r="BC92" s="3">
        <f t="shared" si="74"/>
        <v>0.67088888888888887</v>
      </c>
      <c r="BD92">
        <f>VLOOKUP(A92, '[3]College Football Reference 0918'!$A$2:$L$131, 11, FALSE)</f>
        <v>0</v>
      </c>
      <c r="BE92">
        <f>VLOOKUP(A92, '[3]College Football Reference 0918'!$A$2:$L$131, 12, FALSE)</f>
        <v>0</v>
      </c>
      <c r="BF92">
        <f>VLOOKUP(A92, '[3]College Football Reference 0918'!$A$2:$L$131, 2, FALSE)</f>
        <v>0</v>
      </c>
      <c r="BG92">
        <f>VLOOKUP(A92, '[3]Draft Picks'!$AG$2:$AT$131, 14, FALSE)</f>
        <v>14</v>
      </c>
      <c r="BH92">
        <f>VLOOKUP(A92, [3]Averages!$B$2:$J$128, 9, FALSE)</f>
        <v>1550673.4750000001</v>
      </c>
      <c r="BJ92">
        <f>VLOOKUP(A92&amp;"2014", '[4]Revenues_All_Sports_and_Men''s_W'!$E$2:$BI$1271, 57, FALSE)</f>
        <v>7473142</v>
      </c>
      <c r="BK92">
        <f>VLOOKUP(A92&amp;"2015", '[4]Revenues_All_Sports_and_Men''s_W'!$E$2:$BI$1271, 57, FALSE)</f>
        <v>7571143</v>
      </c>
      <c r="BL92">
        <f>VLOOKUP(A92&amp;"2016", '[4]Revenues_All_Sports_and_Men''s_W'!$E$2:$BI$1271, 57, FALSE)</f>
        <v>8334252</v>
      </c>
      <c r="BM92">
        <f>VLOOKUP(A92&amp;"2017", '[4]Revenues_All_Sports_and_Men''s_W'!$E$2:$BI$1271, 57, FALSE)</f>
        <v>8345817</v>
      </c>
      <c r="BN92">
        <f>VLOOKUP(A92&amp;"2018", '[4]Revenues_All_Sports_and_Men''s_W'!$E$2:$BI$1271, 57, FALSE)</f>
        <v>8572588</v>
      </c>
      <c r="BO92" s="6">
        <f>VLOOKUP(A92&amp;"2014", '[4]Revenues_All_Sports_and_Men''s_W'!$E$2:$FO$1271, 58, FALSE)</f>
        <v>0.34758547798443878</v>
      </c>
      <c r="BP92" s="6">
        <f>VLOOKUP(A92&amp;"2015", '[4]Revenues_All_Sports_and_Men''s_W'!$E$2:$FO$1271, 58, FALSE)</f>
        <v>0.34885949153364737</v>
      </c>
      <c r="BQ92" s="6">
        <f>VLOOKUP(A92&amp;"2016", '[4]Revenues_All_Sports_and_Men''s_W'!$E$2:$FO$1271, 58, FALSE)</f>
        <v>0.37094658308173317</v>
      </c>
      <c r="BR92" s="6">
        <f>VLOOKUP(A92&amp;"2017", '[4]Revenues_All_Sports_and_Men''s_W'!$E$2:$FO$1271, 58, FALSE)</f>
        <v>0.37580258305324638</v>
      </c>
      <c r="BS92" s="6">
        <f>VLOOKUP(A92&amp;"2018", '[4]Revenues_All_Sports_and_Men''s_W'!$E$2:$FO$1271, 58, FALSE)</f>
        <v>0.36922020717466425</v>
      </c>
      <c r="BT92">
        <f>VLOOKUP(A92&amp;"2014", '[5]Recruiting_Expenses_Men''s_Women'!$F$2:$O$1271, 9, FALSE)</f>
        <v>219169</v>
      </c>
      <c r="BU92">
        <f>VLOOKUP(A92&amp;"2015", '[5]Recruiting_Expenses_Men''s_Women'!$F$2:$O$1271, 9, FALSE)</f>
        <v>226873</v>
      </c>
      <c r="BV92">
        <f>VLOOKUP(A92&amp;"2016", '[5]Recruiting_Expenses_Men''s_Women'!$F$2:$O$1271, 9, FALSE)</f>
        <v>201286</v>
      </c>
      <c r="BW92">
        <f>VLOOKUP(A92&amp;"2017", '[5]Recruiting_Expenses_Men''s_Women'!$F$2:$O$1271, 9, FALSE)</f>
        <v>275874</v>
      </c>
      <c r="BX92">
        <f>VLOOKUP(A92&amp;"2018", '[5]Recruiting_Expenses_Men''s_Women'!$F$2:$O$1271, 9, FALSE)</f>
        <v>244620</v>
      </c>
      <c r="BY92" s="4">
        <v>3613000</v>
      </c>
      <c r="BZ92" s="4">
        <v>3461000</v>
      </c>
      <c r="CA92" s="4">
        <v>2899000</v>
      </c>
      <c r="CB92" s="4">
        <v>2179000</v>
      </c>
      <c r="CC92" s="4">
        <v>1514000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f>VLOOKUP(A92, '[3]2014'!$B$18:$D$145, 3, FALSE)</f>
        <v>9</v>
      </c>
      <c r="CJ92">
        <f>VLOOKUP(A92, '[3]2015'!$B$18:$D$145, 3, FALSE)</f>
        <v>9</v>
      </c>
      <c r="CK92">
        <f>VLOOKUP(A92, '[3]2016'!$B$18:$D$145, 3, FALSE)</f>
        <v>9</v>
      </c>
      <c r="CL92">
        <f>VLOOKUP(A92, '[3]2017'!$B$18:$D$147, 3, FALSE)</f>
        <v>7</v>
      </c>
      <c r="CM92">
        <f>VLOOKUP(A92, '[3]2018'!$B$18:$D$147, 3, FALSE)</f>
        <v>8</v>
      </c>
      <c r="CN92">
        <f>COUNTIF('[3]2014 Broadcasts'!$F$2:$F$561, 'Dataset to Analyze - Overall'!A92)+COUNTIF('[3]2014 Broadcasts'!$G$2:$G$561, 'Dataset to Analyze - Overall'!A92)+COUNTIF('[3]2014 Broadcasts'!$H$2:$H$561, 'Dataset to Analyze - Overall'!A92)+COUNTIF('[3]2014 Broadcasts'!$I$2:$I$561, 'Dataset to Analyze - Overall'!A92)</f>
        <v>2</v>
      </c>
      <c r="CO92">
        <f>COUNTIF('[3]2015 Broadcasts'!$C$2:$C$417, A92)+COUNTIF('[3]2015 Broadcasts'!$D$2:$D$417, A92)</f>
        <v>3</v>
      </c>
      <c r="CP92">
        <f>COUNTIF('[3]2016 Broadcasts'!$C$2:$C$400, 'Dataset to Analyze - Overall'!A92)+COUNTIF('[3]2016 Broadcasts'!$D$2:$D$400, 'Dataset to Analyze - Overall'!A92)</f>
        <v>2</v>
      </c>
      <c r="CQ92">
        <f>COUNTIF('[3]2017 Broadcasts'!$C$2:$C$394, 'Dataset to Analyze - Overall'!A92)+COUNTIF('[3]2017 Broadcasts'!$D$2:$D$394, 'Dataset to Analyze - Overall'!A92)</f>
        <v>2</v>
      </c>
      <c r="CR92">
        <f>COUNTIF('[3]2018 Broadcasts'!$C$2:$C$351, 'Dataset to Analyze - Overall'!A92)+COUNTIF('[3]2018 Broadcasts'!$D$2:$D$351, 'Dataset to Analyze - Overall'!A92)</f>
        <v>1</v>
      </c>
      <c r="CS92" s="4">
        <f>(((SUMIF('[3]2014 Broadcasts'!$F$2:$F$561, 'Dataset to Analyze - Overall'!A92, '[3]2014 Broadcasts'!$B$2:$B$561))+(SUMIF('[3]2014 Broadcasts'!$G$2:$G$561, 'Dataset to Analyze - Overall'!A92, '[3]2014 Broadcasts'!$B$2:$B$561))+(SUMIF('[3]2014 Broadcasts'!$H$2:$H$561, 'Dataset to Analyze - Overall'!A92, '[3]2014 Broadcasts'!$B$2:$B$561))+(SUMIF('[3]2014 Broadcasts'!$I$2:$I$561, 'Dataset to Analyze - Overall'!A92, '[3]2014 Broadcasts'!$B$2:$B$561)))/'Dataset to Analyze - Overall'!CN92)*1000000</f>
        <v>1532500</v>
      </c>
      <c r="CT92" s="4">
        <f>(((SUMIF('[3]2015 Broadcasts'!$C$2:$C$417,'Dataset to Analyze - Overall'!A92,'[3]2015 Broadcasts'!$H$2:$H$417))+(SUMIF('[3]2015 Broadcasts'!$D$2:$D$417,'Dataset to Analyze - Overall'!A92,'[3]2015 Broadcasts'!$H$2:$H$417)))/CO92)*1000000</f>
        <v>598333.33333333326</v>
      </c>
      <c r="CU92" s="4">
        <f>(((SUMIF('[3]2016 Broadcasts'!$C$2:$C$400,'Dataset to Analyze - Overall'!A92,'[3]2016 Broadcasts'!$H$2:$H$400))+(SUMIF('[3]2016 Broadcasts'!$D$2:$D$400,'Dataset to Analyze - Overall'!A92,'[3]2016 Broadcasts'!$H$2:$H$400)))/'Dataset to Analyze - Overall'!CP92)*1000000</f>
        <v>1633500.0000000002</v>
      </c>
      <c r="CV92" s="4">
        <f>(((SUMIF('[3]2017 Broadcasts'!$C$2:$C$394,'Dataset to Analyze - Overall'!A92, '[3]2017 Broadcasts'!$I$2:$I$394))+(SUMIF('[3]2017 Broadcasts'!$D$2:$D$394,'Dataset to Analyze - Overall'!A92, '[3]2017 Broadcasts'!$I$2:$I$394)))/'Dataset to Analyze - Overall'!CQ92)*1000000</f>
        <v>665500</v>
      </c>
      <c r="CW92" s="4">
        <f>(((SUMIF('[3]2018 Broadcasts'!$C$2:$C$351, 'Dataset to Analyze - Overall'!A92, '[3]2018 Broadcasts'!$H$2:$H$351))+(SUMIF('[3]2018 Broadcasts'!$D$2:$D$351, 'Dataset to Analyze - Overall'!A92, '[3]2018 Broadcasts'!$H$2:$H$351)))/'Dataset to Analyze - Overall'!CR92)*1000000</f>
        <v>1159000</v>
      </c>
      <c r="CX92" s="5"/>
      <c r="CY92">
        <f>VLOOKUP(A92&amp;"2014", [3]Attendance!$D$2:$G$1286, 4, FALSE)</f>
        <v>20054</v>
      </c>
      <c r="CZ92">
        <f>VLOOKUP(A92&amp;"2015", [3]Attendance!$D$2:$G$1286, 4, FALSE)</f>
        <v>20977</v>
      </c>
      <c r="DA92">
        <f>VLOOKUP(A92&amp;"2016", [3]Attendance!$D$2:$G$1286, 4, FALSE)</f>
        <v>20412</v>
      </c>
      <c r="DB92">
        <f>VLOOKUP(A92&amp;"2017", [3]Attendance!$D$2:$G$1286, 4, FALSE)</f>
        <v>20375</v>
      </c>
      <c r="DC92">
        <f>VLOOKUP(A92&amp;"2018", [3]Attendance!$D$2:$G$1286, 4, FALSE)</f>
        <v>17525</v>
      </c>
      <c r="DY92">
        <f t="shared" si="77"/>
        <v>35.440169999999995</v>
      </c>
      <c r="DZ92">
        <f t="shared" si="78"/>
        <v>34.201769999999996</v>
      </c>
      <c r="EA92">
        <f t="shared" si="79"/>
        <v>34.201769999999996</v>
      </c>
      <c r="EB92">
        <f t="shared" si="80"/>
        <v>34.030709999999999</v>
      </c>
      <c r="EC92">
        <f t="shared" si="81"/>
        <v>34.116239999999998</v>
      </c>
      <c r="ED92">
        <f t="shared" si="82"/>
        <v>2.9860000000266673</v>
      </c>
      <c r="EE92">
        <f t="shared" si="83"/>
        <v>4.4790000000380283</v>
      </c>
      <c r="EF92">
        <f t="shared" si="84"/>
        <v>2.9860000000507005</v>
      </c>
      <c r="EG92">
        <f t="shared" si="85"/>
        <v>2.9860000000640854</v>
      </c>
      <c r="EH92">
        <f t="shared" si="86"/>
        <v>1.4930000000786994</v>
      </c>
      <c r="EI92" s="4">
        <f t="shared" si="98"/>
        <v>38.426170000026659</v>
      </c>
      <c r="EJ92" s="4">
        <f t="shared" si="99"/>
        <v>38.680770000038024</v>
      </c>
      <c r="EK92" s="4">
        <f t="shared" si="100"/>
        <v>37.187770000050698</v>
      </c>
      <c r="EL92" s="4">
        <f t="shared" si="101"/>
        <v>37.016710000064087</v>
      </c>
      <c r="EM92" s="4">
        <f t="shared" si="102"/>
        <v>35.609240000078699</v>
      </c>
      <c r="EN92" s="4">
        <f t="shared" si="58"/>
        <v>92</v>
      </c>
      <c r="EO92" s="4">
        <f t="shared" si="58"/>
        <v>90</v>
      </c>
      <c r="EP92" s="4">
        <f t="shared" si="58"/>
        <v>93</v>
      </c>
      <c r="EQ92" s="4">
        <f t="shared" si="58"/>
        <v>89</v>
      </c>
      <c r="ER92" s="4" t="e">
        <f t="shared" si="58"/>
        <v>#DIV/0!</v>
      </c>
      <c r="ET92">
        <v>5</v>
      </c>
      <c r="EU92">
        <v>5</v>
      </c>
      <c r="EV92">
        <v>5</v>
      </c>
      <c r="EW92">
        <v>5</v>
      </c>
      <c r="EX92">
        <v>5</v>
      </c>
      <c r="EY92">
        <v>5</v>
      </c>
      <c r="EZ92">
        <v>5</v>
      </c>
      <c r="FA92">
        <v>5</v>
      </c>
      <c r="FB92">
        <v>5</v>
      </c>
      <c r="FC92">
        <v>5</v>
      </c>
      <c r="FD92">
        <f>VLOOKUP(A92, '[3]College Football Reference 0918'!$A$2:$R$131, 9, FALSE)</f>
        <v>1</v>
      </c>
      <c r="FE92">
        <f>VLOOKUP(A92, '[3]College Football Reference 0918'!$A$2:$R$131, 10, FALSE)</f>
        <v>0</v>
      </c>
      <c r="FF92">
        <f>VLOOKUP(A92, '[3]College Football Reference 0918'!$A$2:$R$131, 11, FALSE)</f>
        <v>0</v>
      </c>
      <c r="FG92">
        <f>VLOOKUP(A92, '[3]College Football Reference 0918'!$A$2:$R$131, 12, FALSE)</f>
        <v>0</v>
      </c>
      <c r="FH92">
        <f>VLOOKUP(A92, '[3]College Football Reference 0918'!$A$2:$R$131, 13, FALSE)</f>
        <v>0</v>
      </c>
      <c r="FX92">
        <f>IF((VLOOKUP(A92, '[3]2014'!$B$18:$Q$145, 13, FALSE))&gt;0, 5, 0)</f>
        <v>0</v>
      </c>
      <c r="FY92">
        <f>IF((VLOOKUP(A92, '[3]2015'!$B$18:$P$145, 13, FALSE))&gt;0, 5, 0)</f>
        <v>0</v>
      </c>
      <c r="FZ92">
        <f>IF((VLOOKUP(A92, '[3]2016'!$B$18:$Q$145, 13, FALSE))&gt;0, 5, 0)</f>
        <v>0</v>
      </c>
      <c r="GA92">
        <f>IF((VLOOKUP(A92, '[3]2017'!$B$18:$Q$147, 13, FALSE))&gt;0, 5, 0)</f>
        <v>0</v>
      </c>
      <c r="GB92">
        <f>IF((VLOOKUP(A92, '[3]2018'!$B$18:$Q$147, 13, FALSE))&gt;0, 5, 0)</f>
        <v>0</v>
      </c>
      <c r="GC92">
        <f>IF((VLOOKUP(A92, '[3]2014'!$B$18:$Q$145, 15, FALSE))&gt;0, 5, 0)</f>
        <v>0</v>
      </c>
      <c r="GD92">
        <f>IF((VLOOKUP(A92, '[3]2015'!$B$18:$P$145, 15, FALSE))&gt;0, 5, 0)</f>
        <v>0</v>
      </c>
      <c r="GE92">
        <f>IF((VLOOKUP(A92, '[3]2016'!$B$18:$Q$145, 15, FALSE))&gt;0, 5, 0)</f>
        <v>0</v>
      </c>
      <c r="GF92">
        <f>IF((VLOOKUP(A92, '[3]2017'!$B$18:$Q$147, 15, FALSE))&gt;0, 5, 0)</f>
        <v>0</v>
      </c>
      <c r="GG92">
        <f>IF((VLOOKUP(A92, '[3]2018'!$B$18:$Q$147, 15, FALSE))&gt;0, 5, 0)</f>
        <v>0</v>
      </c>
      <c r="GH92" s="7">
        <f t="shared" si="103"/>
        <v>56513.885679037645</v>
      </c>
      <c r="GI92" s="7">
        <f t="shared" si="103"/>
        <v>61563.165327263996</v>
      </c>
      <c r="GJ92" s="7">
        <f t="shared" si="103"/>
        <v>67063.577023121776</v>
      </c>
      <c r="GK92" s="7">
        <f t="shared" si="103"/>
        <v>73055.42753085836</v>
      </c>
      <c r="GL92" s="7">
        <f t="shared" si="103"/>
        <v>79582.62485576047</v>
      </c>
      <c r="GM92">
        <v>86693</v>
      </c>
      <c r="GO92" s="8">
        <f t="shared" si="89"/>
        <v>2.7100000000000003E-2</v>
      </c>
      <c r="GP92" s="8">
        <f t="shared" si="90"/>
        <v>2.7100000000000003E-2</v>
      </c>
      <c r="GQ92">
        <f>VLOOKUP(A92, '[3]Sept. 2017 Social'!$D$2:$F$151, 3, FALSE)</f>
        <v>2.7100000000000003E-2</v>
      </c>
      <c r="GR92" t="e">
        <f>VLOOKUP(A92, '[3]Sept. 2018 Social'!$D$2:$F$151, 3, FALSE)</f>
        <v>#N/A</v>
      </c>
      <c r="GS92" t="e">
        <f>VLOOKUP(A92, '[3]Sept. 2019 Social'!$D$2:$F$301, 3, FALSE)</f>
        <v>#N/A</v>
      </c>
      <c r="GV92">
        <v>0.63797514158524993</v>
      </c>
    </row>
    <row r="93" spans="1:204" x14ac:dyDescent="0.35">
      <c r="A93" t="s">
        <v>387</v>
      </c>
      <c r="B93" t="str">
        <f>VLOOKUP(A93,'[1]CFB Scores for Tableau'!$A$2:$D$131, 2, FALSE)</f>
        <v>Lafayette</v>
      </c>
      <c r="C93" t="str">
        <f>VLOOKUP(A93,'[1]CFB Scores for Tableau'!$A$2:$D$131, 3, FALSE)</f>
        <v>Louisiana</v>
      </c>
      <c r="D93" s="9">
        <f>VLOOKUP(A93,'[1]CFB Scores for Tableau'!$A$2:$D$131, 4, FALSE)</f>
        <v>70504</v>
      </c>
      <c r="F93" s="3">
        <f t="shared" si="61"/>
        <v>5.9894206895685107</v>
      </c>
      <c r="G93">
        <f t="shared" si="62"/>
        <v>114</v>
      </c>
      <c r="I93" s="4">
        <f t="shared" si="63"/>
        <v>0.10260563601999984</v>
      </c>
      <c r="J93">
        <v>0</v>
      </c>
      <c r="K93" s="4">
        <f t="shared" si="64"/>
        <v>2.9065300000000001</v>
      </c>
      <c r="L93" s="4">
        <f t="shared" si="65"/>
        <v>29.430404837801998</v>
      </c>
      <c r="M93" s="4">
        <f t="shared" si="91"/>
        <v>35.168842000000005</v>
      </c>
      <c r="N93" s="4">
        <f t="shared" si="66"/>
        <v>16.423000000345894</v>
      </c>
      <c r="O93" s="4">
        <f t="shared" si="67"/>
        <v>84.031382474167899</v>
      </c>
      <c r="P93" s="4">
        <f t="shared" si="68"/>
        <v>98</v>
      </c>
      <c r="Q93" s="4"/>
      <c r="R93" s="4">
        <f t="shared" si="92"/>
        <v>83.10604167628</v>
      </c>
      <c r="S93" s="4">
        <f t="shared" si="69"/>
        <v>98</v>
      </c>
      <c r="T93" s="4"/>
      <c r="U93" t="s">
        <v>381</v>
      </c>
      <c r="V93" t="s">
        <v>203</v>
      </c>
      <c r="W93" s="4">
        <v>7413834.5999999996</v>
      </c>
      <c r="X93" s="4">
        <v>1874705.8</v>
      </c>
      <c r="Y93" s="4">
        <f>VLOOKUP(A93, '[2]Non-Power 5'!$B$2:$F$68, 3, FALSE)</f>
        <v>247077</v>
      </c>
      <c r="Z93" s="4">
        <f>VLOOKUP(A93, '[2]Non-Power 5'!$B$2:$F$68, 4, FALSE)</f>
        <v>152143</v>
      </c>
      <c r="AA93">
        <f>VLOOKUP(A93, '[2]Non-Power 5'!$B$2:$F$68, 5, FALSE)</f>
        <v>0.61577160156550392</v>
      </c>
      <c r="AB93" s="4">
        <v>5539128.7999999998</v>
      </c>
      <c r="AC93">
        <v>0.34426766184746505</v>
      </c>
      <c r="AD93" s="4">
        <f t="shared" si="70"/>
        <v>1543800</v>
      </c>
      <c r="AE93" t="s">
        <v>388</v>
      </c>
      <c r="AF93" s="5">
        <f>(VLOOKUP(A93, '[3]USA Coaches'' Salaries'!$O$3:$W$132, 9, FALSE))</f>
        <v>0.98501000000000016</v>
      </c>
      <c r="AG93">
        <v>77039</v>
      </c>
      <c r="AH93">
        <v>61049</v>
      </c>
      <c r="AI93">
        <v>19330</v>
      </c>
      <c r="AJ93">
        <f t="shared" si="71"/>
        <v>157418</v>
      </c>
      <c r="AK93">
        <v>0</v>
      </c>
      <c r="AL93">
        <v>0</v>
      </c>
      <c r="AM93">
        <v>0</v>
      </c>
      <c r="AN93">
        <v>0</v>
      </c>
      <c r="AO93">
        <f t="shared" si="72"/>
        <v>0</v>
      </c>
      <c r="AP93">
        <f>(VLOOKUP(A93, '[3]College Football Reference 0918'!$A$2:$I$131, 8, FALSE))*10</f>
        <v>0</v>
      </c>
      <c r="AQ93">
        <f>(VLOOKUP(A93, '[3]College Football Reference 0918'!$A$2:$I$131, 9, FALSE))*10</f>
        <v>10</v>
      </c>
      <c r="AR93">
        <f>VLOOKUP('Dataset to Analyze - Overall'!A93, '[3]College Football Reference 0918'!$A$2:$G$131, 3, FALSE)</f>
        <v>67</v>
      </c>
      <c r="AS93">
        <f>VLOOKUP('Dataset to Analyze - Overall'!A93, '[3]College Football Reference 0918'!$A$2:$G$131, 4, FALSE)</f>
        <v>60</v>
      </c>
      <c r="AT93" s="5">
        <f>VLOOKUP('Dataset to Analyze - Overall'!A93, '[3]College Football Reference 0918'!$A$2:$G$131, 5, FALSE)</f>
        <v>0.52755905511811019</v>
      </c>
      <c r="AU93">
        <f>(VLOOKUP('Dataset to Analyze - Overall'!A93,'[3]College Football Reference 0918'!$A$2:$G$131,7,FALSE)*5)</f>
        <v>20</v>
      </c>
      <c r="AV93">
        <f>(VLOOKUP('Dataset to Analyze - Overall'!A93, '[3]College Football Reference 0918'!$A$2:$G$131, 6, FALSE))*5</f>
        <v>30</v>
      </c>
      <c r="AW93">
        <f t="shared" si="73"/>
        <v>11</v>
      </c>
      <c r="AX93" s="4">
        <f>((((SUMIF('[3]2014 Broadcasts'!$F$2:$F$561, 'Dataset to Analyze - Overall'!A93, '[3]2014 Broadcasts'!$B$2:$B$561))+(SUMIF('[3]2014 Broadcasts'!$G$2:$G$561, 'Dataset to Analyze - Overall'!A93, '[3]2014 Broadcasts'!$B$2:$B$561))+(SUMIF('[3]2014 Broadcasts'!$H$2:$H$561, 'Dataset to Analyze - Overall'!A93, '[3]2014 Broadcasts'!$B$2:$B$561))+(SUMIF('[3]2014 Broadcasts'!$I$2:$I$561, 'Dataset to Analyze - Overall'!A93, '[3]2014 Broadcasts'!$B$2:$B$561)))+((SUMIF('[3]2015 Broadcasts'!$C$2:$C$417,'Dataset to Analyze - Overall'!A93,'[3]2015 Broadcasts'!$H$2:$H$417))+(SUMIF('[3]2015 Broadcasts'!$D$2:$D$417,'Dataset to Analyze - Overall'!A93,'[3]2015 Broadcasts'!$H$2:$H$417)))+((SUMIF('[3]2016 Broadcasts'!$C$2:$C$400,'Dataset to Analyze - Overall'!A93,'[3]2016 Broadcasts'!$H$2:$H$400))+(SUMIF('[3]2016 Broadcasts'!$D$2:$D$400,'Dataset to Analyze - Overall'!A93,'[3]2016 Broadcasts'!$H$2:$H$400)))+((SUMIF('[3]2017 Broadcasts'!$C$2:$C$394,'Dataset to Analyze - Overall'!A93, '[3]2017 Broadcasts'!$I$2:$I$394))+(SUMIF('[3]2017 Broadcasts'!$D$2:$D$394,'Dataset to Analyze - Overall'!A93, '[3]2017 Broadcasts'!$I$2:$I$394)))+((SUMIF('[3]2018 Broadcasts'!$C$2:$C$351, 'Dataset to Analyze - Overall'!A93, '[3]2018 Broadcasts'!$H$2:$H$351))+(SUMIF('[3]2018 Broadcasts'!$D$2:$D$351, 'Dataset to Analyze - Overall'!A93, '[3]2018 Broadcasts'!$H$2:$H$351))))/AW93)*1000000</f>
        <v>550181.81818181812</v>
      </c>
      <c r="AY93" t="s">
        <v>233</v>
      </c>
      <c r="AZ93" s="4">
        <f>(VLOOKUP(A93, [3]Averages!$B$2:$K$128, 10, FALSE))*1000000</f>
        <v>549999.99999999988</v>
      </c>
      <c r="BA93" s="4">
        <f>AVERAGEIF([3]Attendance!$C$2:$C$1286, 'Dataset to Analyze - Overall'!A93, [3]Attendance!$G$2:$G$1286)</f>
        <v>21549.5</v>
      </c>
      <c r="BB93">
        <f>VLOOKUP(A93, [3]Stadiums!$B$2:$E$132, 3, FALSE)</f>
        <v>31000</v>
      </c>
      <c r="BC93" s="3">
        <f t="shared" si="74"/>
        <v>0.69514516129032256</v>
      </c>
      <c r="BD93">
        <f>VLOOKUP(A93, '[3]College Football Reference 0918'!$A$2:$L$131, 11, FALSE)</f>
        <v>0</v>
      </c>
      <c r="BE93">
        <f>VLOOKUP(A93, '[3]College Football Reference 0918'!$A$2:$L$131, 12, FALSE)</f>
        <v>0</v>
      </c>
      <c r="BF93">
        <f>VLOOKUP(A93, '[3]College Football Reference 0918'!$A$2:$L$131, 2, FALSE)</f>
        <v>0</v>
      </c>
      <c r="BG93">
        <f>VLOOKUP(A93, '[3]Draft Picks'!$AG$2:$AT$131, 14, FALSE)</f>
        <v>5</v>
      </c>
      <c r="BH93">
        <f>VLOOKUP(A93, [3]Averages!$B$2:$J$128, 9, FALSE)</f>
        <v>1710429.925</v>
      </c>
      <c r="BJ93">
        <f>VLOOKUP(A93&amp;"2014", '[4]Revenues_All_Sports_and_Men''s_W'!$E$2:$BI$1271, 57, FALSE)</f>
        <v>7953169</v>
      </c>
      <c r="BK93">
        <f>VLOOKUP(A93&amp;"2015", '[4]Revenues_All_Sports_and_Men''s_W'!$E$2:$BI$1271, 57, FALSE)</f>
        <v>7424084</v>
      </c>
      <c r="BL93">
        <f>VLOOKUP(A93&amp;"2016", '[4]Revenues_All_Sports_and_Men''s_W'!$E$2:$BI$1271, 57, FALSE)</f>
        <v>8450123</v>
      </c>
      <c r="BM93">
        <f>VLOOKUP(A93&amp;"2017", '[4]Revenues_All_Sports_and_Men''s_W'!$E$2:$BI$1271, 57, FALSE)</f>
        <v>9793993</v>
      </c>
      <c r="BN93">
        <f>VLOOKUP(A93&amp;"2018", '[4]Revenues_All_Sports_and_Men''s_W'!$E$2:$BI$1271, 57, FALSE)</f>
        <v>11050193</v>
      </c>
      <c r="BO93" s="6">
        <f>VLOOKUP(A93&amp;"2014", '[4]Revenues_All_Sports_and_Men''s_W'!$E$2:$FO$1271, 58, FALSE)</f>
        <v>0.37956514870877572</v>
      </c>
      <c r="BP93" s="6">
        <f>VLOOKUP(A93&amp;"2015", '[4]Revenues_All_Sports_and_Men''s_W'!$E$2:$FO$1271, 58, FALSE)</f>
        <v>0.32127594266310594</v>
      </c>
      <c r="BQ93" s="6">
        <f>VLOOKUP(A93&amp;"2016", '[4]Revenues_All_Sports_and_Men''s_W'!$E$2:$FO$1271, 58, FALSE)</f>
        <v>0.3183791144532519</v>
      </c>
      <c r="BR93" s="6">
        <f>VLOOKUP(A93&amp;"2017", '[4]Revenues_All_Sports_and_Men''s_W'!$E$2:$FO$1271, 58, FALSE)</f>
        <v>0.30416356868780098</v>
      </c>
      <c r="BS93" s="6">
        <f>VLOOKUP(A93&amp;"2018", '[4]Revenues_All_Sports_and_Men''s_W'!$E$2:$FO$1271, 58, FALSE)</f>
        <v>0.32654115943963913</v>
      </c>
      <c r="BT93">
        <f>VLOOKUP(A93&amp;"2014", '[5]Recruiting_Expenses_Men''s_Women'!$F$2:$O$1271, 9, FALSE)</f>
        <v>267624</v>
      </c>
      <c r="BU93">
        <f>VLOOKUP(A93&amp;"2015", '[5]Recruiting_Expenses_Men''s_Women'!$F$2:$O$1271, 9, FALSE)</f>
        <v>237430</v>
      </c>
      <c r="BV93">
        <f>VLOOKUP(A93&amp;"2016", '[5]Recruiting_Expenses_Men''s_Women'!$F$2:$O$1271, 9, FALSE)</f>
        <v>246915</v>
      </c>
      <c r="BW93">
        <f>VLOOKUP(A93&amp;"2017", '[5]Recruiting_Expenses_Men''s_Women'!$F$2:$O$1271, 9, FALSE)</f>
        <v>328003</v>
      </c>
      <c r="BX93">
        <f>VLOOKUP(A93&amp;"2018", '[5]Recruiting_Expenses_Men''s_Women'!$F$2:$O$1271, 9, FALSE)</f>
        <v>459872</v>
      </c>
      <c r="BY93" s="4">
        <v>1264000</v>
      </c>
      <c r="BZ93" s="4">
        <v>1561000</v>
      </c>
      <c r="CA93" s="4">
        <v>1445000</v>
      </c>
      <c r="CB93" s="4">
        <v>1729000</v>
      </c>
      <c r="CC93" s="4">
        <v>1720000</v>
      </c>
      <c r="CD93">
        <v>3</v>
      </c>
      <c r="CE93">
        <v>3</v>
      </c>
      <c r="CF93">
        <v>3</v>
      </c>
      <c r="CG93">
        <v>3</v>
      </c>
      <c r="CH93">
        <v>3</v>
      </c>
      <c r="CI93">
        <f>VLOOKUP(A93, '[3]2014'!$B$18:$D$145, 3, FALSE)</f>
        <v>9</v>
      </c>
      <c r="CJ93">
        <f>VLOOKUP(A93, '[3]2015'!$B$18:$D$145, 3, FALSE)</f>
        <v>4</v>
      </c>
      <c r="CK93">
        <f>VLOOKUP(A93, '[3]2016'!$B$18:$D$145, 3, FALSE)</f>
        <v>6</v>
      </c>
      <c r="CL93">
        <f>VLOOKUP(A93, '[3]2017'!$B$18:$D$147, 3, FALSE)</f>
        <v>5</v>
      </c>
      <c r="CM93">
        <f>VLOOKUP(A93, '[3]2018'!$B$18:$D$147, 3, FALSE)</f>
        <v>7</v>
      </c>
      <c r="CN93">
        <f>COUNTIF('[3]2014 Broadcasts'!$F$2:$F$561, 'Dataset to Analyze - Overall'!A93)+COUNTIF('[3]2014 Broadcasts'!$G$2:$G$561, 'Dataset to Analyze - Overall'!A93)+COUNTIF('[3]2014 Broadcasts'!$H$2:$H$561, 'Dataset to Analyze - Overall'!A93)+COUNTIF('[3]2014 Broadcasts'!$I$2:$I$561, 'Dataset to Analyze - Overall'!A93)</f>
        <v>3</v>
      </c>
      <c r="CO93">
        <f>COUNTIF('[3]2015 Broadcasts'!$C$2:$C$417, A93)+COUNTIF('[3]2015 Broadcasts'!$D$2:$D$417, A93)</f>
        <v>3</v>
      </c>
      <c r="CP93">
        <f>COUNTIF('[3]2016 Broadcasts'!$C$2:$C$400, 'Dataset to Analyze - Overall'!A93)+COUNTIF('[3]2016 Broadcasts'!$D$2:$D$400, 'Dataset to Analyze - Overall'!A93)</f>
        <v>3</v>
      </c>
      <c r="CQ93">
        <f>COUNTIF('[3]2017 Broadcasts'!$C$2:$C$394, 'Dataset to Analyze - Overall'!A93)+COUNTIF('[3]2017 Broadcasts'!$D$2:$D$394, 'Dataset to Analyze - Overall'!A93)</f>
        <v>2</v>
      </c>
      <c r="CR93">
        <f>COUNTIF('[3]2018 Broadcasts'!$C$2:$C$351, 'Dataset to Analyze - Overall'!A93)+COUNTIF('[3]2018 Broadcasts'!$D$2:$D$351, 'Dataset to Analyze - Overall'!A93)</f>
        <v>0</v>
      </c>
      <c r="CS93" s="4">
        <f>(((SUMIF('[3]2014 Broadcasts'!$F$2:$F$561, 'Dataset to Analyze - Overall'!A93, '[3]2014 Broadcasts'!$B$2:$B$561))+(SUMIF('[3]2014 Broadcasts'!$G$2:$G$561, 'Dataset to Analyze - Overall'!A93, '[3]2014 Broadcasts'!$B$2:$B$561))+(SUMIF('[3]2014 Broadcasts'!$H$2:$H$561, 'Dataset to Analyze - Overall'!A93, '[3]2014 Broadcasts'!$B$2:$B$561))+(SUMIF('[3]2014 Broadcasts'!$I$2:$I$561, 'Dataset to Analyze - Overall'!A93, '[3]2014 Broadcasts'!$B$2:$B$561)))/'Dataset to Analyze - Overall'!CN93)*1000000</f>
        <v>1020000</v>
      </c>
      <c r="CT93" s="4">
        <f>(((SUMIF('[3]2015 Broadcasts'!$C$2:$C$417,'Dataset to Analyze - Overall'!A93,'[3]2015 Broadcasts'!$H$2:$H$417))+(SUMIF('[3]2015 Broadcasts'!$D$2:$D$417,'Dataset to Analyze - Overall'!A93,'[3]2015 Broadcasts'!$H$2:$H$417)))/CO93)*1000000</f>
        <v>273666.66666666669</v>
      </c>
      <c r="CU93" s="4">
        <f>(((SUMIF('[3]2016 Broadcasts'!$C$2:$C$400,'Dataset to Analyze - Overall'!A93,'[3]2016 Broadcasts'!$H$2:$H$400))+(SUMIF('[3]2016 Broadcasts'!$D$2:$D$400,'Dataset to Analyze - Overall'!A93,'[3]2016 Broadcasts'!$H$2:$H$400)))/'Dataset to Analyze - Overall'!CP93)*1000000</f>
        <v>648666.66666666663</v>
      </c>
      <c r="CV93" s="4">
        <f>(((SUMIF('[3]2017 Broadcasts'!$C$2:$C$394,'Dataset to Analyze - Overall'!A93, '[3]2017 Broadcasts'!$I$2:$I$394))+(SUMIF('[3]2017 Broadcasts'!$D$2:$D$394,'Dataset to Analyze - Overall'!A93, '[3]2017 Broadcasts'!$I$2:$I$394)))/'Dataset to Analyze - Overall'!CQ93)*1000000</f>
        <v>112499.99999999999</v>
      </c>
      <c r="CW93" s="4">
        <v>0</v>
      </c>
      <c r="CX93" s="5"/>
      <c r="CY93">
        <f>VLOOKUP(A93&amp;"2014", [3]Attendance!$D$2:$G$1286, 4, FALSE)</f>
        <v>25775</v>
      </c>
      <c r="CZ93">
        <f>VLOOKUP(A93&amp;"2015", [3]Attendance!$D$2:$G$1286, 4, FALSE)</f>
        <v>21596</v>
      </c>
      <c r="DA93">
        <f>VLOOKUP(A93&amp;"2016", [3]Attendance!$D$2:$G$1286, 4, FALSE)</f>
        <v>20224</v>
      </c>
      <c r="DB93">
        <f>VLOOKUP(A93&amp;"2017", [3]Attendance!$D$2:$G$1286, 4, FALSE)</f>
        <v>15751</v>
      </c>
      <c r="DC93">
        <f>VLOOKUP(A93&amp;"2018", [3]Attendance!$D$2:$G$1286, 4, FALSE)</f>
        <v>18551</v>
      </c>
      <c r="DY93">
        <f t="shared" si="77"/>
        <v>35.440169999999995</v>
      </c>
      <c r="DZ93">
        <f t="shared" si="78"/>
        <v>23.77412</v>
      </c>
      <c r="EA93">
        <f t="shared" si="79"/>
        <v>28.945179999999997</v>
      </c>
      <c r="EB93">
        <f t="shared" si="80"/>
        <v>23.859649999999998</v>
      </c>
      <c r="EC93">
        <f t="shared" si="81"/>
        <v>29.030709999999999</v>
      </c>
      <c r="ED93">
        <f t="shared" si="82"/>
        <v>4.4790000001313377</v>
      </c>
      <c r="EE93">
        <f t="shared" si="83"/>
        <v>4.4790000001515162</v>
      </c>
      <c r="EF93">
        <f t="shared" si="84"/>
        <v>4.479000000174139</v>
      </c>
      <c r="EG93">
        <f t="shared" si="85"/>
        <v>2.9860000001982221</v>
      </c>
      <c r="EH93">
        <f t="shared" si="86"/>
        <v>2.2544393468488227E-10</v>
      </c>
      <c r="EI93" s="4">
        <f t="shared" si="98"/>
        <v>39.919170000131331</v>
      </c>
      <c r="EJ93" s="4">
        <f t="shared" si="99"/>
        <v>28.253120000151515</v>
      </c>
      <c r="EK93" s="4">
        <f t="shared" si="100"/>
        <v>33.424180000174132</v>
      </c>
      <c r="EL93" s="4">
        <f t="shared" si="101"/>
        <v>26.845650000198219</v>
      </c>
      <c r="EM93" s="4">
        <f t="shared" si="102"/>
        <v>29.030710000225444</v>
      </c>
      <c r="EN93" s="4">
        <f t="shared" si="58"/>
        <v>89</v>
      </c>
      <c r="EO93" s="4">
        <f t="shared" si="58"/>
        <v>105</v>
      </c>
      <c r="EP93" s="4">
        <f t="shared" si="58"/>
        <v>97</v>
      </c>
      <c r="EQ93" s="4">
        <f t="shared" si="58"/>
        <v>115</v>
      </c>
      <c r="ER93" s="4" t="e">
        <f t="shared" si="58"/>
        <v>#DIV/0!</v>
      </c>
      <c r="ET93">
        <v>5</v>
      </c>
      <c r="EU93">
        <v>0</v>
      </c>
      <c r="EV93">
        <v>0</v>
      </c>
      <c r="EW93">
        <v>0</v>
      </c>
      <c r="EX93">
        <v>0</v>
      </c>
      <c r="EY93">
        <v>5</v>
      </c>
      <c r="EZ93">
        <v>0</v>
      </c>
      <c r="FA93">
        <v>5</v>
      </c>
      <c r="FB93">
        <v>0</v>
      </c>
      <c r="FC93">
        <v>5</v>
      </c>
      <c r="FD93">
        <f>VLOOKUP(A93, '[3]College Football Reference 0918'!$A$2:$R$131, 9, FALSE)</f>
        <v>1</v>
      </c>
      <c r="FE93">
        <f>VLOOKUP(A93, '[3]College Football Reference 0918'!$A$2:$R$131, 10, FALSE)</f>
        <v>0</v>
      </c>
      <c r="FF93">
        <f>VLOOKUP(A93, '[3]College Football Reference 0918'!$A$2:$R$131, 11, FALSE)</f>
        <v>0</v>
      </c>
      <c r="FG93">
        <f>VLOOKUP(A93, '[3]College Football Reference 0918'!$A$2:$R$131, 12, FALSE)</f>
        <v>0</v>
      </c>
      <c r="FH93">
        <f>VLOOKUP(A93, '[3]College Football Reference 0918'!$A$2:$R$131, 13, FALSE)</f>
        <v>0</v>
      </c>
      <c r="FX93">
        <f>IF((VLOOKUP(A93, '[3]2014'!$B$18:$Q$145, 13, FALSE))&gt;0, 5, 0)</f>
        <v>0</v>
      </c>
      <c r="FY93">
        <f>IF((VLOOKUP(A93, '[3]2015'!$B$18:$P$145, 13, FALSE))&gt;0, 5, 0)</f>
        <v>0</v>
      </c>
      <c r="FZ93">
        <f>IF((VLOOKUP(A93, '[3]2016'!$B$18:$Q$145, 13, FALSE))&gt;0, 5, 0)</f>
        <v>0</v>
      </c>
      <c r="GA93">
        <f>IF((VLOOKUP(A93, '[3]2017'!$B$18:$Q$147, 13, FALSE))&gt;0, 5, 0)</f>
        <v>0</v>
      </c>
      <c r="GB93">
        <f>IF((VLOOKUP(A93, '[3]2018'!$B$18:$Q$147, 13, FALSE))&gt;0, 5, 0)</f>
        <v>0</v>
      </c>
      <c r="GC93">
        <f>IF((VLOOKUP(A93, '[3]2014'!$B$18:$Q$145, 15, FALSE))&gt;0, 5, 0)</f>
        <v>0</v>
      </c>
      <c r="GD93">
        <f>IF((VLOOKUP(A93, '[3]2015'!$B$18:$P$145, 15, FALSE))&gt;0, 5, 0)</f>
        <v>0</v>
      </c>
      <c r="GE93">
        <f>IF((VLOOKUP(A93, '[3]2016'!$B$18:$Q$145, 15, FALSE))&gt;0, 5, 0)</f>
        <v>0</v>
      </c>
      <c r="GF93">
        <f>IF((VLOOKUP(A93, '[3]2017'!$B$18:$Q$147, 15, FALSE))&gt;0, 5, 0)</f>
        <v>0</v>
      </c>
      <c r="GG93">
        <f>IF((VLOOKUP(A93, '[3]2018'!$B$18:$Q$147, 15, FALSE))&gt;0, 5, 0)</f>
        <v>0</v>
      </c>
      <c r="GH93" s="7">
        <f t="shared" si="103"/>
        <v>102618.46810956766</v>
      </c>
      <c r="GI93" s="7">
        <f t="shared" si="103"/>
        <v>111786.99963650173</v>
      </c>
      <c r="GJ93" s="7">
        <f t="shared" si="103"/>
        <v>121774.70116186756</v>
      </c>
      <c r="GK93" s="7">
        <f t="shared" si="103"/>
        <v>132654.76210366076</v>
      </c>
      <c r="GL93" s="7">
        <f t="shared" si="103"/>
        <v>144506.91104869024</v>
      </c>
      <c r="GM93">
        <v>157418</v>
      </c>
      <c r="GO93" s="8" t="e">
        <f t="shared" si="89"/>
        <v>#N/A</v>
      </c>
      <c r="GP93" s="8" t="e">
        <f t="shared" si="90"/>
        <v>#N/A</v>
      </c>
      <c r="GQ93" t="e">
        <f>VLOOKUP(A93, '[3]Sept. 2017 Social'!$D$2:$F$151, 3, FALSE)</f>
        <v>#N/A</v>
      </c>
      <c r="GR93" t="e">
        <f>VLOOKUP(A93, '[3]Sept. 2018 Social'!$D$2:$F$151, 3, FALSE)</f>
        <v>#N/A</v>
      </c>
      <c r="GS93" t="e">
        <f>VLOOKUP(A93, '[3]Sept. 2019 Social'!$D$2:$F$301, 3, FALSE)</f>
        <v>#N/A</v>
      </c>
      <c r="GV93">
        <v>0.53792386265880887</v>
      </c>
    </row>
    <row r="94" spans="1:204" x14ac:dyDescent="0.35">
      <c r="A94" t="s">
        <v>389</v>
      </c>
      <c r="B94" t="str">
        <f>VLOOKUP(A94,'[1]CFB Scores for Tableau'!$A$2:$D$131, 2, FALSE)</f>
        <v>Boone</v>
      </c>
      <c r="C94" t="str">
        <f>VLOOKUP(A94,'[1]CFB Scores for Tableau'!$A$2:$D$131, 3, FALSE)</f>
        <v>North Carolina</v>
      </c>
      <c r="D94" s="9">
        <f>VLOOKUP(A94,'[1]CFB Scores for Tableau'!$A$2:$D$131, 4, FALSE)</f>
        <v>28608</v>
      </c>
      <c r="F94" s="3">
        <f t="shared" si="61"/>
        <v>4.406608512848333</v>
      </c>
      <c r="G94">
        <f t="shared" si="62"/>
        <v>121</v>
      </c>
      <c r="I94" s="4">
        <f t="shared" si="63"/>
        <v>-1.2763712753199998</v>
      </c>
      <c r="J94">
        <v>0</v>
      </c>
      <c r="K94" s="4">
        <f t="shared" si="64"/>
        <v>2.7439100000000001</v>
      </c>
      <c r="L94" s="4">
        <f t="shared" si="65"/>
        <v>25.315539785448667</v>
      </c>
      <c r="M94" s="4">
        <f t="shared" si="91"/>
        <v>27.447305999999998</v>
      </c>
      <c r="N94" s="4">
        <f t="shared" si="66"/>
        <v>22.395000000249059</v>
      </c>
      <c r="O94" s="4">
        <f t="shared" si="67"/>
        <v>76.625384510377728</v>
      </c>
      <c r="P94" s="4">
        <f t="shared" si="68"/>
        <v>106</v>
      </c>
      <c r="Q94" s="4"/>
      <c r="R94" s="4">
        <f t="shared" si="92"/>
        <v>75.709653973480002</v>
      </c>
      <c r="S94" s="4">
        <f t="shared" si="69"/>
        <v>106</v>
      </c>
      <c r="T94" s="4"/>
      <c r="U94" t="s">
        <v>381</v>
      </c>
      <c r="V94" t="s">
        <v>203</v>
      </c>
      <c r="W94" s="4">
        <v>5853376.4000000004</v>
      </c>
      <c r="X94" s="4">
        <v>1182440.8999999999</v>
      </c>
      <c r="Y94" s="4">
        <f>VLOOKUP(A94, '[2]Non-Power 5'!$B$2:$F$68, 3, FALSE)</f>
        <v>293113.8</v>
      </c>
      <c r="Z94" s="4">
        <f>VLOOKUP(A94, '[2]Non-Power 5'!$B$2:$F$68, 4, FALSE)</f>
        <v>98940</v>
      </c>
      <c r="AA94">
        <f>VLOOKUP(A94, '[2]Non-Power 5'!$B$2:$F$68, 5, FALSE)</f>
        <v>0.33754807859609476</v>
      </c>
      <c r="AB94" s="4">
        <v>4670935.5</v>
      </c>
      <c r="AC94">
        <v>0.26892522745428077</v>
      </c>
      <c r="AD94" s="4">
        <f t="shared" si="70"/>
        <v>1474600</v>
      </c>
      <c r="AE94" t="s">
        <v>390</v>
      </c>
      <c r="AF94" s="5">
        <f>(VLOOKUP(A94, '[3]USA Coaches'' Salaries'!$O$3:$W$132, 9, FALSE))</f>
        <v>0.59499999999999997</v>
      </c>
      <c r="AG94">
        <v>24958</v>
      </c>
      <c r="AH94">
        <v>51806</v>
      </c>
      <c r="AI94">
        <v>41955</v>
      </c>
      <c r="AJ94">
        <f t="shared" si="71"/>
        <v>118719</v>
      </c>
      <c r="AK94">
        <v>0</v>
      </c>
      <c r="AL94">
        <v>0</v>
      </c>
      <c r="AM94">
        <v>0</v>
      </c>
      <c r="AN94">
        <v>0</v>
      </c>
      <c r="AO94">
        <f t="shared" si="72"/>
        <v>0</v>
      </c>
      <c r="AP94">
        <f>(VLOOKUP(A94, '[3]College Football Reference 0918'!$A$2:$I$131, 8, FALSE))*10</f>
        <v>0</v>
      </c>
      <c r="AQ94">
        <f>(VLOOKUP(A94, '[3]College Football Reference 0918'!$A$2:$I$131, 9, FALSE))*10</f>
        <v>30</v>
      </c>
      <c r="AR94">
        <f>VLOOKUP('Dataset to Analyze - Overall'!A94, '[3]College Football Reference 0918'!$A$2:$G$131, 3, FALSE)</f>
        <v>48</v>
      </c>
      <c r="AS94">
        <f>VLOOKUP('Dataset to Analyze - Overall'!A94, '[3]College Football Reference 0918'!$A$2:$G$131, 4, FALSE)</f>
        <v>16</v>
      </c>
      <c r="AT94" s="5">
        <f>VLOOKUP('Dataset to Analyze - Overall'!A94, '[3]College Football Reference 0918'!$A$2:$G$131, 5, FALSE)</f>
        <v>0.75</v>
      </c>
      <c r="AU94">
        <f>(VLOOKUP('Dataset to Analyze - Overall'!A94,'[3]College Football Reference 0918'!$A$2:$G$131,7,FALSE)*5)</f>
        <v>20</v>
      </c>
      <c r="AV94">
        <f>(VLOOKUP('Dataset to Analyze - Overall'!A94, '[3]College Football Reference 0918'!$A$2:$G$131, 6, FALSE))*5</f>
        <v>20</v>
      </c>
      <c r="AW94">
        <f t="shared" si="73"/>
        <v>15</v>
      </c>
      <c r="AX94" s="4">
        <f>((((SUMIF('[3]2014 Broadcasts'!$F$2:$F$561, 'Dataset to Analyze - Overall'!A94, '[3]2014 Broadcasts'!$B$2:$B$561))+(SUMIF('[3]2014 Broadcasts'!$G$2:$G$561, 'Dataset to Analyze - Overall'!A94, '[3]2014 Broadcasts'!$B$2:$B$561))+(SUMIF('[3]2014 Broadcasts'!$H$2:$H$561, 'Dataset to Analyze - Overall'!A94, '[3]2014 Broadcasts'!$B$2:$B$561))+(SUMIF('[3]2014 Broadcasts'!$I$2:$I$561, 'Dataset to Analyze - Overall'!A94, '[3]2014 Broadcasts'!$B$2:$B$561)))+((SUMIF('[3]2015 Broadcasts'!$C$2:$C$417,'Dataset to Analyze - Overall'!A94,'[3]2015 Broadcasts'!$H$2:$H$417))+(SUMIF('[3]2015 Broadcasts'!$D$2:$D$417,'Dataset to Analyze - Overall'!A94,'[3]2015 Broadcasts'!$H$2:$H$417)))+((SUMIF('[3]2016 Broadcasts'!$C$2:$C$400,'Dataset to Analyze - Overall'!A94,'[3]2016 Broadcasts'!$H$2:$H$400))+(SUMIF('[3]2016 Broadcasts'!$D$2:$D$400,'Dataset to Analyze - Overall'!A94,'[3]2016 Broadcasts'!$H$2:$H$400)))+((SUMIF('[3]2017 Broadcasts'!$C$2:$C$394,'Dataset to Analyze - Overall'!A94, '[3]2017 Broadcasts'!$I$2:$I$394))+(SUMIF('[3]2017 Broadcasts'!$D$2:$D$394,'Dataset to Analyze - Overall'!A94, '[3]2017 Broadcasts'!$I$2:$I$394)))+((SUMIF('[3]2018 Broadcasts'!$C$2:$C$351, 'Dataset to Analyze - Overall'!A94, '[3]2018 Broadcasts'!$H$2:$H$351))+(SUMIF('[3]2018 Broadcasts'!$D$2:$D$351, 'Dataset to Analyze - Overall'!A94, '[3]2018 Broadcasts'!$H$2:$H$351))))/AW94)*1000000</f>
        <v>848933.33333333337</v>
      </c>
      <c r="AY94" t="s">
        <v>193</v>
      </c>
      <c r="AZ94" s="4">
        <f>(VLOOKUP(A94, [3]Averages!$B$2:$K$128, 10, FALSE))*1000000</f>
        <v>200000</v>
      </c>
      <c r="BA94" s="4">
        <f>AVERAGEIF([3]Attendance!$C$2:$C$1286, 'Dataset to Analyze - Overall'!A94, [3]Attendance!$G$2:$G$1286)</f>
        <v>23831.599999999999</v>
      </c>
      <c r="BB94">
        <f>VLOOKUP(A94, [3]Stadiums!$B$2:$E$132, 3, FALSE)</f>
        <v>24150</v>
      </c>
      <c r="BC94" s="3">
        <f t="shared" si="74"/>
        <v>0.98681573498964792</v>
      </c>
      <c r="BD94">
        <f>VLOOKUP(A94, '[3]College Football Reference 0918'!$A$2:$L$131, 11, FALSE)</f>
        <v>0</v>
      </c>
      <c r="BE94">
        <f>VLOOKUP(A94, '[3]College Football Reference 0918'!$A$2:$L$131, 12, FALSE)</f>
        <v>0</v>
      </c>
      <c r="BF94">
        <f>VLOOKUP(A94, '[3]College Football Reference 0918'!$A$2:$L$131, 2, FALSE)</f>
        <v>0</v>
      </c>
      <c r="BG94">
        <f>VLOOKUP(A94, '[3]Draft Picks'!$AG$2:$AT$131, 14, FALSE)</f>
        <v>9</v>
      </c>
      <c r="BH94">
        <f>VLOOKUP(A94, [3]Averages!$B$2:$J$128, 9, FALSE)</f>
        <v>1444871.713</v>
      </c>
      <c r="BJ94">
        <f>VLOOKUP(A94&amp;"2014", '[4]Revenues_All_Sports_and_Men''s_W'!$E$2:$BI$1271, 57, FALSE)</f>
        <v>5947165</v>
      </c>
      <c r="BK94">
        <f>VLOOKUP(A94&amp;"2015", '[4]Revenues_All_Sports_and_Men''s_W'!$E$2:$BI$1271, 57, FALSE)</f>
        <v>6630031</v>
      </c>
      <c r="BL94">
        <f>VLOOKUP(A94&amp;"2016", '[4]Revenues_All_Sports_and_Men''s_W'!$E$2:$BI$1271, 57, FALSE)</f>
        <v>7923498</v>
      </c>
      <c r="BM94">
        <f>VLOOKUP(A94&amp;"2017", '[4]Revenues_All_Sports_and_Men''s_W'!$E$2:$BI$1271, 57, FALSE)</f>
        <v>9247671</v>
      </c>
      <c r="BN94">
        <f>VLOOKUP(A94&amp;"2018", '[4]Revenues_All_Sports_and_Men''s_W'!$E$2:$BI$1271, 57, FALSE)</f>
        <v>9365952</v>
      </c>
      <c r="BO94" s="6">
        <f>VLOOKUP(A94&amp;"2014", '[4]Revenues_All_Sports_and_Men''s_W'!$E$2:$FO$1271, 58, FALSE)</f>
        <v>0.2674439008473064</v>
      </c>
      <c r="BP94" s="6">
        <f>VLOOKUP(A94&amp;"2015", '[4]Revenues_All_Sports_and_Men''s_W'!$E$2:$FO$1271, 58, FALSE)</f>
        <v>0.29595682460970818</v>
      </c>
      <c r="BQ94" s="6">
        <f>VLOOKUP(A94&amp;"2016", '[4]Revenues_All_Sports_and_Men''s_W'!$E$2:$FO$1271, 58, FALSE)</f>
        <v>0.30716769910730807</v>
      </c>
      <c r="BR94" s="6">
        <f>VLOOKUP(A94&amp;"2017", '[4]Revenues_All_Sports_and_Men''s_W'!$E$2:$FO$1271, 58, FALSE)</f>
        <v>0.3376724274702349</v>
      </c>
      <c r="BS94" s="6">
        <f>VLOOKUP(A94&amp;"2018", '[4]Revenues_All_Sports_and_Men''s_W'!$E$2:$FO$1271, 58, FALSE)</f>
        <v>0.32883569973249571</v>
      </c>
      <c r="BT94">
        <f>VLOOKUP(A94&amp;"2014", '[5]Recruiting_Expenses_Men''s_Women'!$F$2:$O$1271, 9, FALSE)</f>
        <v>276819</v>
      </c>
      <c r="BU94">
        <f>VLOOKUP(A94&amp;"2015", '[5]Recruiting_Expenses_Men''s_Women'!$F$2:$O$1271, 9, FALSE)</f>
        <v>378199</v>
      </c>
      <c r="BV94">
        <f>VLOOKUP(A94&amp;"2016", '[5]Recruiting_Expenses_Men''s_Women'!$F$2:$O$1271, 9, FALSE)</f>
        <v>447283</v>
      </c>
      <c r="BW94">
        <f>VLOOKUP(A94&amp;"2017", '[5]Recruiting_Expenses_Men''s_Women'!$F$2:$O$1271, 9, FALSE)</f>
        <v>392196</v>
      </c>
      <c r="BX94">
        <f>VLOOKUP(A94&amp;"2018", '[5]Recruiting_Expenses_Men''s_Women'!$F$2:$O$1271, 9, FALSE)</f>
        <v>343809</v>
      </c>
      <c r="BY94" s="4">
        <v>868000</v>
      </c>
      <c r="BZ94" s="4">
        <v>1606000</v>
      </c>
      <c r="CA94" s="4">
        <v>1507000</v>
      </c>
      <c r="CB94" s="4">
        <v>1672000</v>
      </c>
      <c r="CC94" s="4">
        <v>1720000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f>VLOOKUP(A94, '[3]2014'!$B$18:$D$145, 3, FALSE)</f>
        <v>7</v>
      </c>
      <c r="CJ94">
        <f>VLOOKUP(A94, '[3]2015'!$B$18:$D$145, 3, FALSE)</f>
        <v>11</v>
      </c>
      <c r="CK94">
        <f>VLOOKUP(A94, '[3]2016'!$B$18:$D$145, 3, FALSE)</f>
        <v>10</v>
      </c>
      <c r="CL94">
        <f>VLOOKUP(A94, '[3]2017'!$B$18:$D$147, 3, FALSE)</f>
        <v>9</v>
      </c>
      <c r="CM94">
        <f>VLOOKUP(A94, '[3]2018'!$B$18:$D$147, 3, FALSE)</f>
        <v>11</v>
      </c>
      <c r="CN94">
        <f>COUNTIF('[3]2014 Broadcasts'!$F$2:$F$561, 'Dataset to Analyze - Overall'!A94)+COUNTIF('[3]2014 Broadcasts'!$G$2:$G$561, 'Dataset to Analyze - Overall'!A94)+COUNTIF('[3]2014 Broadcasts'!$H$2:$H$561, 'Dataset to Analyze - Overall'!A94)+COUNTIF('[3]2014 Broadcasts'!$I$2:$I$561, 'Dataset to Analyze - Overall'!A94)</f>
        <v>2</v>
      </c>
      <c r="CO94">
        <f>COUNTIF('[3]2015 Broadcasts'!$C$2:$C$417, A94)+COUNTIF('[3]2015 Broadcasts'!$D$2:$D$417, A94)</f>
        <v>3</v>
      </c>
      <c r="CP94">
        <f>COUNTIF('[3]2016 Broadcasts'!$C$2:$C$400, 'Dataset to Analyze - Overall'!A94)+COUNTIF('[3]2016 Broadcasts'!$D$2:$D$400, 'Dataset to Analyze - Overall'!A94)</f>
        <v>4</v>
      </c>
      <c r="CQ94">
        <f>COUNTIF('[3]2017 Broadcasts'!$C$2:$C$394, 'Dataset to Analyze - Overall'!A94)+COUNTIF('[3]2017 Broadcasts'!$D$2:$D$394, 'Dataset to Analyze - Overall'!A94)</f>
        <v>3</v>
      </c>
      <c r="CR94">
        <f>COUNTIF('[3]2018 Broadcasts'!$C$2:$C$351, 'Dataset to Analyze - Overall'!A94)+COUNTIF('[3]2018 Broadcasts'!$D$2:$D$351, 'Dataset to Analyze - Overall'!A94)</f>
        <v>3</v>
      </c>
      <c r="CS94" s="4">
        <f>(((SUMIF('[3]2014 Broadcasts'!$F$2:$F$561, 'Dataset to Analyze - Overall'!A94, '[3]2014 Broadcasts'!$B$2:$B$561))+(SUMIF('[3]2014 Broadcasts'!$G$2:$G$561, 'Dataset to Analyze - Overall'!A94, '[3]2014 Broadcasts'!$B$2:$B$561))+(SUMIF('[3]2014 Broadcasts'!$H$2:$H$561, 'Dataset to Analyze - Overall'!A94, '[3]2014 Broadcasts'!$B$2:$B$561))+(SUMIF('[3]2014 Broadcasts'!$I$2:$I$561, 'Dataset to Analyze - Overall'!A94, '[3]2014 Broadcasts'!$B$2:$B$561)))/'Dataset to Analyze - Overall'!CN94)*1000000</f>
        <v>723000</v>
      </c>
      <c r="CT94" s="4">
        <f>(((SUMIF('[3]2015 Broadcasts'!$C$2:$C$417,'Dataset to Analyze - Overall'!A94,'[3]2015 Broadcasts'!$H$2:$H$417))+(SUMIF('[3]2015 Broadcasts'!$D$2:$D$417,'Dataset to Analyze - Overall'!A94,'[3]2015 Broadcasts'!$H$2:$H$417)))/CO94)*1000000</f>
        <v>746666.66666666674</v>
      </c>
      <c r="CU94" s="4">
        <f>(((SUMIF('[3]2016 Broadcasts'!$C$2:$C$400,'Dataset to Analyze - Overall'!A94,'[3]2016 Broadcasts'!$H$2:$H$400))+(SUMIF('[3]2016 Broadcasts'!$D$2:$D$400,'Dataset to Analyze - Overall'!A94,'[3]2016 Broadcasts'!$H$2:$H$400)))/'Dataset to Analyze - Overall'!CP94)*1000000</f>
        <v>771000</v>
      </c>
      <c r="CV94" s="4">
        <f>(((SUMIF('[3]2017 Broadcasts'!$C$2:$C$394,'Dataset to Analyze - Overall'!A94, '[3]2017 Broadcasts'!$I$2:$I$394))+(SUMIF('[3]2017 Broadcasts'!$D$2:$D$394,'Dataset to Analyze - Overall'!A94, '[3]2017 Broadcasts'!$I$2:$I$394)))/'Dataset to Analyze - Overall'!CQ94)*1000000</f>
        <v>1196666.6666666665</v>
      </c>
      <c r="CW94" s="4">
        <f>(((SUMIF('[3]2018 Broadcasts'!$C$2:$C$351, 'Dataset to Analyze - Overall'!A94, '[3]2018 Broadcasts'!$H$2:$H$351))+(SUMIF('[3]2018 Broadcasts'!$D$2:$D$351, 'Dataset to Analyze - Overall'!A94, '[3]2018 Broadcasts'!$H$2:$H$351)))/'Dataset to Analyze - Overall'!CR94)*1000000</f>
        <v>791333.33333333337</v>
      </c>
      <c r="CX94" s="5"/>
      <c r="CZ94">
        <f>VLOOKUP(A94&amp;"2015", [3]Attendance!$D$2:$G$1286, 4, FALSE)</f>
        <v>21459</v>
      </c>
      <c r="DA94">
        <f>VLOOKUP(A94&amp;"2016", [3]Attendance!$D$2:$G$1286, 4, FALSE)</f>
        <v>26153</v>
      </c>
      <c r="DB94">
        <f>VLOOKUP(A94&amp;"2017", [3]Attendance!$D$2:$G$1286, 4, FALSE)</f>
        <v>25787</v>
      </c>
      <c r="DC94">
        <f>VLOOKUP(A94&amp;"2018", [3]Attendance!$D$2:$G$1286, 4, FALSE)</f>
        <v>21953</v>
      </c>
      <c r="DY94">
        <f t="shared" si="77"/>
        <v>27.745909999999999</v>
      </c>
      <c r="DZ94">
        <f t="shared" si="78"/>
        <v>34.372829999999993</v>
      </c>
      <c r="EA94">
        <f t="shared" si="79"/>
        <v>44.287300000000002</v>
      </c>
      <c r="EB94">
        <f t="shared" si="80"/>
        <v>44.201769999999996</v>
      </c>
      <c r="EC94">
        <f t="shared" si="81"/>
        <v>44.372829999999993</v>
      </c>
      <c r="ED94">
        <f t="shared" si="82"/>
        <v>2.986000000081015</v>
      </c>
      <c r="EE94">
        <f t="shared" si="83"/>
        <v>4.479000000099882</v>
      </c>
      <c r="EF94">
        <f t="shared" si="84"/>
        <v>5.9720000001176912</v>
      </c>
      <c r="EG94">
        <f t="shared" si="85"/>
        <v>4.4790000001363781</v>
      </c>
      <c r="EH94">
        <f t="shared" si="86"/>
        <v>4.4790000001560291</v>
      </c>
      <c r="EI94" s="4">
        <f t="shared" si="98"/>
        <v>30.731910000081015</v>
      </c>
      <c r="EJ94" s="4">
        <f t="shared" si="99"/>
        <v>38.851830000099874</v>
      </c>
      <c r="EK94" s="4">
        <f t="shared" si="100"/>
        <v>50.25930000011769</v>
      </c>
      <c r="EL94" s="4">
        <f t="shared" si="101"/>
        <v>48.680770000136377</v>
      </c>
      <c r="EM94" s="4">
        <f t="shared" si="102"/>
        <v>48.851830000156021</v>
      </c>
      <c r="EN94" s="4">
        <f t="shared" si="58"/>
        <v>104</v>
      </c>
      <c r="EO94" s="4">
        <f t="shared" si="58"/>
        <v>88</v>
      </c>
      <c r="EP94" s="4">
        <f t="shared" si="58"/>
        <v>82</v>
      </c>
      <c r="EQ94" s="4">
        <f t="shared" si="58"/>
        <v>82</v>
      </c>
      <c r="ER94" s="4" t="e">
        <f t="shared" si="58"/>
        <v>#DIV/0!</v>
      </c>
      <c r="ET94" s="4">
        <v>0</v>
      </c>
      <c r="EU94">
        <v>5</v>
      </c>
      <c r="EV94">
        <v>5</v>
      </c>
      <c r="EW94">
        <v>5</v>
      </c>
      <c r="EX94">
        <v>5</v>
      </c>
      <c r="EY94">
        <v>0</v>
      </c>
      <c r="EZ94">
        <v>5</v>
      </c>
      <c r="FA94">
        <v>5</v>
      </c>
      <c r="FB94">
        <v>5</v>
      </c>
      <c r="FC94">
        <v>5</v>
      </c>
      <c r="FD94">
        <f>VLOOKUP(A94, '[3]College Football Reference 0918'!$A$2:$R$131, 9, FALSE)</f>
        <v>3</v>
      </c>
      <c r="FE94">
        <f>VLOOKUP(A94, '[3]College Football Reference 0918'!$A$2:$R$131, 10, FALSE)</f>
        <v>0</v>
      </c>
      <c r="FF94">
        <f>VLOOKUP(A94, '[3]College Football Reference 0918'!$A$2:$R$131, 11, FALSE)</f>
        <v>0</v>
      </c>
      <c r="FG94">
        <f>VLOOKUP(A94, '[3]College Football Reference 0918'!$A$2:$R$131, 12, FALSE)</f>
        <v>0</v>
      </c>
      <c r="FH94">
        <f>VLOOKUP(A94, '[3]College Football Reference 0918'!$A$2:$R$131, 13, FALSE)</f>
        <v>0</v>
      </c>
      <c r="FU94">
        <v>10</v>
      </c>
      <c r="FV94">
        <v>10</v>
      </c>
      <c r="FW94">
        <v>10</v>
      </c>
      <c r="FX94">
        <f>IF((VLOOKUP(A94, '[3]2014'!$B$18:$Q$145, 13, FALSE))&gt;0, 5, 0)</f>
        <v>0</v>
      </c>
      <c r="FY94">
        <f>IF((VLOOKUP(A94, '[3]2015'!$B$18:$P$145, 13, FALSE))&gt;0, 5, 0)</f>
        <v>0</v>
      </c>
      <c r="FZ94">
        <f>IF((VLOOKUP(A94, '[3]2016'!$B$18:$Q$145, 13, FALSE))&gt;0, 5, 0)</f>
        <v>0</v>
      </c>
      <c r="GA94">
        <f>IF((VLOOKUP(A94, '[3]2017'!$B$18:$Q$147, 13, FALSE))&gt;0, 5, 0)</f>
        <v>0</v>
      </c>
      <c r="GB94">
        <f>IF((VLOOKUP(A94, '[3]2018'!$B$18:$Q$147, 13, FALSE))&gt;0, 5, 0)</f>
        <v>0</v>
      </c>
      <c r="GC94">
        <f>IF((VLOOKUP(A94, '[3]2014'!$B$18:$Q$145, 15, FALSE))&gt;0, 5, 0)</f>
        <v>0</v>
      </c>
      <c r="GD94">
        <f>IF((VLOOKUP(A94, '[3]2015'!$B$18:$P$145, 15, FALSE))&gt;0, 5, 0)</f>
        <v>0</v>
      </c>
      <c r="GE94">
        <f>IF((VLOOKUP(A94, '[3]2016'!$B$18:$Q$145, 15, FALSE))&gt;0, 5, 0)</f>
        <v>0</v>
      </c>
      <c r="GF94">
        <f>IF((VLOOKUP(A94, '[3]2017'!$B$18:$Q$147, 15, FALSE))&gt;0, 5, 0)</f>
        <v>0</v>
      </c>
      <c r="GG94">
        <f>IF((VLOOKUP(A94, '[3]2018'!$B$18:$Q$147, 15, FALSE))&gt;0, 5, 0)</f>
        <v>0</v>
      </c>
      <c r="GH94" s="7">
        <f t="shared" si="103"/>
        <v>77391.161846166025</v>
      </c>
      <c r="GI94" s="7">
        <f t="shared" si="103"/>
        <v>84305.738923413141</v>
      </c>
      <c r="GJ94" s="7">
        <f t="shared" si="103"/>
        <v>91838.104582930508</v>
      </c>
      <c r="GK94" s="7">
        <f t="shared" si="103"/>
        <v>100043.45565427397</v>
      </c>
      <c r="GL94" s="7">
        <f t="shared" si="103"/>
        <v>108981.92057318384</v>
      </c>
      <c r="GM94">
        <v>118719</v>
      </c>
      <c r="GO94" s="8">
        <f t="shared" si="89"/>
        <v>-0.27340354076036849</v>
      </c>
      <c r="GP94" s="8">
        <f t="shared" si="90"/>
        <v>-9.2551770380184237E-2</v>
      </c>
      <c r="GQ94">
        <f>VLOOKUP(A94, '[3]Sept. 2017 Social'!$D$2:$F$151, 3, FALSE)</f>
        <v>8.8300000000000003E-2</v>
      </c>
      <c r="GR94">
        <f>VLOOKUP(A94, '[3]Sept. 2018 Social'!$D$2:$F$151, 3, FALSE)</f>
        <v>9.8900000000000002E-2</v>
      </c>
      <c r="GS94">
        <f>VLOOKUP(A94, '[3]Sept. 2019 Social'!$D$2:$F$301, 3, FALSE)</f>
        <v>0.12279999999999999</v>
      </c>
      <c r="GT94">
        <f>AVERAGE(((GR94-GQ94)/GQ94), ((GS94-GR94)/GR94))</f>
        <v>0.18085177038018424</v>
      </c>
      <c r="GV94">
        <v>0.49493722347302427</v>
      </c>
    </row>
    <row r="95" spans="1:204" x14ac:dyDescent="0.35">
      <c r="A95" t="s">
        <v>391</v>
      </c>
      <c r="B95" t="str">
        <f>VLOOKUP(A95,'[1]CFB Scores for Tableau'!$A$2:$D$131, 2, FALSE)</f>
        <v>Colorado Springs</v>
      </c>
      <c r="C95" t="str">
        <f>VLOOKUP(A95,'[1]CFB Scores for Tableau'!$A$2:$D$131, 3, FALSE)</f>
        <v>Colorado</v>
      </c>
      <c r="D95" s="9">
        <f>VLOOKUP(A95,'[1]CFB Scores for Tableau'!$A$2:$D$131, 4, FALSE)</f>
        <v>80840</v>
      </c>
      <c r="F95" s="3">
        <f t="shared" si="61"/>
        <v>2.3702462226763594</v>
      </c>
      <c r="G95">
        <f t="shared" si="62"/>
        <v>128</v>
      </c>
      <c r="I95" s="4">
        <f t="shared" si="63"/>
        <v>-6.4489999999999998</v>
      </c>
      <c r="J95">
        <v>0</v>
      </c>
      <c r="K95" s="4">
        <f t="shared" si="64"/>
        <v>5.7783083333333334</v>
      </c>
      <c r="L95" s="4">
        <f t="shared" si="65"/>
        <v>-0.11430495532851963</v>
      </c>
      <c r="M95" s="4">
        <f t="shared" si="91"/>
        <v>35.614324000000011</v>
      </c>
      <c r="N95" s="4">
        <f t="shared" si="66"/>
        <v>28.367000000261786</v>
      </c>
      <c r="O95" s="4">
        <f t="shared" si="67"/>
        <v>63.196327378266616</v>
      </c>
      <c r="P95" s="4">
        <f t="shared" si="68"/>
        <v>117</v>
      </c>
      <c r="Q95" s="4"/>
      <c r="R95" s="4">
        <f t="shared" si="92"/>
        <v>62.18217666666667</v>
      </c>
      <c r="S95" s="4">
        <f t="shared" si="69"/>
        <v>118</v>
      </c>
      <c r="T95" s="4"/>
      <c r="U95" t="s">
        <v>319</v>
      </c>
      <c r="V95" t="s">
        <v>203</v>
      </c>
      <c r="W95" s="4"/>
      <c r="X95" s="4"/>
      <c r="Y95" s="4"/>
      <c r="Z95" s="4"/>
      <c r="AB95" s="4"/>
      <c r="AD95" s="4">
        <f t="shared" si="70"/>
        <v>2765833.3333333335</v>
      </c>
      <c r="AE95" t="s">
        <v>392</v>
      </c>
      <c r="AF95" s="5">
        <f>(VLOOKUP(A95, '[3]USA Coaches'' Salaries'!$O$3:$W$132, 9, FALSE))</f>
        <v>0.89779999999999993</v>
      </c>
      <c r="AG95">
        <v>49807</v>
      </c>
      <c r="AH95">
        <v>32622</v>
      </c>
      <c r="AI95">
        <v>24465</v>
      </c>
      <c r="AJ95">
        <f t="shared" si="71"/>
        <v>106894</v>
      </c>
      <c r="AK95">
        <v>0</v>
      </c>
      <c r="AL95">
        <v>0</v>
      </c>
      <c r="AM95">
        <v>0</v>
      </c>
      <c r="AN95">
        <v>0</v>
      </c>
      <c r="AO95">
        <f t="shared" si="72"/>
        <v>0</v>
      </c>
      <c r="AP95">
        <f>(VLOOKUP(A95, '[3]College Football Reference 0918'!$A$2:$I$131, 8, FALSE))*10</f>
        <v>0</v>
      </c>
      <c r="AQ95">
        <f>(VLOOKUP(A95, '[3]College Football Reference 0918'!$A$2:$I$131, 9, FALSE))*10</f>
        <v>0</v>
      </c>
      <c r="AR95">
        <f>VLOOKUP('Dataset to Analyze - Overall'!A95, '[3]College Football Reference 0918'!$A$2:$G$131, 3, FALSE)</f>
        <v>70</v>
      </c>
      <c r="AS95">
        <f>VLOOKUP('Dataset to Analyze - Overall'!A95, '[3]College Football Reference 0918'!$A$2:$G$131, 4, FALSE)</f>
        <v>58</v>
      </c>
      <c r="AT95" s="5">
        <f>VLOOKUP('Dataset to Analyze - Overall'!A95, '[3]College Football Reference 0918'!$A$2:$G$131, 5, FALSE)</f>
        <v>0.546875</v>
      </c>
      <c r="AU95">
        <f>(VLOOKUP('Dataset to Analyze - Overall'!A95,'[3]College Football Reference 0918'!$A$2:$G$131,7,FALSE)*5)</f>
        <v>20</v>
      </c>
      <c r="AV95">
        <f>(VLOOKUP('Dataset to Analyze - Overall'!A95, '[3]College Football Reference 0918'!$A$2:$G$131, 6, FALSE))*5</f>
        <v>35</v>
      </c>
      <c r="AW95">
        <f t="shared" si="73"/>
        <v>19</v>
      </c>
      <c r="AX95" s="4">
        <f>((((SUMIF('[3]2014 Broadcasts'!$F$2:$F$561, 'Dataset to Analyze - Overall'!A95, '[3]2014 Broadcasts'!$B$2:$B$561))+(SUMIF('[3]2014 Broadcasts'!$G$2:$G$561, 'Dataset to Analyze - Overall'!A95, '[3]2014 Broadcasts'!$B$2:$B$561))+(SUMIF('[3]2014 Broadcasts'!$H$2:$H$561, 'Dataset to Analyze - Overall'!A95, '[3]2014 Broadcasts'!$B$2:$B$561))+(SUMIF('[3]2014 Broadcasts'!$I$2:$I$561, 'Dataset to Analyze - Overall'!A95, '[3]2014 Broadcasts'!$B$2:$B$561)))+((SUMIF('[3]2015 Broadcasts'!$C$2:$C$417,'Dataset to Analyze - Overall'!A95,'[3]2015 Broadcasts'!$H$2:$H$417))+(SUMIF('[3]2015 Broadcasts'!$D$2:$D$417,'Dataset to Analyze - Overall'!A95,'[3]2015 Broadcasts'!$H$2:$H$417)))+((SUMIF('[3]2016 Broadcasts'!$C$2:$C$400,'Dataset to Analyze - Overall'!A95,'[3]2016 Broadcasts'!$H$2:$H$400))+(SUMIF('[3]2016 Broadcasts'!$D$2:$D$400,'Dataset to Analyze - Overall'!A95,'[3]2016 Broadcasts'!$H$2:$H$400)))+((SUMIF('[3]2017 Broadcasts'!$C$2:$C$394,'Dataset to Analyze - Overall'!A95, '[3]2017 Broadcasts'!$I$2:$I$394))+(SUMIF('[3]2017 Broadcasts'!$D$2:$D$394,'Dataset to Analyze - Overall'!A95, '[3]2017 Broadcasts'!$I$2:$I$394)))+((SUMIF('[3]2018 Broadcasts'!$C$2:$C$351, 'Dataset to Analyze - Overall'!A95, '[3]2018 Broadcasts'!$H$2:$H$351))+(SUMIF('[3]2018 Broadcasts'!$D$2:$D$351, 'Dataset to Analyze - Overall'!A95, '[3]2018 Broadcasts'!$H$2:$H$351))))/AW95)*1000000</f>
        <v>628526.31578947359</v>
      </c>
      <c r="AY95" t="s">
        <v>193</v>
      </c>
      <c r="AZ95" s="4"/>
      <c r="BA95" s="4">
        <f>AVERAGEIF([3]Attendance!$C$2:$C$1286, 'Dataset to Analyze - Overall'!A95, [3]Attendance!$G$2:$G$1286)</f>
        <v>30777.599999999999</v>
      </c>
      <c r="BB95">
        <f>VLOOKUP(A95, [3]Stadiums!$B$2:$E$132, 3, FALSE)</f>
        <v>52237</v>
      </c>
      <c r="BC95" s="3">
        <f t="shared" si="74"/>
        <v>0.58919156919424931</v>
      </c>
      <c r="BD95">
        <f>VLOOKUP(A95, '[3]College Football Reference 0918'!$A$2:$L$131, 11, FALSE)</f>
        <v>0</v>
      </c>
      <c r="BE95">
        <f>VLOOKUP(A95, '[3]College Football Reference 0918'!$A$2:$L$131, 12, FALSE)</f>
        <v>0</v>
      </c>
      <c r="BF95">
        <f>VLOOKUP(A95, '[3]College Football Reference 0918'!$A$2:$L$131, 2, FALSE)</f>
        <v>2</v>
      </c>
      <c r="BG95">
        <f>VLOOKUP(A95, '[3]Draft Picks'!$AG$2:$AT$131, 14, FALSE)</f>
        <v>1</v>
      </c>
      <c r="BO95" s="6"/>
      <c r="BP95" s="6"/>
      <c r="BQ95" s="6"/>
      <c r="BR95" s="6"/>
      <c r="BS95" s="6"/>
      <c r="BY95" s="4">
        <v>2962666.666666667</v>
      </c>
      <c r="BZ95" s="4">
        <v>3331666.666666667</v>
      </c>
      <c r="CA95" s="4">
        <v>3210250.0000000005</v>
      </c>
      <c r="CB95" s="4">
        <v>3057583.333333333</v>
      </c>
      <c r="CC95" s="4">
        <v>1267000.0000000002</v>
      </c>
      <c r="CD95">
        <v>0</v>
      </c>
      <c r="CE95">
        <v>0</v>
      </c>
      <c r="CF95">
        <v>0</v>
      </c>
      <c r="CG95">
        <v>0</v>
      </c>
      <c r="CH95">
        <v>0</v>
      </c>
      <c r="CI95">
        <f>VLOOKUP(A95, '[3]2014'!$B$18:$D$145, 3, FALSE)</f>
        <v>10</v>
      </c>
      <c r="CJ95">
        <f>VLOOKUP(A95, '[3]2015'!$B$18:$D$145, 3, FALSE)</f>
        <v>8</v>
      </c>
      <c r="CK95">
        <f>VLOOKUP(A95, '[3]2016'!$B$18:$D$145, 3, FALSE)</f>
        <v>10</v>
      </c>
      <c r="CL95">
        <f>VLOOKUP(A95, '[3]2017'!$B$18:$D$147, 3, FALSE)</f>
        <v>5</v>
      </c>
      <c r="CM95">
        <f>VLOOKUP(A95, '[3]2018'!$B$18:$D$147, 3, FALSE)</f>
        <v>5</v>
      </c>
      <c r="CN95">
        <f>COUNTIF('[3]2014 Broadcasts'!$F$2:$F$561, 'Dataset to Analyze - Overall'!A95)+COUNTIF('[3]2014 Broadcasts'!$G$2:$G$561, 'Dataset to Analyze - Overall'!A95)+COUNTIF('[3]2014 Broadcasts'!$H$2:$H$561, 'Dataset to Analyze - Overall'!A95)+COUNTIF('[3]2014 Broadcasts'!$I$2:$I$561, 'Dataset to Analyze - Overall'!A95)</f>
        <v>4</v>
      </c>
      <c r="CO95">
        <f>COUNTIF('[3]2015 Broadcasts'!$C$2:$C$417, A95)+COUNTIF('[3]2015 Broadcasts'!$D$2:$D$417, A95)</f>
        <v>8</v>
      </c>
      <c r="CP95">
        <f>COUNTIF('[3]2016 Broadcasts'!$C$2:$C$400, 'Dataset to Analyze - Overall'!A95)+COUNTIF('[3]2016 Broadcasts'!$D$2:$D$400, 'Dataset to Analyze - Overall'!A95)</f>
        <v>3</v>
      </c>
      <c r="CQ95">
        <f>COUNTIF('[3]2017 Broadcasts'!$C$2:$C$394, 'Dataset to Analyze - Overall'!A95)+COUNTIF('[3]2017 Broadcasts'!$D$2:$D$394, 'Dataset to Analyze - Overall'!A95)</f>
        <v>3</v>
      </c>
      <c r="CR95">
        <f>COUNTIF('[3]2018 Broadcasts'!$C$2:$C$351, 'Dataset to Analyze - Overall'!A95)+COUNTIF('[3]2018 Broadcasts'!$D$2:$D$351, 'Dataset to Analyze - Overall'!A95)</f>
        <v>1</v>
      </c>
      <c r="CS95" s="4">
        <f>(((SUMIF('[3]2014 Broadcasts'!$F$2:$F$561, 'Dataset to Analyze - Overall'!A95, '[3]2014 Broadcasts'!$B$2:$B$561))+(SUMIF('[3]2014 Broadcasts'!$G$2:$G$561, 'Dataset to Analyze - Overall'!A95, '[3]2014 Broadcasts'!$B$2:$B$561))+(SUMIF('[3]2014 Broadcasts'!$H$2:$H$561, 'Dataset to Analyze - Overall'!A95, '[3]2014 Broadcasts'!$B$2:$B$561))+(SUMIF('[3]2014 Broadcasts'!$I$2:$I$561, 'Dataset to Analyze - Overall'!A95, '[3]2014 Broadcasts'!$B$2:$B$561)))/'Dataset to Analyze - Overall'!CN95)*1000000</f>
        <v>883500</v>
      </c>
      <c r="CT95" s="4">
        <f>(((SUMIF('[3]2015 Broadcasts'!$C$2:$C$417,'Dataset to Analyze - Overall'!A95,'[3]2015 Broadcasts'!$H$2:$H$417))+(SUMIF('[3]2015 Broadcasts'!$D$2:$D$417,'Dataset to Analyze - Overall'!A95,'[3]2015 Broadcasts'!$H$2:$H$417)))/CO95)*1000000</f>
        <v>822000.00000000012</v>
      </c>
      <c r="CU95" s="4">
        <f>(((SUMIF('[3]2016 Broadcasts'!$C$2:$C$400,'Dataset to Analyze - Overall'!A95,'[3]2016 Broadcasts'!$H$2:$H$400))+(SUMIF('[3]2016 Broadcasts'!$D$2:$D$400,'Dataset to Analyze - Overall'!A95,'[3]2016 Broadcasts'!$H$2:$H$400)))/'Dataset to Analyze - Overall'!CP95)*1000000</f>
        <v>224000</v>
      </c>
      <c r="CV95" s="4">
        <f>(((SUMIF('[3]2017 Broadcasts'!$C$2:$C$394,'Dataset to Analyze - Overall'!A95, '[3]2017 Broadcasts'!$I$2:$I$394))+(SUMIF('[3]2017 Broadcasts'!$D$2:$D$394,'Dataset to Analyze - Overall'!A95, '[3]2017 Broadcasts'!$I$2:$I$394)))/'Dataset to Analyze - Overall'!CQ95)*1000000</f>
        <v>294333.33333333331</v>
      </c>
      <c r="CW95" s="4">
        <f>(((SUMIF('[3]2018 Broadcasts'!$C$2:$C$351, 'Dataset to Analyze - Overall'!A95, '[3]2018 Broadcasts'!$H$2:$H$351))+(SUMIF('[3]2018 Broadcasts'!$D$2:$D$351, 'Dataset to Analyze - Overall'!A95, '[3]2018 Broadcasts'!$H$2:$H$351)))/'Dataset to Analyze - Overall'!CR95)*1000000</f>
        <v>277000</v>
      </c>
      <c r="CX95" s="5"/>
      <c r="CY95">
        <f>VLOOKUP(A95&amp;"2014", [3]Attendance!$D$2:$G$1286, 4, FALSE)</f>
        <v>28161</v>
      </c>
      <c r="CZ95">
        <f>VLOOKUP(A95&amp;"2015", [3]Attendance!$D$2:$G$1286, 4, FALSE)</f>
        <v>26026</v>
      </c>
      <c r="DA95">
        <f>VLOOKUP(A95&amp;"2016", [3]Attendance!$D$2:$G$1286, 4, FALSE)</f>
        <v>29587</v>
      </c>
      <c r="DB95">
        <f>VLOOKUP(A95&amp;"2017", [3]Attendance!$D$2:$G$1286, 4, FALSE)</f>
        <v>29154</v>
      </c>
      <c r="DC95">
        <f>VLOOKUP(A95&amp;"2018", [3]Attendance!$D$2:$G$1286, 4, FALSE)</f>
        <v>27701</v>
      </c>
      <c r="DY95">
        <f t="shared" si="77"/>
        <v>34.287300000000002</v>
      </c>
      <c r="DZ95">
        <f t="shared" si="78"/>
        <v>29.116239999999998</v>
      </c>
      <c r="EA95">
        <f t="shared" si="79"/>
        <v>34.287300000000002</v>
      </c>
      <c r="EB95">
        <f t="shared" si="80"/>
        <v>23.859649999999998</v>
      </c>
      <c r="EC95">
        <f t="shared" si="81"/>
        <v>23.859649999999998</v>
      </c>
      <c r="ED95">
        <f t="shared" si="82"/>
        <v>5.9720000000243854</v>
      </c>
      <c r="EE95">
        <f t="shared" si="83"/>
        <v>11.944000000038372</v>
      </c>
      <c r="EF95">
        <f t="shared" si="84"/>
        <v>4.4790000000538823</v>
      </c>
      <c r="EG95">
        <f t="shared" si="85"/>
        <v>4.4790000000706547</v>
      </c>
      <c r="EH95">
        <f t="shared" si="86"/>
        <v>1.4930000000888386</v>
      </c>
      <c r="EI95" s="4">
        <f t="shared" si="98"/>
        <v>40.259300000024389</v>
      </c>
      <c r="EJ95" s="4">
        <f t="shared" si="99"/>
        <v>41.06024000003837</v>
      </c>
      <c r="EK95" s="4">
        <f t="shared" si="100"/>
        <v>38.766300000053882</v>
      </c>
      <c r="EL95" s="4">
        <f t="shared" si="101"/>
        <v>28.338650000070654</v>
      </c>
      <c r="EM95" s="4">
        <f t="shared" si="102"/>
        <v>25.352650000088836</v>
      </c>
      <c r="EN95" s="4">
        <f t="shared" si="58"/>
        <v>87</v>
      </c>
      <c r="EO95" s="4">
        <f t="shared" si="58"/>
        <v>86</v>
      </c>
      <c r="EP95" s="4">
        <f t="shared" si="58"/>
        <v>89</v>
      </c>
      <c r="EQ95" s="4">
        <f t="shared" si="58"/>
        <v>110</v>
      </c>
      <c r="ER95" s="4" t="e">
        <f t="shared" si="58"/>
        <v>#DIV/0!</v>
      </c>
      <c r="ET95">
        <v>5</v>
      </c>
      <c r="EU95">
        <v>0</v>
      </c>
      <c r="EV95">
        <v>5</v>
      </c>
      <c r="EW95">
        <v>0</v>
      </c>
      <c r="EX95">
        <v>0</v>
      </c>
      <c r="EY95">
        <v>5</v>
      </c>
      <c r="EZ95">
        <v>5</v>
      </c>
      <c r="FA95">
        <v>5</v>
      </c>
      <c r="FB95">
        <v>0</v>
      </c>
      <c r="FC95">
        <v>0</v>
      </c>
      <c r="FD95">
        <f>VLOOKUP(A95, '[3]College Football Reference 0918'!$A$2:$R$131, 9, FALSE)</f>
        <v>0</v>
      </c>
      <c r="FE95">
        <f>VLOOKUP(A95, '[3]College Football Reference 0918'!$A$2:$R$131, 10, FALSE)</f>
        <v>0</v>
      </c>
      <c r="FF95">
        <f>VLOOKUP(A95, '[3]College Football Reference 0918'!$A$2:$R$131, 11, FALSE)</f>
        <v>0</v>
      </c>
      <c r="FG95">
        <f>VLOOKUP(A95, '[3]College Football Reference 0918'!$A$2:$R$131, 12, FALSE)</f>
        <v>0</v>
      </c>
      <c r="FH95">
        <f>VLOOKUP(A95, '[3]College Football Reference 0918'!$A$2:$R$131, 13, FALSE)</f>
        <v>0</v>
      </c>
      <c r="FX95">
        <f>IF((VLOOKUP(A95, '[3]2014'!$B$18:$Q$145, 13, FALSE))&gt;0, 5, 0)</f>
        <v>0</v>
      </c>
      <c r="FY95">
        <f>IF((VLOOKUP(A95, '[3]2015'!$B$18:$P$145, 13, FALSE))&gt;0, 5, 0)</f>
        <v>0</v>
      </c>
      <c r="FZ95">
        <f>IF((VLOOKUP(A95, '[3]2016'!$B$18:$Q$145, 13, FALSE))&gt;0, 5, 0)</f>
        <v>0</v>
      </c>
      <c r="GA95">
        <f>IF((VLOOKUP(A95, '[3]2017'!$B$18:$Q$147, 13, FALSE))&gt;0, 5, 0)</f>
        <v>0</v>
      </c>
      <c r="GB95">
        <f>IF((VLOOKUP(A95, '[3]2018'!$B$18:$Q$147, 13, FALSE))&gt;0, 5, 0)</f>
        <v>0</v>
      </c>
      <c r="GC95">
        <f>IF((VLOOKUP(A95, '[3]2014'!$B$18:$Q$145, 15, FALSE))&gt;0, 5, 0)</f>
        <v>0</v>
      </c>
      <c r="GD95">
        <f>IF((VLOOKUP(A95, '[3]2015'!$B$18:$P$145, 15, FALSE))&gt;0, 5, 0)</f>
        <v>0</v>
      </c>
      <c r="GE95">
        <f>IF((VLOOKUP(A95, '[3]2016'!$B$18:$Q$145, 15, FALSE))&gt;0, 5, 0)</f>
        <v>0</v>
      </c>
      <c r="GF95">
        <f>IF((VLOOKUP(A95, '[3]2017'!$B$18:$Q$147, 15, FALSE))&gt;0, 5, 0)</f>
        <v>0</v>
      </c>
      <c r="GG95">
        <f>IF((VLOOKUP(A95, '[3]2018'!$B$18:$Q$147, 15, FALSE))&gt;0, 5, 0)</f>
        <v>0</v>
      </c>
      <c r="GH95" s="7">
        <f t="shared" si="103"/>
        <v>69682.619078530566</v>
      </c>
      <c r="GI95" s="7">
        <f t="shared" si="103"/>
        <v>75908.470055166603</v>
      </c>
      <c r="GJ95" s="7">
        <f t="shared" si="103"/>
        <v>82690.574813532585</v>
      </c>
      <c r="GK95" s="7">
        <f t="shared" si="103"/>
        <v>90078.63230576372</v>
      </c>
      <c r="GL95" s="7">
        <f t="shared" si="103"/>
        <v>98126.78187779474</v>
      </c>
      <c r="GM95">
        <v>106894</v>
      </c>
      <c r="GO95" s="8">
        <f t="shared" si="89"/>
        <v>2.8500000000000001E-2</v>
      </c>
      <c r="GP95" s="8">
        <f t="shared" si="90"/>
        <v>2.8500000000000001E-2</v>
      </c>
      <c r="GQ95">
        <f>VLOOKUP(A95, '[3]Sept. 2017 Social'!$D$2:$F$151, 3, FALSE)</f>
        <v>2.8500000000000001E-2</v>
      </c>
      <c r="GR95" t="e">
        <f>VLOOKUP(A95, '[3]Sept. 2018 Social'!$D$2:$F$151, 3, FALSE)</f>
        <v>#N/A</v>
      </c>
      <c r="GS95">
        <f>VLOOKUP(A95, '[3]Sept. 2019 Social'!$D$2:$F$301, 3, FALSE)</f>
        <v>5.1200000000000002E-2</v>
      </c>
      <c r="GV95">
        <v>0.68916928376657738</v>
      </c>
    </row>
    <row r="96" spans="1:204" x14ac:dyDescent="0.35">
      <c r="A96" t="s">
        <v>393</v>
      </c>
      <c r="B96" t="str">
        <f>VLOOKUP(A96,'[1]CFB Scores for Tableau'!$A$2:$D$131, 2, FALSE)</f>
        <v>Murfreesboro</v>
      </c>
      <c r="C96" t="str">
        <f>VLOOKUP(A96,'[1]CFB Scores for Tableau'!$A$2:$D$131, 3, FALSE)</f>
        <v>Tennessee</v>
      </c>
      <c r="D96" s="9">
        <f>VLOOKUP(A96,'[1]CFB Scores for Tableau'!$A$2:$D$131, 4, FALSE)</f>
        <v>37132</v>
      </c>
      <c r="F96" s="3">
        <f t="shared" si="61"/>
        <v>10.842972893426724</v>
      </c>
      <c r="G96">
        <f t="shared" si="62"/>
        <v>85</v>
      </c>
      <c r="I96" s="4">
        <f t="shared" si="63"/>
        <v>1.3821675345399997</v>
      </c>
      <c r="J96">
        <v>0</v>
      </c>
      <c r="K96" s="4">
        <f t="shared" si="64"/>
        <v>6.7450199999999993</v>
      </c>
      <c r="L96" s="4">
        <f t="shared" si="65"/>
        <v>32.7014596298106</v>
      </c>
      <c r="M96" s="4">
        <f t="shared" si="91"/>
        <v>36.365970000000004</v>
      </c>
      <c r="N96" s="4">
        <f t="shared" si="66"/>
        <v>13.437000000137107</v>
      </c>
      <c r="O96" s="4">
        <f t="shared" si="67"/>
        <v>90.631617164487707</v>
      </c>
      <c r="P96" s="4">
        <f t="shared" si="68"/>
        <v>91</v>
      </c>
      <c r="Q96" s="4"/>
      <c r="R96" s="4">
        <f t="shared" si="92"/>
        <v>89.684022041280002</v>
      </c>
      <c r="S96" s="4">
        <f t="shared" si="69"/>
        <v>91</v>
      </c>
      <c r="T96" s="4"/>
      <c r="U96" t="s">
        <v>372</v>
      </c>
      <c r="V96" t="s">
        <v>203</v>
      </c>
      <c r="W96" s="4">
        <v>8861794.1999999993</v>
      </c>
      <c r="X96" s="4">
        <v>1705943.8</v>
      </c>
      <c r="Y96" s="4">
        <f>VLOOKUP(A96, '[2]Non-Power 5'!$B$2:$F$68, 3, FALSE)</f>
        <v>316893.59999999998</v>
      </c>
      <c r="Z96" s="4">
        <f>VLOOKUP(A96, '[2]Non-Power 5'!$B$2:$F$68, 4, FALSE)</f>
        <v>202852.2</v>
      </c>
      <c r="AA96">
        <f>VLOOKUP(A96, '[2]Non-Power 5'!$B$2:$F$68, 5, FALSE)</f>
        <v>0.64012715939987441</v>
      </c>
      <c r="AB96" s="4">
        <v>7155850.3999999994</v>
      </c>
      <c r="AC96">
        <v>0.32432844610764655</v>
      </c>
      <c r="AD96" s="4">
        <f t="shared" si="70"/>
        <v>3177200</v>
      </c>
      <c r="AE96" t="s">
        <v>394</v>
      </c>
      <c r="AF96" s="5">
        <f>(VLOOKUP(A96, '[3]USA Coaches'' Salaries'!$O$3:$W$132, 9, FALSE))</f>
        <v>0.82680399999999987</v>
      </c>
      <c r="AG96">
        <v>20828</v>
      </c>
      <c r="AH96">
        <v>35428</v>
      </c>
      <c r="AI96">
        <v>9465</v>
      </c>
      <c r="AJ96">
        <f t="shared" si="71"/>
        <v>65721</v>
      </c>
      <c r="AK96">
        <v>0</v>
      </c>
      <c r="AL96">
        <v>0</v>
      </c>
      <c r="AM96">
        <v>0</v>
      </c>
      <c r="AN96">
        <v>0</v>
      </c>
      <c r="AO96">
        <f t="shared" si="72"/>
        <v>0</v>
      </c>
      <c r="AP96">
        <f>(VLOOKUP(A96, '[3]College Football Reference 0918'!$A$2:$I$131, 8, FALSE))*10</f>
        <v>0</v>
      </c>
      <c r="AQ96">
        <f>(VLOOKUP(A96, '[3]College Football Reference 0918'!$A$2:$I$131, 9, FALSE))*10</f>
        <v>0</v>
      </c>
      <c r="AR96">
        <f>VLOOKUP('Dataset to Analyze - Overall'!A96, '[3]College Football Reference 0918'!$A$2:$G$131, 3, FALSE)</f>
        <v>70</v>
      </c>
      <c r="AS96">
        <f>VLOOKUP('Dataset to Analyze - Overall'!A96, '[3]College Football Reference 0918'!$A$2:$G$131, 4, FALSE)</f>
        <v>58</v>
      </c>
      <c r="AT96" s="5">
        <f>VLOOKUP('Dataset to Analyze - Overall'!A96, '[3]College Football Reference 0918'!$A$2:$G$131, 5, FALSE)</f>
        <v>0.546875</v>
      </c>
      <c r="AU96">
        <f>(VLOOKUP('Dataset to Analyze - Overall'!A96,'[3]College Football Reference 0918'!$A$2:$G$131,7,FALSE)*5)</f>
        <v>10</v>
      </c>
      <c r="AV96">
        <f>(VLOOKUP('Dataset to Analyze - Overall'!A96, '[3]College Football Reference 0918'!$A$2:$G$131, 6, FALSE))*5</f>
        <v>35</v>
      </c>
      <c r="AW96">
        <f t="shared" si="73"/>
        <v>9</v>
      </c>
      <c r="AX96" s="4">
        <f>((((SUMIF('[3]2014 Broadcasts'!$F$2:$F$561, 'Dataset to Analyze - Overall'!A96, '[3]2014 Broadcasts'!$B$2:$B$561))+(SUMIF('[3]2014 Broadcasts'!$G$2:$G$561, 'Dataset to Analyze - Overall'!A96, '[3]2014 Broadcasts'!$B$2:$B$561))+(SUMIF('[3]2014 Broadcasts'!$H$2:$H$561, 'Dataset to Analyze - Overall'!A96, '[3]2014 Broadcasts'!$B$2:$B$561))+(SUMIF('[3]2014 Broadcasts'!$I$2:$I$561, 'Dataset to Analyze - Overall'!A96, '[3]2014 Broadcasts'!$B$2:$B$561)))+((SUMIF('[3]2015 Broadcasts'!$C$2:$C$417,'Dataset to Analyze - Overall'!A96,'[3]2015 Broadcasts'!$H$2:$H$417))+(SUMIF('[3]2015 Broadcasts'!$D$2:$D$417,'Dataset to Analyze - Overall'!A96,'[3]2015 Broadcasts'!$H$2:$H$417)))+((SUMIF('[3]2016 Broadcasts'!$C$2:$C$400,'Dataset to Analyze - Overall'!A96,'[3]2016 Broadcasts'!$H$2:$H$400))+(SUMIF('[3]2016 Broadcasts'!$D$2:$D$400,'Dataset to Analyze - Overall'!A96,'[3]2016 Broadcasts'!$H$2:$H$400)))+((SUMIF('[3]2017 Broadcasts'!$C$2:$C$394,'Dataset to Analyze - Overall'!A96, '[3]2017 Broadcasts'!$I$2:$I$394))+(SUMIF('[3]2017 Broadcasts'!$D$2:$D$394,'Dataset to Analyze - Overall'!A96, '[3]2017 Broadcasts'!$I$2:$I$394)))+((SUMIF('[3]2018 Broadcasts'!$C$2:$C$351, 'Dataset to Analyze - Overall'!A96, '[3]2018 Broadcasts'!$H$2:$H$351))+(SUMIF('[3]2018 Broadcasts'!$D$2:$D$351, 'Dataset to Analyze - Overall'!A96, '[3]2018 Broadcasts'!$H$2:$H$351))))/AW96)*1000000</f>
        <v>802888.88888888888</v>
      </c>
      <c r="AY96" t="s">
        <v>193</v>
      </c>
      <c r="AZ96" s="4">
        <f>(VLOOKUP(A96, [3]Averages!$B$2:$K$128, 10, FALSE))*1000000</f>
        <v>142500</v>
      </c>
      <c r="BA96" s="4">
        <f>AVERAGEIF([3]Attendance!$C$2:$C$1286, 'Dataset to Analyze - Overall'!A96, [3]Attendance!$G$2:$G$1286)</f>
        <v>17119.5</v>
      </c>
      <c r="BB96">
        <f>VLOOKUP(A96, [3]Stadiums!$B$2:$E$132, 3, FALSE)</f>
        <v>31000</v>
      </c>
      <c r="BC96" s="3">
        <f t="shared" si="74"/>
        <v>0.55224193548387102</v>
      </c>
      <c r="BD96">
        <f>VLOOKUP(A96, '[3]College Football Reference 0918'!$A$2:$L$131, 11, FALSE)</f>
        <v>0</v>
      </c>
      <c r="BE96">
        <f>VLOOKUP(A96, '[3]College Football Reference 0918'!$A$2:$L$131, 12, FALSE)</f>
        <v>0</v>
      </c>
      <c r="BF96">
        <f>VLOOKUP(A96, '[3]College Football Reference 0918'!$A$2:$L$131, 2, FALSE)</f>
        <v>0</v>
      </c>
      <c r="BG96">
        <f>VLOOKUP(A96, '[3]Draft Picks'!$AG$2:$AT$131, 14, FALSE)</f>
        <v>5</v>
      </c>
      <c r="BH96">
        <f>VLOOKUP(A96, [3]Averages!$B$2:$J$128, 9, FALSE)</f>
        <v>1884506.3689999997</v>
      </c>
      <c r="BJ96">
        <f>VLOOKUP(A96&amp;"2014", '[4]Revenues_All_Sports_and_Men''s_W'!$E$2:$BI$1271, 57, FALSE)</f>
        <v>9054880</v>
      </c>
      <c r="BK96">
        <f>VLOOKUP(A96&amp;"2015", '[4]Revenues_All_Sports_and_Men''s_W'!$E$2:$BI$1271, 57, FALSE)</f>
        <v>10167835</v>
      </c>
      <c r="BL96">
        <f>VLOOKUP(A96&amp;"2016", '[4]Revenues_All_Sports_and_Men''s_W'!$E$2:$BI$1271, 57, FALSE)</f>
        <v>10541364</v>
      </c>
      <c r="BM96">
        <f>VLOOKUP(A96&amp;"2017", '[4]Revenues_All_Sports_and_Men''s_W'!$E$2:$BI$1271, 57, FALSE)</f>
        <v>10052943</v>
      </c>
      <c r="BN96">
        <f>VLOOKUP(A96&amp;"2018", '[4]Revenues_All_Sports_and_Men''s_W'!$E$2:$BI$1271, 57, FALSE)</f>
        <v>10063147</v>
      </c>
      <c r="BO96" s="6">
        <f>VLOOKUP(A96&amp;"2014", '[4]Revenues_All_Sports_and_Men''s_W'!$E$2:$FO$1271, 58, FALSE)</f>
        <v>0.31973875355672143</v>
      </c>
      <c r="BP96" s="6">
        <f>VLOOKUP(A96&amp;"2015", '[4]Revenues_All_Sports_and_Men''s_W'!$E$2:$FO$1271, 58, FALSE)</f>
        <v>0.33317346121529939</v>
      </c>
      <c r="BQ96" s="6">
        <f>VLOOKUP(A96&amp;"2016", '[4]Revenues_All_Sports_and_Men''s_W'!$E$2:$FO$1271, 58, FALSE)</f>
        <v>0.34529586093623077</v>
      </c>
      <c r="BR96" s="6">
        <f>VLOOKUP(A96&amp;"2017", '[4]Revenues_All_Sports_and_Men''s_W'!$E$2:$FO$1271, 58, FALSE)</f>
        <v>0.30196630652081807</v>
      </c>
      <c r="BS96" s="6">
        <f>VLOOKUP(A96&amp;"2018", '[4]Revenues_All_Sports_and_Men''s_W'!$E$2:$FO$1271, 58, FALSE)</f>
        <v>0.30715503899511742</v>
      </c>
      <c r="BT96">
        <f>VLOOKUP(A96&amp;"2014", '[5]Recruiting_Expenses_Men''s_Women'!$F$2:$O$1271, 9, FALSE)</f>
        <v>347539</v>
      </c>
      <c r="BU96">
        <f>VLOOKUP(A96&amp;"2015", '[5]Recruiting_Expenses_Men''s_Women'!$F$2:$O$1271, 9, FALSE)</f>
        <v>389484</v>
      </c>
      <c r="BV96">
        <f>VLOOKUP(A96&amp;"2016", '[5]Recruiting_Expenses_Men''s_Women'!$F$2:$O$1271, 9, FALSE)</f>
        <v>360128</v>
      </c>
      <c r="BW96">
        <f>VLOOKUP(A96&amp;"2017", '[5]Recruiting_Expenses_Men''s_Women'!$F$2:$O$1271, 9, FALSE)</f>
        <v>346531</v>
      </c>
      <c r="BX96">
        <f>VLOOKUP(A96&amp;"2018", '[5]Recruiting_Expenses_Men''s_Women'!$F$2:$O$1271, 9, FALSE)</f>
        <v>446181</v>
      </c>
      <c r="BY96" s="4">
        <v>3336000</v>
      </c>
      <c r="BZ96" s="4">
        <v>4287000</v>
      </c>
      <c r="CA96" s="4">
        <v>3828000</v>
      </c>
      <c r="CB96" s="4">
        <v>2921000</v>
      </c>
      <c r="CC96" s="4">
        <v>1514000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f>VLOOKUP(A96, '[3]2014'!$B$18:$D$145, 3, FALSE)</f>
        <v>6</v>
      </c>
      <c r="CJ96">
        <f>VLOOKUP(A96, '[3]2015'!$B$18:$D$145, 3, FALSE)</f>
        <v>7</v>
      </c>
      <c r="CK96">
        <f>VLOOKUP(A96, '[3]2016'!$B$18:$D$145, 3, FALSE)</f>
        <v>8</v>
      </c>
      <c r="CL96">
        <f>VLOOKUP(A96, '[3]2017'!$B$18:$D$147, 3, FALSE)</f>
        <v>7</v>
      </c>
      <c r="CM96">
        <f>VLOOKUP(A96, '[3]2018'!$B$18:$D$147, 3, FALSE)</f>
        <v>8</v>
      </c>
      <c r="CN96">
        <f>COUNTIF('[3]2014 Broadcasts'!$F$2:$F$561, 'Dataset to Analyze - Overall'!A96)+COUNTIF('[3]2014 Broadcasts'!$G$2:$G$561, 'Dataset to Analyze - Overall'!A96)+COUNTIF('[3]2014 Broadcasts'!$H$2:$H$561, 'Dataset to Analyze - Overall'!A96)+COUNTIF('[3]2014 Broadcasts'!$I$2:$I$561, 'Dataset to Analyze - Overall'!A96)</f>
        <v>1</v>
      </c>
      <c r="CO96">
        <f>COUNTIF('[3]2015 Broadcasts'!$C$2:$C$417, A96)+COUNTIF('[3]2015 Broadcasts'!$D$2:$D$417, A96)</f>
        <v>2</v>
      </c>
      <c r="CP96">
        <f>COUNTIF('[3]2016 Broadcasts'!$C$2:$C$400, 'Dataset to Analyze - Overall'!A96)+COUNTIF('[3]2016 Broadcasts'!$D$2:$D$400, 'Dataset to Analyze - Overall'!A96)</f>
        <v>2</v>
      </c>
      <c r="CQ96">
        <f>COUNTIF('[3]2017 Broadcasts'!$C$2:$C$394, 'Dataset to Analyze - Overall'!A96)+COUNTIF('[3]2017 Broadcasts'!$D$2:$D$394, 'Dataset to Analyze - Overall'!A96)</f>
        <v>2</v>
      </c>
      <c r="CR96">
        <f>COUNTIF('[3]2018 Broadcasts'!$C$2:$C$351, 'Dataset to Analyze - Overall'!A96)+COUNTIF('[3]2018 Broadcasts'!$D$2:$D$351, 'Dataset to Analyze - Overall'!A96)</f>
        <v>2</v>
      </c>
      <c r="CS96" s="4">
        <f>(((SUMIF('[3]2014 Broadcasts'!$F$2:$F$561, 'Dataset to Analyze - Overall'!A96, '[3]2014 Broadcasts'!$B$2:$B$561))+(SUMIF('[3]2014 Broadcasts'!$G$2:$G$561, 'Dataset to Analyze - Overall'!A96, '[3]2014 Broadcasts'!$B$2:$B$561))+(SUMIF('[3]2014 Broadcasts'!$H$2:$H$561, 'Dataset to Analyze - Overall'!A96, '[3]2014 Broadcasts'!$B$2:$B$561))+(SUMIF('[3]2014 Broadcasts'!$I$2:$I$561, 'Dataset to Analyze - Overall'!A96, '[3]2014 Broadcasts'!$B$2:$B$561)))/'Dataset to Analyze - Overall'!CN96)*1000000</f>
        <v>127000</v>
      </c>
      <c r="CT96" s="4">
        <f>(((SUMIF('[3]2015 Broadcasts'!$C$2:$C$417,'Dataset to Analyze - Overall'!A96,'[3]2015 Broadcasts'!$H$2:$H$417))+(SUMIF('[3]2015 Broadcasts'!$D$2:$D$417,'Dataset to Analyze - Overall'!A96,'[3]2015 Broadcasts'!$H$2:$H$417)))/CO96)*1000000</f>
        <v>1142500</v>
      </c>
      <c r="CU96" s="4">
        <f>(((SUMIF('[3]2016 Broadcasts'!$C$2:$C$400,'Dataset to Analyze - Overall'!A96,'[3]2016 Broadcasts'!$H$2:$H$400))+(SUMIF('[3]2016 Broadcasts'!$D$2:$D$400,'Dataset to Analyze - Overall'!A96,'[3]2016 Broadcasts'!$H$2:$H$400)))/'Dataset to Analyze - Overall'!CP96)*1000000</f>
        <v>681500</v>
      </c>
      <c r="CV96" s="4">
        <f>(((SUMIF('[3]2017 Broadcasts'!$C$2:$C$394,'Dataset to Analyze - Overall'!A96, '[3]2017 Broadcasts'!$I$2:$I$394))+(SUMIF('[3]2017 Broadcasts'!$D$2:$D$394,'Dataset to Analyze - Overall'!A96, '[3]2017 Broadcasts'!$I$2:$I$394)))/'Dataset to Analyze - Overall'!CQ96)*1000000</f>
        <v>820000.00000000012</v>
      </c>
      <c r="CW96" s="4">
        <f>(((SUMIF('[3]2018 Broadcasts'!$C$2:$C$351, 'Dataset to Analyze - Overall'!A96, '[3]2018 Broadcasts'!$H$2:$H$351))+(SUMIF('[3]2018 Broadcasts'!$D$2:$D$351, 'Dataset to Analyze - Overall'!A96, '[3]2018 Broadcasts'!$H$2:$H$351)))/'Dataset to Analyze - Overall'!CR96)*1000000</f>
        <v>905500</v>
      </c>
      <c r="CX96" s="5"/>
      <c r="CY96">
        <f>VLOOKUP(A96&amp;"2014", [3]Attendance!$D$2:$G$1286, 4, FALSE)</f>
        <v>17408</v>
      </c>
      <c r="CZ96">
        <f>VLOOKUP(A96&amp;"2015", [3]Attendance!$D$2:$G$1286, 4, FALSE)</f>
        <v>17210</v>
      </c>
      <c r="DA96">
        <f>VLOOKUP(A96&amp;"2016", [3]Attendance!$D$2:$G$1286, 4, FALSE)</f>
        <v>17243</v>
      </c>
      <c r="DB96">
        <f>VLOOKUP(A96&amp;"2017", [3]Attendance!$D$2:$G$1286, 4, FALSE)</f>
        <v>15620</v>
      </c>
      <c r="DC96">
        <f>VLOOKUP(A96&amp;"2018", [3]Attendance!$D$2:$G$1286, 4, FALSE)</f>
        <v>15577</v>
      </c>
      <c r="DY96">
        <f t="shared" si="77"/>
        <v>23.945179999999997</v>
      </c>
      <c r="DZ96">
        <f t="shared" si="78"/>
        <v>29.030709999999999</v>
      </c>
      <c r="EA96">
        <f t="shared" si="79"/>
        <v>29.116239999999998</v>
      </c>
      <c r="EB96">
        <f t="shared" si="80"/>
        <v>34.030709999999999</v>
      </c>
      <c r="EC96">
        <f t="shared" si="81"/>
        <v>29.116239999999998</v>
      </c>
      <c r="ED96">
        <f t="shared" si="82"/>
        <v>1.4929999999943584</v>
      </c>
      <c r="EE96">
        <f t="shared" si="83"/>
        <v>2.9860000000032683</v>
      </c>
      <c r="EF96">
        <f t="shared" si="84"/>
        <v>2.9860000000126381</v>
      </c>
      <c r="EG96">
        <f t="shared" si="85"/>
        <v>2.9860000000228051</v>
      </c>
      <c r="EH96">
        <f t="shared" si="86"/>
        <v>2.9860000000340627</v>
      </c>
      <c r="EI96" s="4">
        <f t="shared" si="98"/>
        <v>25.438179999994354</v>
      </c>
      <c r="EJ96" s="4">
        <f t="shared" si="99"/>
        <v>32.016710000003265</v>
      </c>
      <c r="EK96" s="4">
        <f t="shared" si="100"/>
        <v>32.102240000012635</v>
      </c>
      <c r="EL96" s="4">
        <f t="shared" si="101"/>
        <v>37.016710000022805</v>
      </c>
      <c r="EM96" s="4">
        <f t="shared" si="102"/>
        <v>32.102240000034058</v>
      </c>
      <c r="EN96" s="4">
        <f t="shared" si="58"/>
        <v>121</v>
      </c>
      <c r="EO96" s="4">
        <f t="shared" si="58"/>
        <v>100</v>
      </c>
      <c r="EP96" s="4">
        <f t="shared" si="58"/>
        <v>100</v>
      </c>
      <c r="EQ96" s="4">
        <f t="shared" si="58"/>
        <v>90</v>
      </c>
      <c r="ER96" s="4" t="e">
        <f t="shared" si="58"/>
        <v>#DIV/0!</v>
      </c>
      <c r="ET96" s="4">
        <v>0</v>
      </c>
      <c r="EU96">
        <v>0</v>
      </c>
      <c r="EV96">
        <v>0</v>
      </c>
      <c r="EW96">
        <v>5</v>
      </c>
      <c r="EX96">
        <v>0</v>
      </c>
      <c r="EY96">
        <v>0</v>
      </c>
      <c r="EZ96">
        <v>5</v>
      </c>
      <c r="FA96">
        <v>5</v>
      </c>
      <c r="FB96">
        <v>5</v>
      </c>
      <c r="FC96">
        <v>5</v>
      </c>
      <c r="FD96">
        <f>VLOOKUP(A96, '[3]College Football Reference 0918'!$A$2:$R$131, 9, FALSE)</f>
        <v>0</v>
      </c>
      <c r="FE96">
        <f>VLOOKUP(A96, '[3]College Football Reference 0918'!$A$2:$R$131, 10, FALSE)</f>
        <v>0</v>
      </c>
      <c r="FF96">
        <f>VLOOKUP(A96, '[3]College Football Reference 0918'!$A$2:$R$131, 11, FALSE)</f>
        <v>0</v>
      </c>
      <c r="FG96">
        <f>VLOOKUP(A96, '[3]College Football Reference 0918'!$A$2:$R$131, 12, FALSE)</f>
        <v>0</v>
      </c>
      <c r="FH96">
        <f>VLOOKUP(A96, '[3]College Football Reference 0918'!$A$2:$R$131, 13, FALSE)</f>
        <v>0</v>
      </c>
      <c r="FX96">
        <f>IF((VLOOKUP(A96, '[3]2014'!$B$18:$Q$145, 13, FALSE))&gt;0, 5, 0)</f>
        <v>0</v>
      </c>
      <c r="FY96">
        <f>IF((VLOOKUP(A96, '[3]2015'!$B$18:$P$145, 13, FALSE))&gt;0, 5, 0)</f>
        <v>0</v>
      </c>
      <c r="FZ96">
        <f>IF((VLOOKUP(A96, '[3]2016'!$B$18:$Q$145, 13, FALSE))&gt;0, 5, 0)</f>
        <v>0</v>
      </c>
      <c r="GA96">
        <f>IF((VLOOKUP(A96, '[3]2017'!$B$18:$Q$147, 13, FALSE))&gt;0, 5, 0)</f>
        <v>0</v>
      </c>
      <c r="GB96">
        <f>IF((VLOOKUP(A96, '[3]2018'!$B$18:$Q$147, 13, FALSE))&gt;0, 5, 0)</f>
        <v>0</v>
      </c>
      <c r="GC96">
        <f>IF((VLOOKUP(A96, '[3]2014'!$B$18:$Q$145, 15, FALSE))&gt;0, 5, 0)</f>
        <v>0</v>
      </c>
      <c r="GD96">
        <f>IF((VLOOKUP(A96, '[3]2015'!$B$18:$P$145, 15, FALSE))&gt;0, 5, 0)</f>
        <v>0</v>
      </c>
      <c r="GE96">
        <f>IF((VLOOKUP(A96, '[3]2016'!$B$18:$Q$145, 15, FALSE))&gt;0, 5, 0)</f>
        <v>0</v>
      </c>
      <c r="GF96">
        <f>IF((VLOOKUP(A96, '[3]2017'!$B$18:$Q$147, 15, FALSE))&gt;0, 5, 0)</f>
        <v>0</v>
      </c>
      <c r="GG96">
        <f>IF((VLOOKUP(A96, '[3]2018'!$B$18:$Q$147, 15, FALSE))&gt;0, 5, 0)</f>
        <v>0</v>
      </c>
      <c r="GH96" s="7">
        <f t="shared" si="103"/>
        <v>42842.548772242662</v>
      </c>
      <c r="GI96" s="7">
        <f t="shared" si="103"/>
        <v>46670.35156786727</v>
      </c>
      <c r="GJ96" s="7">
        <f t="shared" si="103"/>
        <v>50840.152555991677</v>
      </c>
      <c r="GK96" s="7">
        <f t="shared" si="103"/>
        <v>55382.507846718217</v>
      </c>
      <c r="GL96" s="7">
        <f t="shared" si="103"/>
        <v>60330.703610965516</v>
      </c>
      <c r="GM96">
        <v>65721</v>
      </c>
      <c r="GO96" s="8" t="e">
        <f t="shared" si="89"/>
        <v>#N/A</v>
      </c>
      <c r="GP96" s="8" t="e">
        <f t="shared" si="90"/>
        <v>#N/A</v>
      </c>
      <c r="GQ96" t="e">
        <f>VLOOKUP(A96, '[3]Sept. 2017 Social'!$D$2:$F$151, 3, FALSE)</f>
        <v>#N/A</v>
      </c>
      <c r="GR96" t="e">
        <f>VLOOKUP(A96, '[3]Sept. 2018 Social'!$D$2:$F$151, 3, FALSE)</f>
        <v>#N/A</v>
      </c>
      <c r="GS96" t="e">
        <f>VLOOKUP(A96, '[3]Sept. 2019 Social'!$D$2:$F$301, 3, FALSE)</f>
        <v>#N/A</v>
      </c>
      <c r="GV96">
        <v>0.43873788505333383</v>
      </c>
    </row>
    <row r="97" spans="1:204" x14ac:dyDescent="0.35">
      <c r="A97" t="s">
        <v>395</v>
      </c>
      <c r="B97" t="str">
        <f>VLOOKUP(A97,'[1]CFB Scores for Tableau'!$A$2:$D$131, 2, FALSE)</f>
        <v>Reno</v>
      </c>
      <c r="C97" t="str">
        <f>VLOOKUP(A97,'[1]CFB Scores for Tableau'!$A$2:$D$131, 3, FALSE)</f>
        <v>Nevada</v>
      </c>
      <c r="D97" s="9">
        <f>VLOOKUP(A97,'[1]CFB Scores for Tableau'!$A$2:$D$131, 4, FALSE)</f>
        <v>89557</v>
      </c>
      <c r="F97" s="3">
        <f t="shared" si="61"/>
        <v>9.0188060559855376</v>
      </c>
      <c r="G97">
        <f t="shared" si="62"/>
        <v>96</v>
      </c>
      <c r="I97" s="4">
        <f t="shared" si="63"/>
        <v>0.38466226255000002</v>
      </c>
      <c r="J97">
        <v>0</v>
      </c>
      <c r="K97" s="4">
        <f t="shared" si="64"/>
        <v>5.8901683333333335</v>
      </c>
      <c r="L97" s="4">
        <f t="shared" si="65"/>
        <v>26.748403610526861</v>
      </c>
      <c r="M97" s="4">
        <f t="shared" si="91"/>
        <v>38.166077000000008</v>
      </c>
      <c r="N97" s="4">
        <f t="shared" si="66"/>
        <v>16.423000000410369</v>
      </c>
      <c r="O97" s="4">
        <f t="shared" si="67"/>
        <v>87.612311206820564</v>
      </c>
      <c r="P97" s="4">
        <f t="shared" si="68"/>
        <v>95</v>
      </c>
      <c r="Q97" s="4"/>
      <c r="R97" s="4">
        <f t="shared" si="92"/>
        <v>86.586195181336677</v>
      </c>
      <c r="S97" s="4">
        <f t="shared" si="69"/>
        <v>95</v>
      </c>
      <c r="T97" s="4"/>
      <c r="U97" t="s">
        <v>319</v>
      </c>
      <c r="V97" t="s">
        <v>203</v>
      </c>
      <c r="W97" s="4">
        <v>7733011.5</v>
      </c>
      <c r="X97" s="4">
        <v>1844622.1</v>
      </c>
      <c r="Y97" s="4">
        <f>VLOOKUP(A97, '[2]Non-Power 5'!$B$2:$F$68, 3, FALSE)</f>
        <v>283464.2</v>
      </c>
      <c r="Z97" s="4">
        <f>VLOOKUP(A97, '[2]Non-Power 5'!$B$2:$F$68, 4, FALSE)</f>
        <v>117429.8</v>
      </c>
      <c r="AA97">
        <f>VLOOKUP(A97, '[2]Non-Power 5'!$B$2:$F$68, 5, FALSE)</f>
        <v>0.41426677513421445</v>
      </c>
      <c r="AB97" s="4">
        <v>5888389.4000000004</v>
      </c>
      <c r="AC97">
        <v>0.26591542638636168</v>
      </c>
      <c r="AD97" s="4">
        <f t="shared" si="70"/>
        <v>2813433.3333333335</v>
      </c>
      <c r="AE97" t="s">
        <v>396</v>
      </c>
      <c r="AF97" s="5">
        <f>(VLOOKUP(A97, '[3]USA Coaches'' Salaries'!$O$3:$W$132, 9, FALSE))</f>
        <v>0.5212</v>
      </c>
      <c r="AG97">
        <v>86198</v>
      </c>
      <c r="AH97">
        <v>60827</v>
      </c>
      <c r="AI97">
        <v>39450</v>
      </c>
      <c r="AJ97">
        <f t="shared" si="71"/>
        <v>186475</v>
      </c>
      <c r="AK97">
        <v>0</v>
      </c>
      <c r="AL97">
        <v>0</v>
      </c>
      <c r="AM97">
        <v>0</v>
      </c>
      <c r="AN97">
        <v>0</v>
      </c>
      <c r="AO97">
        <f t="shared" si="72"/>
        <v>0</v>
      </c>
      <c r="AP97">
        <f>(VLOOKUP(A97, '[3]College Football Reference 0918'!$A$2:$I$131, 8, FALSE))*10</f>
        <v>0</v>
      </c>
      <c r="AQ97">
        <f>(VLOOKUP(A97, '[3]College Football Reference 0918'!$A$2:$I$131, 9, FALSE))*10</f>
        <v>10</v>
      </c>
      <c r="AR97">
        <f>VLOOKUP('Dataset to Analyze - Overall'!A97, '[3]College Football Reference 0918'!$A$2:$G$131, 3, FALSE)</f>
        <v>69</v>
      </c>
      <c r="AS97">
        <f>VLOOKUP('Dataset to Analyze - Overall'!A97, '[3]College Football Reference 0918'!$A$2:$G$131, 4, FALSE)</f>
        <v>59</v>
      </c>
      <c r="AT97" s="5">
        <f>VLOOKUP('Dataset to Analyze - Overall'!A97, '[3]College Football Reference 0918'!$A$2:$G$131, 5, FALSE)</f>
        <v>0.5390625</v>
      </c>
      <c r="AU97">
        <f>(VLOOKUP('Dataset to Analyze - Overall'!A97,'[3]College Football Reference 0918'!$A$2:$G$131,7,FALSE)*5)</f>
        <v>15</v>
      </c>
      <c r="AV97">
        <f>(VLOOKUP('Dataset to Analyze - Overall'!A97, '[3]College Football Reference 0918'!$A$2:$G$131, 6, FALSE))*5</f>
        <v>35</v>
      </c>
      <c r="AW97">
        <f t="shared" si="73"/>
        <v>11</v>
      </c>
      <c r="AX97" s="4">
        <f>((((SUMIF('[3]2014 Broadcasts'!$F$2:$F$561, 'Dataset to Analyze - Overall'!A97, '[3]2014 Broadcasts'!$B$2:$B$561))+(SUMIF('[3]2014 Broadcasts'!$G$2:$G$561, 'Dataset to Analyze - Overall'!A97, '[3]2014 Broadcasts'!$B$2:$B$561))+(SUMIF('[3]2014 Broadcasts'!$H$2:$H$561, 'Dataset to Analyze - Overall'!A97, '[3]2014 Broadcasts'!$B$2:$B$561))+(SUMIF('[3]2014 Broadcasts'!$I$2:$I$561, 'Dataset to Analyze - Overall'!A97, '[3]2014 Broadcasts'!$B$2:$B$561)))+((SUMIF('[3]2015 Broadcasts'!$C$2:$C$417,'Dataset to Analyze - Overall'!A97,'[3]2015 Broadcasts'!$H$2:$H$417))+(SUMIF('[3]2015 Broadcasts'!$D$2:$D$417,'Dataset to Analyze - Overall'!A97,'[3]2015 Broadcasts'!$H$2:$H$417)))+((SUMIF('[3]2016 Broadcasts'!$C$2:$C$400,'Dataset to Analyze - Overall'!A97,'[3]2016 Broadcasts'!$H$2:$H$400))+(SUMIF('[3]2016 Broadcasts'!$D$2:$D$400,'Dataset to Analyze - Overall'!A97,'[3]2016 Broadcasts'!$H$2:$H$400)))+((SUMIF('[3]2017 Broadcasts'!$C$2:$C$394,'Dataset to Analyze - Overall'!A97, '[3]2017 Broadcasts'!$I$2:$I$394))+(SUMIF('[3]2017 Broadcasts'!$D$2:$D$394,'Dataset to Analyze - Overall'!A97, '[3]2017 Broadcasts'!$I$2:$I$394)))+((SUMIF('[3]2018 Broadcasts'!$C$2:$C$351, 'Dataset to Analyze - Overall'!A97, '[3]2018 Broadcasts'!$H$2:$H$351))+(SUMIF('[3]2018 Broadcasts'!$D$2:$D$351, 'Dataset to Analyze - Overall'!A97, '[3]2018 Broadcasts'!$H$2:$H$351))))/AW97)*1000000</f>
        <v>750636.36363636365</v>
      </c>
      <c r="AY97" t="s">
        <v>233</v>
      </c>
      <c r="AZ97" s="4">
        <f>(VLOOKUP(A97, [3]Averages!$B$2:$K$128, 10, FALSE))*1000000</f>
        <v>900000</v>
      </c>
      <c r="BA97" s="4">
        <f>AVERAGEIF([3]Attendance!$C$2:$C$1286, 'Dataset to Analyze - Overall'!A97, [3]Attendance!$G$2:$G$1286)</f>
        <v>19833.900000000001</v>
      </c>
      <c r="BB97">
        <f>VLOOKUP(A97, [3]Stadiums!$B$2:$E$132, 3, FALSE)</f>
        <v>29993</v>
      </c>
      <c r="BC97" s="3">
        <f t="shared" si="74"/>
        <v>0.66128429966992308</v>
      </c>
      <c r="BD97">
        <f>VLOOKUP(A97, '[3]College Football Reference 0918'!$A$2:$L$131, 11, FALSE)</f>
        <v>0</v>
      </c>
      <c r="BE97">
        <f>VLOOKUP(A97, '[3]College Football Reference 0918'!$A$2:$L$131, 12, FALSE)</f>
        <v>1</v>
      </c>
      <c r="BF97">
        <f>VLOOKUP(A97, '[3]College Football Reference 0918'!$A$2:$L$131, 2, FALSE)</f>
        <v>1</v>
      </c>
      <c r="BG97">
        <f>VLOOKUP(A97, '[3]Draft Picks'!$AG$2:$AT$131, 14, FALSE)</f>
        <v>11</v>
      </c>
      <c r="BH97">
        <f>VLOOKUP(A97, [3]Averages!$B$2:$J$128, 9, FALSE)</f>
        <v>1534444.173</v>
      </c>
      <c r="BJ97">
        <f>VLOOKUP(A97&amp;"2014", '[4]Revenues_All_Sports_and_Men''s_W'!$E$2:$BI$1271, 57, FALSE)</f>
        <v>8252434</v>
      </c>
      <c r="BK97">
        <f>VLOOKUP(A97&amp;"2015", '[4]Revenues_All_Sports_and_Men''s_W'!$E$2:$BI$1271, 57, FALSE)</f>
        <v>9736900</v>
      </c>
      <c r="BL97">
        <f>VLOOKUP(A97&amp;"2016", '[4]Revenues_All_Sports_and_Men''s_W'!$E$2:$BI$1271, 57, FALSE)</f>
        <v>9730719</v>
      </c>
      <c r="BM97">
        <f>VLOOKUP(A97&amp;"2017", '[4]Revenues_All_Sports_and_Men''s_W'!$E$2:$BI$1271, 57, FALSE)</f>
        <v>10037079</v>
      </c>
      <c r="BN97">
        <f>VLOOKUP(A97&amp;"2018", '[4]Revenues_All_Sports_and_Men''s_W'!$E$2:$BI$1271, 57, FALSE)</f>
        <v>10710232</v>
      </c>
      <c r="BO97" s="6">
        <f>VLOOKUP(A97&amp;"2014", '[4]Revenues_All_Sports_and_Men''s_W'!$E$2:$FO$1271, 58, FALSE)</f>
        <v>0.31468012342804536</v>
      </c>
      <c r="BP97" s="6">
        <f>VLOOKUP(A97&amp;"2015", '[4]Revenues_All_Sports_and_Men''s_W'!$E$2:$FO$1271, 58, FALSE)</f>
        <v>0.32352332447038001</v>
      </c>
      <c r="BQ97" s="6">
        <f>VLOOKUP(A97&amp;"2016", '[4]Revenues_All_Sports_and_Men''s_W'!$E$2:$FO$1271, 58, FALSE)</f>
        <v>0.26492367032165348</v>
      </c>
      <c r="BR97" s="6">
        <f>VLOOKUP(A97&amp;"2017", '[4]Revenues_All_Sports_and_Men''s_W'!$E$2:$FO$1271, 58, FALSE)</f>
        <v>0.2425521348866343</v>
      </c>
      <c r="BS97" s="6">
        <f>VLOOKUP(A97&amp;"2018", '[4]Revenues_All_Sports_and_Men''s_W'!$E$2:$FO$1271, 58, FALSE)</f>
        <v>0.24657087430710711</v>
      </c>
      <c r="BT97">
        <f>VLOOKUP(A97&amp;"2014", '[5]Recruiting_Expenses_Men''s_Women'!$F$2:$O$1271, 9, FALSE)</f>
        <v>445101</v>
      </c>
      <c r="BU97">
        <f>VLOOKUP(A97&amp;"2015", '[5]Recruiting_Expenses_Men''s_Women'!$F$2:$O$1271, 9, FALSE)</f>
        <v>428446</v>
      </c>
      <c r="BV97">
        <f>VLOOKUP(A97&amp;"2016", '[5]Recruiting_Expenses_Men''s_Women'!$F$2:$O$1271, 9, FALSE)</f>
        <v>705161</v>
      </c>
      <c r="BW97">
        <f>VLOOKUP(A97&amp;"2017", '[5]Recruiting_Expenses_Men''s_Women'!$F$2:$O$1271, 9, FALSE)</f>
        <v>595517</v>
      </c>
      <c r="BX97">
        <f>VLOOKUP(A97&amp;"2018", '[5]Recruiting_Expenses_Men''s_Women'!$F$2:$O$1271, 9, FALSE)</f>
        <v>558874</v>
      </c>
      <c r="BY97" s="4">
        <v>3006666.666666667</v>
      </c>
      <c r="BZ97" s="4">
        <v>2985666.666666667</v>
      </c>
      <c r="CA97" s="4">
        <v>3304250</v>
      </c>
      <c r="CB97" s="4">
        <v>3177583.333333333</v>
      </c>
      <c r="CC97" s="4">
        <v>1593000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f>VLOOKUP(A97, '[3]2014'!$B$18:$D$145, 3, FALSE)</f>
        <v>7</v>
      </c>
      <c r="CJ97">
        <f>VLOOKUP(A97, '[3]2015'!$B$18:$D$145, 3, FALSE)</f>
        <v>7</v>
      </c>
      <c r="CK97">
        <f>VLOOKUP(A97, '[3]2016'!$B$18:$D$145, 3, FALSE)</f>
        <v>5</v>
      </c>
      <c r="CL97">
        <f>VLOOKUP(A97, '[3]2017'!$B$18:$D$147, 3, FALSE)</f>
        <v>3</v>
      </c>
      <c r="CM97">
        <f>VLOOKUP(A97, '[3]2018'!$B$18:$D$147, 3, FALSE)</f>
        <v>8</v>
      </c>
      <c r="CN97">
        <f>COUNTIF('[3]2014 Broadcasts'!$F$2:$F$561, 'Dataset to Analyze - Overall'!A97)+COUNTIF('[3]2014 Broadcasts'!$G$2:$G$561, 'Dataset to Analyze - Overall'!A97)+COUNTIF('[3]2014 Broadcasts'!$H$2:$H$561, 'Dataset to Analyze - Overall'!A97)+COUNTIF('[3]2014 Broadcasts'!$I$2:$I$561, 'Dataset to Analyze - Overall'!A97)</f>
        <v>5</v>
      </c>
      <c r="CO97">
        <f>COUNTIF('[3]2015 Broadcasts'!$C$2:$C$417, A97)+COUNTIF('[3]2015 Broadcasts'!$D$2:$D$417, A97)</f>
        <v>2</v>
      </c>
      <c r="CP97">
        <f>COUNTIF('[3]2016 Broadcasts'!$C$2:$C$400, 'Dataset to Analyze - Overall'!A97)+COUNTIF('[3]2016 Broadcasts'!$D$2:$D$400, 'Dataset to Analyze - Overall'!A97)</f>
        <v>2</v>
      </c>
      <c r="CQ97">
        <f>COUNTIF('[3]2017 Broadcasts'!$C$2:$C$394, 'Dataset to Analyze - Overall'!A97)+COUNTIF('[3]2017 Broadcasts'!$D$2:$D$394, 'Dataset to Analyze - Overall'!A97)</f>
        <v>2</v>
      </c>
      <c r="CR97">
        <f>COUNTIF('[3]2018 Broadcasts'!$C$2:$C$351, 'Dataset to Analyze - Overall'!A97)+COUNTIF('[3]2018 Broadcasts'!$D$2:$D$351, 'Dataset to Analyze - Overall'!A97)</f>
        <v>0</v>
      </c>
      <c r="CS97" s="4">
        <f>(((SUMIF('[3]2014 Broadcasts'!$F$2:$F$561, 'Dataset to Analyze - Overall'!A97, '[3]2014 Broadcasts'!$B$2:$B$561))+(SUMIF('[3]2014 Broadcasts'!$G$2:$G$561, 'Dataset to Analyze - Overall'!A97, '[3]2014 Broadcasts'!$B$2:$B$561))+(SUMIF('[3]2014 Broadcasts'!$H$2:$H$561, 'Dataset to Analyze - Overall'!A97, '[3]2014 Broadcasts'!$B$2:$B$561))+(SUMIF('[3]2014 Broadcasts'!$I$2:$I$561, 'Dataset to Analyze - Overall'!A97, '[3]2014 Broadcasts'!$B$2:$B$561)))/'Dataset to Analyze - Overall'!CN97)*1000000</f>
        <v>870400.00000000012</v>
      </c>
      <c r="CT97" s="4">
        <f>(((SUMIF('[3]2015 Broadcasts'!$C$2:$C$417,'Dataset to Analyze - Overall'!A97,'[3]2015 Broadcasts'!$H$2:$H$417))+(SUMIF('[3]2015 Broadcasts'!$D$2:$D$417,'Dataset to Analyze - Overall'!A97,'[3]2015 Broadcasts'!$H$2:$H$417)))/CO97)*1000000</f>
        <v>304000</v>
      </c>
      <c r="CU97" s="4">
        <f>(((SUMIF('[3]2016 Broadcasts'!$C$2:$C$400,'Dataset to Analyze - Overall'!A97,'[3]2016 Broadcasts'!$H$2:$H$400))+(SUMIF('[3]2016 Broadcasts'!$D$2:$D$400,'Dataset to Analyze - Overall'!A97,'[3]2016 Broadcasts'!$H$2:$H$400)))/'Dataset to Analyze - Overall'!CP97)*1000000</f>
        <v>1366500</v>
      </c>
      <c r="CV97" s="4">
        <f>(((SUMIF('[3]2017 Broadcasts'!$C$2:$C$394,'Dataset to Analyze - Overall'!A97, '[3]2017 Broadcasts'!$I$2:$I$394))+(SUMIF('[3]2017 Broadcasts'!$D$2:$D$394,'Dataset to Analyze - Overall'!A97, '[3]2017 Broadcasts'!$I$2:$I$394)))/'Dataset to Analyze - Overall'!CQ97)*1000000</f>
        <v>282000</v>
      </c>
      <c r="CW97" s="4">
        <v>0</v>
      </c>
      <c r="CX97" s="5"/>
      <c r="CY97">
        <f>VLOOKUP(A97&amp;"2014", [3]Attendance!$D$2:$G$1286, 4, FALSE)</f>
        <v>23862</v>
      </c>
      <c r="CZ97">
        <f>VLOOKUP(A97&amp;"2015", [3]Attendance!$D$2:$G$1286, 4, FALSE)</f>
        <v>22170</v>
      </c>
      <c r="DA97">
        <f>VLOOKUP(A97&amp;"2016", [3]Attendance!$D$2:$G$1286, 4, FALSE)</f>
        <v>18501</v>
      </c>
      <c r="DB97">
        <f>VLOOKUP(A97&amp;"2017", [3]Attendance!$D$2:$G$1286, 4, FALSE)</f>
        <v>16722</v>
      </c>
      <c r="DC97">
        <f>VLOOKUP(A97&amp;"2018", [3]Attendance!$D$2:$G$1286, 4, FALSE)</f>
        <v>17181</v>
      </c>
      <c r="DY97">
        <f t="shared" si="77"/>
        <v>30.269109999999998</v>
      </c>
      <c r="DZ97">
        <f t="shared" si="78"/>
        <v>34.030709999999999</v>
      </c>
      <c r="EA97">
        <f t="shared" si="79"/>
        <v>23.859649999999998</v>
      </c>
      <c r="EB97">
        <f t="shared" si="80"/>
        <v>24.926989999999996</v>
      </c>
      <c r="EC97">
        <f t="shared" si="81"/>
        <v>34.116239999999998</v>
      </c>
      <c r="ED97">
        <f t="shared" si="82"/>
        <v>7.4650000001756869</v>
      </c>
      <c r="EE97">
        <f t="shared" si="83"/>
        <v>2.98600000020003</v>
      </c>
      <c r="EF97">
        <f t="shared" si="84"/>
        <v>2.9860000002267237</v>
      </c>
      <c r="EG97">
        <f t="shared" si="85"/>
        <v>2.9860000002555442</v>
      </c>
      <c r="EH97">
        <f t="shared" si="86"/>
        <v>2.8743102754983855E-10</v>
      </c>
      <c r="EI97" s="4">
        <f t="shared" si="98"/>
        <v>37.734110000175683</v>
      </c>
      <c r="EJ97" s="4">
        <f t="shared" si="99"/>
        <v>37.016710000200028</v>
      </c>
      <c r="EK97" s="4">
        <f t="shared" si="100"/>
        <v>26.845650000226723</v>
      </c>
      <c r="EL97" s="4">
        <f t="shared" si="101"/>
        <v>27.91299000025554</v>
      </c>
      <c r="EM97" s="4">
        <f t="shared" si="102"/>
        <v>34.116240000287426</v>
      </c>
      <c r="EN97" s="4">
        <f t="shared" si="58"/>
        <v>93</v>
      </c>
      <c r="EO97" s="4">
        <f t="shared" si="58"/>
        <v>92</v>
      </c>
      <c r="EP97" s="4">
        <f t="shared" si="58"/>
        <v>109</v>
      </c>
      <c r="EQ97" s="4">
        <f t="shared" si="58"/>
        <v>113</v>
      </c>
      <c r="ER97" s="4" t="e">
        <f t="shared" si="58"/>
        <v>#DIV/0!</v>
      </c>
      <c r="ET97" s="4">
        <v>0</v>
      </c>
      <c r="EU97">
        <v>5</v>
      </c>
      <c r="EV97">
        <v>0</v>
      </c>
      <c r="EW97">
        <v>0</v>
      </c>
      <c r="EX97">
        <v>5</v>
      </c>
      <c r="EY97">
        <v>5</v>
      </c>
      <c r="EZ97">
        <v>5</v>
      </c>
      <c r="FA97">
        <v>0</v>
      </c>
      <c r="FB97">
        <v>0</v>
      </c>
      <c r="FC97">
        <v>5</v>
      </c>
      <c r="FD97">
        <f>VLOOKUP(A97, '[3]College Football Reference 0918'!$A$2:$R$131, 9, FALSE)</f>
        <v>1</v>
      </c>
      <c r="FE97">
        <f>VLOOKUP(A97, '[3]College Football Reference 0918'!$A$2:$R$131, 10, FALSE)</f>
        <v>0</v>
      </c>
      <c r="FF97">
        <f>VLOOKUP(A97, '[3]College Football Reference 0918'!$A$2:$R$131, 11, FALSE)</f>
        <v>0</v>
      </c>
      <c r="FG97">
        <f>VLOOKUP(A97, '[3]College Football Reference 0918'!$A$2:$R$131, 12, FALSE)</f>
        <v>1</v>
      </c>
      <c r="FH97">
        <f>VLOOKUP(A97, '[3]College Football Reference 0918'!$A$2:$R$131, 13, FALSE)</f>
        <v>0</v>
      </c>
      <c r="FX97">
        <f>IF((VLOOKUP(A97, '[3]2014'!$B$18:$Q$145, 13, FALSE))&gt;0, 5, 0)</f>
        <v>0</v>
      </c>
      <c r="FY97">
        <f>IF((VLOOKUP(A97, '[3]2015'!$B$18:$P$145, 13, FALSE))&gt;0, 5, 0)</f>
        <v>0</v>
      </c>
      <c r="FZ97">
        <f>IF((VLOOKUP(A97, '[3]2016'!$B$18:$Q$145, 13, FALSE))&gt;0, 5, 0)</f>
        <v>0</v>
      </c>
      <c r="GA97">
        <f>IF((VLOOKUP(A97, '[3]2017'!$B$18:$Q$147, 13, FALSE))&gt;0, 5, 0)</f>
        <v>0</v>
      </c>
      <c r="GB97">
        <f>IF((VLOOKUP(A97, '[3]2018'!$B$18:$Q$147, 13, FALSE))&gt;0, 5, 0)</f>
        <v>0</v>
      </c>
      <c r="GC97">
        <f>IF((VLOOKUP(A97, '[3]2014'!$B$18:$Q$145, 15, FALSE))&gt;0, 5, 0)</f>
        <v>0</v>
      </c>
      <c r="GD97">
        <f>IF((VLOOKUP(A97, '[3]2015'!$B$18:$P$145, 15, FALSE))&gt;0, 5, 0)</f>
        <v>0</v>
      </c>
      <c r="GE97">
        <f>IF((VLOOKUP(A97, '[3]2016'!$B$18:$Q$145, 15, FALSE))&gt;0, 5, 0)</f>
        <v>0</v>
      </c>
      <c r="GF97">
        <f>IF((VLOOKUP(A97, '[3]2017'!$B$18:$Q$147, 15, FALSE))&gt;0, 5, 0)</f>
        <v>0</v>
      </c>
      <c r="GG97">
        <f>IF((VLOOKUP(A97, '[3]2018'!$B$18:$Q$147, 15, FALSE))&gt;0, 5, 0)</f>
        <v>0</v>
      </c>
      <c r="GH97" s="7">
        <f t="shared" si="103"/>
        <v>121560.2970481878</v>
      </c>
      <c r="GI97" s="7">
        <f t="shared" si="103"/>
        <v>132421.20187790887</v>
      </c>
      <c r="GJ97" s="7">
        <f t="shared" si="103"/>
        <v>144252.48319226044</v>
      </c>
      <c r="GK97" s="7">
        <f t="shared" si="103"/>
        <v>157140.84007724744</v>
      </c>
      <c r="GL97" s="7">
        <f t="shared" si="103"/>
        <v>171180.71782010005</v>
      </c>
      <c r="GM97">
        <v>186475</v>
      </c>
      <c r="GO97" s="8" t="e">
        <f t="shared" si="89"/>
        <v>#N/A</v>
      </c>
      <c r="GP97" s="8" t="e">
        <f t="shared" si="90"/>
        <v>#N/A</v>
      </c>
      <c r="GQ97" t="e">
        <f>VLOOKUP(A97, '[3]Sept. 2017 Social'!$D$2:$F$151, 3, FALSE)</f>
        <v>#N/A</v>
      </c>
      <c r="GR97" t="e">
        <f>VLOOKUP(A97, '[3]Sept. 2018 Social'!$D$2:$F$151, 3, FALSE)</f>
        <v>#N/A</v>
      </c>
      <c r="GS97" t="e">
        <f>VLOOKUP(A97, '[3]Sept. 2019 Social'!$D$2:$F$301, 3, FALSE)</f>
        <v>#N/A</v>
      </c>
      <c r="GV97">
        <v>0.74404935447279608</v>
      </c>
    </row>
    <row r="98" spans="1:204" x14ac:dyDescent="0.35">
      <c r="A98" t="s">
        <v>397</v>
      </c>
      <c r="B98" t="str">
        <f>VLOOKUP(A98,'[1]CFB Scores for Tableau'!$A$2:$D$131, 2, FALSE)</f>
        <v>Hattiesburg</v>
      </c>
      <c r="C98" t="str">
        <f>VLOOKUP(A98,'[1]CFB Scores for Tableau'!$A$2:$D$131, 3, FALSE)</f>
        <v>Mississippi</v>
      </c>
      <c r="D98" s="9">
        <f>VLOOKUP(A98,'[1]CFB Scores for Tableau'!$A$2:$D$131, 4, FALSE)</f>
        <v>39406</v>
      </c>
      <c r="F98" s="3">
        <f t="shared" si="61"/>
        <v>8.1176006603122595</v>
      </c>
      <c r="G98">
        <f t="shared" si="62"/>
        <v>101</v>
      </c>
      <c r="I98" s="4">
        <f t="shared" si="63"/>
        <v>-0.14109805702999978</v>
      </c>
      <c r="J98">
        <v>0</v>
      </c>
      <c r="K98" s="4">
        <f t="shared" si="64"/>
        <v>5.5404099999999996</v>
      </c>
      <c r="L98" s="4">
        <f t="shared" si="65"/>
        <v>27.747900290059174</v>
      </c>
      <c r="M98" s="4">
        <f t="shared" si="91"/>
        <v>33.777895999999998</v>
      </c>
      <c r="N98" s="4">
        <f t="shared" si="66"/>
        <v>14.930000000307198</v>
      </c>
      <c r="O98" s="4">
        <f t="shared" si="67"/>
        <v>81.855108233336367</v>
      </c>
      <c r="P98" s="4">
        <f t="shared" si="68"/>
        <v>102</v>
      </c>
      <c r="Q98" s="4"/>
      <c r="R98" s="4">
        <f t="shared" si="92"/>
        <v>80.891641164410004</v>
      </c>
      <c r="S98" s="4">
        <f t="shared" si="69"/>
        <v>102</v>
      </c>
      <c r="T98" s="4"/>
      <c r="U98" t="s">
        <v>372</v>
      </c>
      <c r="V98" t="s">
        <v>203</v>
      </c>
      <c r="W98" s="4">
        <v>7138058.0999999996</v>
      </c>
      <c r="X98" s="4">
        <v>1338753</v>
      </c>
      <c r="Y98" s="4">
        <f>VLOOKUP(A98, '[2]Non-Power 5'!$B$2:$F$68, 3, FALSE)</f>
        <v>292048</v>
      </c>
      <c r="Z98" s="4">
        <f>VLOOKUP(A98, '[2]Non-Power 5'!$B$2:$F$68, 4, FALSE)</f>
        <v>160419</v>
      </c>
      <c r="AA98">
        <f>VLOOKUP(A98, '[2]Non-Power 5'!$B$2:$F$68, 5, FALSE)</f>
        <v>0.5492898427655728</v>
      </c>
      <c r="AB98" s="4">
        <v>5799305.0999999996</v>
      </c>
      <c r="AC98">
        <v>0.3372366687551106</v>
      </c>
      <c r="AD98" s="4">
        <f t="shared" si="70"/>
        <v>2664600</v>
      </c>
      <c r="AE98" t="s">
        <v>398</v>
      </c>
      <c r="AF98" s="5">
        <f>(VLOOKUP(A98, '[3]USA Coaches'' Salaries'!$O$3:$W$132, 9, FALSE))</f>
        <v>0.5</v>
      </c>
      <c r="AG98">
        <v>50132</v>
      </c>
      <c r="AH98">
        <v>69038</v>
      </c>
      <c r="AI98">
        <v>17937</v>
      </c>
      <c r="AJ98">
        <f t="shared" si="71"/>
        <v>137107</v>
      </c>
      <c r="AK98">
        <v>0</v>
      </c>
      <c r="AL98">
        <v>0</v>
      </c>
      <c r="AM98">
        <v>0</v>
      </c>
      <c r="AN98">
        <v>0</v>
      </c>
      <c r="AO98">
        <f t="shared" ref="AO98:AO131" si="104">SUM(FI98:FM98)</f>
        <v>0</v>
      </c>
      <c r="AP98">
        <f>(VLOOKUP(A98, '[3]College Football Reference 0918'!$A$2:$I$131, 8, FALSE))*10</f>
        <v>0</v>
      </c>
      <c r="AQ98">
        <f>(VLOOKUP(A98, '[3]College Football Reference 0918'!$A$2:$I$131, 9, FALSE))*10</f>
        <v>10</v>
      </c>
      <c r="AR98">
        <f>VLOOKUP('Dataset to Analyze - Overall'!A98, '[3]College Football Reference 0918'!$A$2:$G$131, 3, FALSE)</f>
        <v>61</v>
      </c>
      <c r="AS98">
        <f>VLOOKUP('Dataset to Analyze - Overall'!A98, '[3]College Football Reference 0918'!$A$2:$G$131, 4, FALSE)</f>
        <v>66</v>
      </c>
      <c r="AT98" s="5">
        <f>VLOOKUP('Dataset to Analyze - Overall'!A98, '[3]College Football Reference 0918'!$A$2:$G$131, 5, FALSE)</f>
        <v>0.48031496062992124</v>
      </c>
      <c r="AU98">
        <f>(VLOOKUP('Dataset to Analyze - Overall'!A98,'[3]College Football Reference 0918'!$A$2:$G$131,7,FALSE)*5)</f>
        <v>10</v>
      </c>
      <c r="AV98">
        <f>(VLOOKUP('Dataset to Analyze - Overall'!A98, '[3]College Football Reference 0918'!$A$2:$G$131, 6, FALSE))*5</f>
        <v>30</v>
      </c>
      <c r="AW98">
        <f t="shared" si="73"/>
        <v>10</v>
      </c>
      <c r="AX98" s="4">
        <f>((((SUMIF('[3]2014 Broadcasts'!$F$2:$F$561, 'Dataset to Analyze - Overall'!A98, '[3]2014 Broadcasts'!$B$2:$B$561))+(SUMIF('[3]2014 Broadcasts'!$G$2:$G$561, 'Dataset to Analyze - Overall'!A98, '[3]2014 Broadcasts'!$B$2:$B$561))+(SUMIF('[3]2014 Broadcasts'!$H$2:$H$561, 'Dataset to Analyze - Overall'!A98, '[3]2014 Broadcasts'!$B$2:$B$561))+(SUMIF('[3]2014 Broadcasts'!$I$2:$I$561, 'Dataset to Analyze - Overall'!A98, '[3]2014 Broadcasts'!$B$2:$B$561)))+((SUMIF('[3]2015 Broadcasts'!$C$2:$C$417,'Dataset to Analyze - Overall'!A98,'[3]2015 Broadcasts'!$H$2:$H$417))+(SUMIF('[3]2015 Broadcasts'!$D$2:$D$417,'Dataset to Analyze - Overall'!A98,'[3]2015 Broadcasts'!$H$2:$H$417)))+((SUMIF('[3]2016 Broadcasts'!$C$2:$C$400,'Dataset to Analyze - Overall'!A98,'[3]2016 Broadcasts'!$H$2:$H$400))+(SUMIF('[3]2016 Broadcasts'!$D$2:$D$400,'Dataset to Analyze - Overall'!A98,'[3]2016 Broadcasts'!$H$2:$H$400)))+((SUMIF('[3]2017 Broadcasts'!$C$2:$C$394,'Dataset to Analyze - Overall'!A98, '[3]2017 Broadcasts'!$I$2:$I$394))+(SUMIF('[3]2017 Broadcasts'!$D$2:$D$394,'Dataset to Analyze - Overall'!A98, '[3]2017 Broadcasts'!$I$2:$I$394)))+((SUMIF('[3]2018 Broadcasts'!$C$2:$C$351, 'Dataset to Analyze - Overall'!A98, '[3]2018 Broadcasts'!$H$2:$H$351))+(SUMIF('[3]2018 Broadcasts'!$D$2:$D$351, 'Dataset to Analyze - Overall'!A98, '[3]2018 Broadcasts'!$H$2:$H$351))))/AW98)*1000000</f>
        <v>997400.00000000012</v>
      </c>
      <c r="AY98" t="s">
        <v>233</v>
      </c>
      <c r="AZ98" s="4">
        <f>(VLOOKUP(A98, [3]Averages!$B$2:$K$128, 10, FALSE))*1000000</f>
        <v>400286</v>
      </c>
      <c r="BA98" s="4">
        <f>AVERAGEIF([3]Attendance!$C$2:$C$1286, 'Dataset to Analyze - Overall'!A98, [3]Attendance!$G$2:$G$1286)</f>
        <v>25405.599999999999</v>
      </c>
      <c r="BB98">
        <f>VLOOKUP(A98, [3]Stadiums!$B$2:$E$132, 3, FALSE)</f>
        <v>36000</v>
      </c>
      <c r="BC98" s="3">
        <f t="shared" si="74"/>
        <v>0.70571111111111107</v>
      </c>
      <c r="BD98">
        <f>VLOOKUP(A98, '[3]College Football Reference 0918'!$A$2:$L$131, 11, FALSE)</f>
        <v>0</v>
      </c>
      <c r="BE98">
        <f>VLOOKUP(A98, '[3]College Football Reference 0918'!$A$2:$L$131, 12, FALSE)</f>
        <v>1</v>
      </c>
      <c r="BF98">
        <f>VLOOKUP(A98, '[3]College Football Reference 0918'!$A$2:$L$131, 2, FALSE)</f>
        <v>2</v>
      </c>
      <c r="BG98">
        <f>VLOOKUP(A98, '[3]Draft Picks'!$AG$2:$AT$131, 14, FALSE)</f>
        <v>9</v>
      </c>
      <c r="BH98">
        <f>VLOOKUP(A98, [3]Averages!$B$2:$J$128, 9, FALSE)</f>
        <v>1593551.5</v>
      </c>
      <c r="BJ98">
        <f>VLOOKUP(A98&amp;"2014", '[4]Revenues_All_Sports_and_Men''s_W'!$E$2:$BI$1271, 57, FALSE)</f>
        <v>7631061</v>
      </c>
      <c r="BK98">
        <f>VLOOKUP(A98&amp;"2015", '[4]Revenues_All_Sports_and_Men''s_W'!$E$2:$BI$1271, 57, FALSE)</f>
        <v>8642689</v>
      </c>
      <c r="BL98">
        <f>VLOOKUP(A98&amp;"2016", '[4]Revenues_All_Sports_and_Men''s_W'!$E$2:$BI$1271, 57, FALSE)</f>
        <v>7047869</v>
      </c>
      <c r="BM98">
        <f>VLOOKUP(A98&amp;"2017", '[4]Revenues_All_Sports_and_Men''s_W'!$E$2:$BI$1271, 57, FALSE)</f>
        <v>6880893</v>
      </c>
      <c r="BN98">
        <f>VLOOKUP(A98&amp;"2018", '[4]Revenues_All_Sports_and_Men''s_W'!$E$2:$BI$1271, 57, FALSE)</f>
        <v>7068057</v>
      </c>
      <c r="BO98" s="6">
        <f>VLOOKUP(A98&amp;"2014", '[4]Revenues_All_Sports_and_Men''s_W'!$E$2:$FO$1271, 58, FALSE)</f>
        <v>0.35732050255034242</v>
      </c>
      <c r="BP98" s="6">
        <f>VLOOKUP(A98&amp;"2015", '[4]Revenues_All_Sports_and_Men''s_W'!$E$2:$FO$1271, 58, FALSE)</f>
        <v>0.37308672318610864</v>
      </c>
      <c r="BQ98" s="6">
        <f>VLOOKUP(A98&amp;"2016", '[4]Revenues_All_Sports_and_Men''s_W'!$E$2:$FO$1271, 58, FALSE)</f>
        <v>0.31703120309865074</v>
      </c>
      <c r="BR98" s="6">
        <f>VLOOKUP(A98&amp;"2017", '[4]Revenues_All_Sports_and_Men''s_W'!$E$2:$FO$1271, 58, FALSE)</f>
        <v>0.31214817855915583</v>
      </c>
      <c r="BS98" s="6">
        <f>VLOOKUP(A98&amp;"2018", '[4]Revenues_All_Sports_and_Men''s_W'!$E$2:$FO$1271, 58, FALSE)</f>
        <v>0.30994011775436953</v>
      </c>
      <c r="BT98">
        <f>VLOOKUP(A98&amp;"2014", '[5]Recruiting_Expenses_Men''s_Women'!$F$2:$O$1271, 9, FALSE)</f>
        <v>459528</v>
      </c>
      <c r="BU98">
        <f>VLOOKUP(A98&amp;"2015", '[5]Recruiting_Expenses_Men''s_Women'!$F$2:$O$1271, 9, FALSE)</f>
        <v>378660</v>
      </c>
      <c r="BV98">
        <f>VLOOKUP(A98&amp;"2016", '[5]Recruiting_Expenses_Men''s_Women'!$F$2:$O$1271, 9, FALSE)</f>
        <v>361918</v>
      </c>
      <c r="BW98">
        <f>VLOOKUP(A98&amp;"2017", '[5]Recruiting_Expenses_Men''s_Women'!$F$2:$O$1271, 9, FALSE)</f>
        <v>398755</v>
      </c>
      <c r="BX98">
        <f>VLOOKUP(A98&amp;"2018", '[5]Recruiting_Expenses_Men''s_Women'!$F$2:$O$1271, 9, FALSE)</f>
        <v>398921</v>
      </c>
      <c r="BY98" s="4">
        <v>3386000</v>
      </c>
      <c r="BZ98" s="4">
        <v>4238000</v>
      </c>
      <c r="CA98" s="4">
        <v>2547000</v>
      </c>
      <c r="CB98" s="4">
        <v>1638000</v>
      </c>
      <c r="CC98" s="4">
        <v>1514000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f>VLOOKUP(A98, '[3]2014'!$B$18:$D$145, 3, FALSE)</f>
        <v>3</v>
      </c>
      <c r="CJ98">
        <f>VLOOKUP(A98, '[3]2015'!$B$18:$D$145, 3, FALSE)</f>
        <v>9</v>
      </c>
      <c r="CK98">
        <f>VLOOKUP(A98, '[3]2016'!$B$18:$D$145, 3, FALSE)</f>
        <v>7</v>
      </c>
      <c r="CL98">
        <f>VLOOKUP(A98, '[3]2017'!$B$18:$D$147, 3, FALSE)</f>
        <v>8</v>
      </c>
      <c r="CM98">
        <f>VLOOKUP(A98, '[3]2018'!$B$18:$D$147, 3, FALSE)</f>
        <v>6</v>
      </c>
      <c r="CN98">
        <f>COUNTIF('[3]2014 Broadcasts'!$F$2:$F$561, 'Dataset to Analyze - Overall'!A98)+COUNTIF('[3]2014 Broadcasts'!$G$2:$G$561, 'Dataset to Analyze - Overall'!A98)+COUNTIF('[3]2014 Broadcasts'!$H$2:$H$561, 'Dataset to Analyze - Overall'!A98)+COUNTIF('[3]2014 Broadcasts'!$I$2:$I$561, 'Dataset to Analyze - Overall'!A98)</f>
        <v>1</v>
      </c>
      <c r="CO98">
        <f>COUNTIF('[3]2015 Broadcasts'!$C$2:$C$417, A98)+COUNTIF('[3]2015 Broadcasts'!$D$2:$D$417, A98)</f>
        <v>4</v>
      </c>
      <c r="CP98">
        <f>COUNTIF('[3]2016 Broadcasts'!$C$2:$C$400, 'Dataset to Analyze - Overall'!A98)+COUNTIF('[3]2016 Broadcasts'!$D$2:$D$400, 'Dataset to Analyze - Overall'!A98)</f>
        <v>4</v>
      </c>
      <c r="CQ98">
        <f>COUNTIF('[3]2017 Broadcasts'!$C$2:$C$394, 'Dataset to Analyze - Overall'!A98)+COUNTIF('[3]2017 Broadcasts'!$D$2:$D$394, 'Dataset to Analyze - Overall'!A98)</f>
        <v>1</v>
      </c>
      <c r="CR98">
        <f>COUNTIF('[3]2018 Broadcasts'!$C$2:$C$351, 'Dataset to Analyze - Overall'!A98)+COUNTIF('[3]2018 Broadcasts'!$D$2:$D$351, 'Dataset to Analyze - Overall'!A98)</f>
        <v>0</v>
      </c>
      <c r="CS98" s="4">
        <f>(((SUMIF('[3]2014 Broadcasts'!$F$2:$F$561, 'Dataset to Analyze - Overall'!A98, '[3]2014 Broadcasts'!$B$2:$B$561))+(SUMIF('[3]2014 Broadcasts'!$G$2:$G$561, 'Dataset to Analyze - Overall'!A98, '[3]2014 Broadcasts'!$B$2:$B$561))+(SUMIF('[3]2014 Broadcasts'!$H$2:$H$561, 'Dataset to Analyze - Overall'!A98, '[3]2014 Broadcasts'!$B$2:$B$561))+(SUMIF('[3]2014 Broadcasts'!$I$2:$I$561, 'Dataset to Analyze - Overall'!A98, '[3]2014 Broadcasts'!$B$2:$B$561)))/'Dataset to Analyze - Overall'!CN98)*1000000</f>
        <v>1780000</v>
      </c>
      <c r="CT98" s="4">
        <f>(((SUMIF('[3]2015 Broadcasts'!$C$2:$C$417,'Dataset to Analyze - Overall'!A98,'[3]2015 Broadcasts'!$H$2:$H$417))+(SUMIF('[3]2015 Broadcasts'!$D$2:$D$417,'Dataset to Analyze - Overall'!A98,'[3]2015 Broadcasts'!$H$2:$H$417)))/CO98)*1000000</f>
        <v>1052500</v>
      </c>
      <c r="CU98" s="4">
        <f>(((SUMIF('[3]2016 Broadcasts'!$C$2:$C$400,'Dataset to Analyze - Overall'!A98,'[3]2016 Broadcasts'!$H$2:$H$400))+(SUMIF('[3]2016 Broadcasts'!$D$2:$D$400,'Dataset to Analyze - Overall'!A98,'[3]2016 Broadcasts'!$H$2:$H$400)))/'Dataset to Analyze - Overall'!CP98)*1000000</f>
        <v>444750</v>
      </c>
      <c r="CV98" s="4">
        <f>(((SUMIF('[3]2017 Broadcasts'!$C$2:$C$394,'Dataset to Analyze - Overall'!A98, '[3]2017 Broadcasts'!$I$2:$I$394))+(SUMIF('[3]2017 Broadcasts'!$D$2:$D$394,'Dataset to Analyze - Overall'!A98, '[3]2017 Broadcasts'!$I$2:$I$394)))/'Dataset to Analyze - Overall'!CQ98)*1000000</f>
        <v>2205000</v>
      </c>
      <c r="CW98" s="4">
        <v>0</v>
      </c>
      <c r="CX98" s="5"/>
      <c r="CY98">
        <f>VLOOKUP(A98&amp;"2014", [3]Attendance!$D$2:$G$1286, 4, FALSE)</f>
        <v>22739</v>
      </c>
      <c r="CZ98">
        <f>VLOOKUP(A98&amp;"2015", [3]Attendance!$D$2:$G$1286, 4, FALSE)</f>
        <v>28335</v>
      </c>
      <c r="DA98">
        <f>VLOOKUP(A98&amp;"2016", [3]Attendance!$D$2:$G$1286, 4, FALSE)</f>
        <v>28588</v>
      </c>
      <c r="DB98">
        <f>VLOOKUP(A98&amp;"2017", [3]Attendance!$D$2:$G$1286, 4, FALSE)</f>
        <v>21711</v>
      </c>
      <c r="DC98">
        <f>VLOOKUP(A98&amp;"2018", [3]Attendance!$D$2:$G$1286, 4, FALSE)</f>
        <v>21615</v>
      </c>
      <c r="DY98">
        <f t="shared" ref="DY98:DY117" si="105">23.432+(0.08553*CI98)+(1.2384*FD98)+FI98+FN98+FS98+GC98+ET98+EY98</f>
        <v>24.926989999999996</v>
      </c>
      <c r="DZ98">
        <f t="shared" ref="DZ98:DZ117" si="106">23.432+(0.08553*CJ98)+(1.2384*FE98)+FJ98+FO98+FT98+GD98+EU98+EZ98</f>
        <v>29.20177</v>
      </c>
      <c r="EA98">
        <f t="shared" ref="EA98:EA117" si="107">23.432+(0.08553*CK98)+(1.2384*FF98)+FK98+FP98+FU98+GE98+EV98+FA98</f>
        <v>34.030709999999999</v>
      </c>
      <c r="EB98">
        <f t="shared" ref="EB98:EB117" si="108">23.432+(0.08553*CL98)+(1.2384*FG98)+FL98+FQ98+FV98+GF98+EW98+FB98</f>
        <v>30.354639999999996</v>
      </c>
      <c r="EC98">
        <f t="shared" ref="EC98:EC117" si="109">23.432+(0.08553*CM98)+(1.2384*FH98)+FM98+FR98+FW98+GG98+EX98+FC98</f>
        <v>23.945179999999997</v>
      </c>
      <c r="ED98">
        <f t="shared" ref="ED98:ED117" si="110">-0.00000000005968+(0.000000000000002272*GH98)+(1.493*CN98)+(2.323E-19*CS98)+(7.705E-21*$AZ98)-(0.000000000000001462*$BB98)+(0.000000000003546*(CY98/$BB98))+(0.0000000000000004823*FX98)</f>
        <v>1.4930000000934114</v>
      </c>
      <c r="EE98">
        <f t="shared" ref="EE98:EE117" si="111">-0.00000000005968+(0.000000000000002272*GI98)+(1.493*CO98)+(2.323E-19*CT98)+(7.705E-21*$AZ98)-(0.000000000000001462*$BB98)+(0.000000000003546*(CZ98/$BB98))+(0.0000000000000004823*FY98)</f>
        <v>5.9720000001119367</v>
      </c>
      <c r="EF98">
        <f t="shared" ref="EF98:EF117" si="112">-0.00000000005968+(0.000000000000002272*GJ98)+(1.493*CP98)+(2.323E-19*CU98)+(7.705E-21*$AZ98)-(0.000000000000001462*$BB98)+(0.000000000003546*(DA98/$BB98))+(0.0000000000000004823*FZ98)</f>
        <v>5.9720000001315841</v>
      </c>
      <c r="EG98">
        <f t="shared" ref="EG98:EG117" si="113">-0.00000000005968+(0.000000000000002272*GK98)+(1.493*CQ98)+(2.323E-19*CV98)+(7.705E-21*$AZ98)-(0.000000000000001462*$BB98)+(0.000000000003546*(DB98/$BB98))+(0.0000000000000004823*GA98)</f>
        <v>1.4930000001528463</v>
      </c>
      <c r="EH98">
        <f t="shared" ref="EH98:EH117" si="114">-0.00000000005968+(0.000000000000002272*GL98)+(1.493*CR98)+(2.323E-19*CW98)+(7.705E-21*$AZ98)-(0.000000000000001462*$BB98)+(0.000000000003546*(DC98/$BB98))+(0.0000000000000004823*GB98)</f>
        <v>1.757781167580907E-10</v>
      </c>
      <c r="EI98" s="4">
        <f t="shared" si="98"/>
        <v>26.419990000093406</v>
      </c>
      <c r="EJ98" s="4">
        <f t="shared" si="99"/>
        <v>35.173770000111936</v>
      </c>
      <c r="EK98" s="4">
        <f t="shared" si="100"/>
        <v>40.002710000131586</v>
      </c>
      <c r="EL98" s="4">
        <f t="shared" si="101"/>
        <v>31.847640000152843</v>
      </c>
      <c r="EM98" s="4">
        <f t="shared" si="102"/>
        <v>23.945180000175775</v>
      </c>
      <c r="EN98" s="4">
        <f t="shared" ref="EN98:ER131" si="115">RANK(EI98, EI$2:EI$131)</f>
        <v>118</v>
      </c>
      <c r="EO98" s="4">
        <f t="shared" si="115"/>
        <v>95</v>
      </c>
      <c r="EP98" s="4">
        <f t="shared" si="115"/>
        <v>86</v>
      </c>
      <c r="EQ98" s="4">
        <f t="shared" si="115"/>
        <v>100</v>
      </c>
      <c r="ER98" s="4" t="e">
        <f t="shared" si="115"/>
        <v>#DIV/0!</v>
      </c>
      <c r="ET98" s="4">
        <v>0</v>
      </c>
      <c r="EU98">
        <v>0</v>
      </c>
      <c r="EV98">
        <v>5</v>
      </c>
      <c r="EW98">
        <v>0</v>
      </c>
      <c r="EX98">
        <v>0</v>
      </c>
      <c r="EY98">
        <v>0</v>
      </c>
      <c r="EZ98">
        <v>5</v>
      </c>
      <c r="FA98">
        <v>5</v>
      </c>
      <c r="FB98">
        <v>5</v>
      </c>
      <c r="FC98">
        <v>0</v>
      </c>
      <c r="FD98">
        <f>VLOOKUP(A98, '[3]College Football Reference 0918'!$A$2:$R$131, 9, FALSE)</f>
        <v>1</v>
      </c>
      <c r="FE98">
        <f>VLOOKUP(A98, '[3]College Football Reference 0918'!$A$2:$R$131, 10, FALSE)</f>
        <v>0</v>
      </c>
      <c r="FF98">
        <f>VLOOKUP(A98, '[3]College Football Reference 0918'!$A$2:$R$131, 11, FALSE)</f>
        <v>0</v>
      </c>
      <c r="FG98">
        <f>VLOOKUP(A98, '[3]College Football Reference 0918'!$A$2:$R$131, 12, FALSE)</f>
        <v>1</v>
      </c>
      <c r="FH98">
        <f>VLOOKUP(A98, '[3]College Football Reference 0918'!$A$2:$R$131, 13, FALSE)</f>
        <v>0</v>
      </c>
      <c r="FX98">
        <f>IF((VLOOKUP(A98, '[3]2014'!$B$18:$Q$145, 13, FALSE))&gt;0, 5, 0)</f>
        <v>0</v>
      </c>
      <c r="FY98">
        <f>IF((VLOOKUP(A98, '[3]2015'!$B$18:$P$145, 13, FALSE))&gt;0, 5, 0)</f>
        <v>0</v>
      </c>
      <c r="FZ98">
        <f>IF((VLOOKUP(A98, '[3]2016'!$B$18:$Q$145, 13, FALSE))&gt;0, 5, 0)</f>
        <v>0</v>
      </c>
      <c r="GA98">
        <f>IF((VLOOKUP(A98, '[3]2017'!$B$18:$Q$147, 13, FALSE))&gt;0, 5, 0)</f>
        <v>0</v>
      </c>
      <c r="GB98">
        <f>IF((VLOOKUP(A98, '[3]2018'!$B$18:$Q$147, 13, FALSE))&gt;0, 5, 0)</f>
        <v>0</v>
      </c>
      <c r="GC98">
        <f>IF((VLOOKUP(A98, '[3]2014'!$B$18:$Q$145, 15, FALSE))&gt;0, 5, 0)</f>
        <v>0</v>
      </c>
      <c r="GD98">
        <f>IF((VLOOKUP(A98, '[3]2015'!$B$18:$P$145, 15, FALSE))&gt;0, 5, 0)</f>
        <v>0</v>
      </c>
      <c r="GE98">
        <f>IF((VLOOKUP(A98, '[3]2016'!$B$18:$Q$145, 15, FALSE))&gt;0, 5, 0)</f>
        <v>0</v>
      </c>
      <c r="GF98">
        <f>IF((VLOOKUP(A98, '[3]2017'!$B$18:$Q$147, 15, FALSE))&gt;0, 5, 0)</f>
        <v>0</v>
      </c>
      <c r="GG98">
        <f>IF((VLOOKUP(A98, '[3]2018'!$B$18:$Q$147, 15, FALSE))&gt;0, 5, 0)</f>
        <v>0</v>
      </c>
      <c r="GH98" s="7">
        <f t="shared" ref="GH98:GL113" si="116">GI98-(GI98*$GU$2)</f>
        <v>89378.027335492079</v>
      </c>
      <c r="GI98" s="7">
        <f t="shared" si="116"/>
        <v>97363.580779592186</v>
      </c>
      <c r="GJ98" s="7">
        <f t="shared" si="116"/>
        <v>106062.61007127631</v>
      </c>
      <c r="GK98" s="7">
        <f t="shared" si="116"/>
        <v>115538.86129760646</v>
      </c>
      <c r="GL98" s="7">
        <f t="shared" si="116"/>
        <v>125861.77599228024</v>
      </c>
      <c r="GM98">
        <v>137107</v>
      </c>
      <c r="GO98" s="8" t="e">
        <f t="shared" si="89"/>
        <v>#N/A</v>
      </c>
      <c r="GP98" s="8" t="e">
        <f t="shared" si="90"/>
        <v>#N/A</v>
      </c>
      <c r="GQ98" t="e">
        <f>VLOOKUP(A98, '[3]Sept. 2017 Social'!$D$2:$F$151, 3, FALSE)</f>
        <v>#N/A</v>
      </c>
      <c r="GR98" t="e">
        <f>VLOOKUP(A98, '[3]Sept. 2018 Social'!$D$2:$F$151, 3, FALSE)</f>
        <v>#N/A</v>
      </c>
      <c r="GS98" t="e">
        <f>VLOOKUP(A98, '[3]Sept. 2019 Social'!$D$2:$F$301, 3, FALSE)</f>
        <v>#N/A</v>
      </c>
      <c r="GV98">
        <v>0.7189853209609165</v>
      </c>
    </row>
    <row r="99" spans="1:204" x14ac:dyDescent="0.35">
      <c r="A99" t="s">
        <v>399</v>
      </c>
      <c r="B99" t="str">
        <f>VLOOKUP(A99,'[1]CFB Scores for Tableau'!$A$2:$D$131, 2, FALSE)</f>
        <v>Honolulu</v>
      </c>
      <c r="C99" t="str">
        <f>VLOOKUP(A99,'[1]CFB Scores for Tableau'!$A$2:$D$131, 3, FALSE)</f>
        <v>Hawai'i</v>
      </c>
      <c r="D99" s="9">
        <f>VLOOKUP(A99,'[1]CFB Scores for Tableau'!$A$2:$D$131, 4, FALSE)</f>
        <v>96822</v>
      </c>
      <c r="F99" s="3">
        <f t="shared" si="61"/>
        <v>10.062269869495447</v>
      </c>
      <c r="G99">
        <f t="shared" si="62"/>
        <v>86</v>
      </c>
      <c r="I99" s="4">
        <f t="shared" si="63"/>
        <v>2.0081860051100016</v>
      </c>
      <c r="J99">
        <v>0</v>
      </c>
      <c r="K99" s="4">
        <f t="shared" si="64"/>
        <v>5.4234583333333335</v>
      </c>
      <c r="L99" s="4">
        <f t="shared" si="65"/>
        <v>31.566713184519465</v>
      </c>
      <c r="M99" s="4">
        <f t="shared" si="91"/>
        <v>27.972831000000003</v>
      </c>
      <c r="N99" s="4">
        <f t="shared" si="66"/>
        <v>13.437000000329313</v>
      </c>
      <c r="O99" s="4">
        <f t="shared" si="67"/>
        <v>80.408188523292125</v>
      </c>
      <c r="P99" s="4">
        <f t="shared" si="68"/>
        <v>103</v>
      </c>
      <c r="Q99" s="4"/>
      <c r="R99" s="4">
        <f t="shared" si="92"/>
        <v>79.683152790316655</v>
      </c>
      <c r="S99" s="4">
        <f t="shared" si="69"/>
        <v>103</v>
      </c>
      <c r="T99" s="4"/>
      <c r="U99" t="s">
        <v>319</v>
      </c>
      <c r="V99" t="s">
        <v>203</v>
      </c>
      <c r="W99" s="4">
        <v>9570200.3000000007</v>
      </c>
      <c r="X99" s="4">
        <v>2496601.5</v>
      </c>
      <c r="Y99" s="4">
        <f>VLOOKUP(A99, '[2]Non-Power 5'!$B$2:$F$68, 3, FALSE)</f>
        <v>351421.6</v>
      </c>
      <c r="Z99" s="4">
        <f>VLOOKUP(A99, '[2]Non-Power 5'!$B$2:$F$68, 4, FALSE)</f>
        <v>142201.20000000001</v>
      </c>
      <c r="AA99">
        <f>VLOOKUP(A99, '[2]Non-Power 5'!$B$2:$F$68, 5, FALSE)</f>
        <v>0.40464558809134105</v>
      </c>
      <c r="AB99" s="4">
        <v>7073598.8000000007</v>
      </c>
      <c r="AC99">
        <v>0.24859960952131022</v>
      </c>
      <c r="AD99" s="4">
        <f t="shared" si="70"/>
        <v>2614833.3333333335</v>
      </c>
      <c r="AE99" t="s">
        <v>400</v>
      </c>
      <c r="AF99" s="5">
        <f>(VLOOKUP(A99, '[3]USA Coaches'' Salaries'!$O$3:$W$132, 9, FALSE))</f>
        <v>0.48730479999999998</v>
      </c>
      <c r="AG99">
        <v>67696</v>
      </c>
      <c r="AH99">
        <v>36248</v>
      </c>
      <c r="AI99">
        <v>34131</v>
      </c>
      <c r="AJ99">
        <f t="shared" si="71"/>
        <v>138075</v>
      </c>
      <c r="AK99">
        <v>0</v>
      </c>
      <c r="AL99">
        <v>0</v>
      </c>
      <c r="AM99">
        <v>0</v>
      </c>
      <c r="AN99">
        <v>0</v>
      </c>
      <c r="AO99">
        <f t="shared" si="104"/>
        <v>0</v>
      </c>
      <c r="AP99">
        <f>(VLOOKUP(A99, '[3]College Football Reference 0918'!$A$2:$I$131, 8, FALSE))*10</f>
        <v>0</v>
      </c>
      <c r="AQ99">
        <f>(VLOOKUP(A99, '[3]College Football Reference 0918'!$A$2:$I$131, 9, FALSE))*10</f>
        <v>10</v>
      </c>
      <c r="AR99">
        <f>VLOOKUP('Dataset to Analyze - Overall'!A99, '[3]College Football Reference 0918'!$A$2:$G$131, 3, FALSE)</f>
        <v>51</v>
      </c>
      <c r="AS99">
        <f>VLOOKUP('Dataset to Analyze - Overall'!A99, '[3]College Football Reference 0918'!$A$2:$G$131, 4, FALSE)</f>
        <v>79</v>
      </c>
      <c r="AT99" s="5">
        <f>VLOOKUP('Dataset to Analyze - Overall'!A99, '[3]College Football Reference 0918'!$A$2:$G$131, 5, FALSE)</f>
        <v>0.3923076923076923</v>
      </c>
      <c r="AU99">
        <f>(VLOOKUP('Dataset to Analyze - Overall'!A99,'[3]College Football Reference 0918'!$A$2:$G$131,7,FALSE)*5)</f>
        <v>5</v>
      </c>
      <c r="AV99">
        <f>(VLOOKUP('Dataset to Analyze - Overall'!A99, '[3]College Football Reference 0918'!$A$2:$G$131, 6, FALSE))*5</f>
        <v>15</v>
      </c>
      <c r="AW99">
        <f t="shared" si="73"/>
        <v>9</v>
      </c>
      <c r="AX99" s="4">
        <f>((((SUMIF('[3]2014 Broadcasts'!$F$2:$F$561, 'Dataset to Analyze - Overall'!A99, '[3]2014 Broadcasts'!$B$2:$B$561))+(SUMIF('[3]2014 Broadcasts'!$G$2:$G$561, 'Dataset to Analyze - Overall'!A99, '[3]2014 Broadcasts'!$B$2:$B$561))+(SUMIF('[3]2014 Broadcasts'!$H$2:$H$561, 'Dataset to Analyze - Overall'!A99, '[3]2014 Broadcasts'!$B$2:$B$561))+(SUMIF('[3]2014 Broadcasts'!$I$2:$I$561, 'Dataset to Analyze - Overall'!A99, '[3]2014 Broadcasts'!$B$2:$B$561)))+((SUMIF('[3]2015 Broadcasts'!$C$2:$C$417,'Dataset to Analyze - Overall'!A99,'[3]2015 Broadcasts'!$H$2:$H$417))+(SUMIF('[3]2015 Broadcasts'!$D$2:$D$417,'Dataset to Analyze - Overall'!A99,'[3]2015 Broadcasts'!$H$2:$H$417)))+((SUMIF('[3]2016 Broadcasts'!$C$2:$C$400,'Dataset to Analyze - Overall'!A99,'[3]2016 Broadcasts'!$H$2:$H$400))+(SUMIF('[3]2016 Broadcasts'!$D$2:$D$400,'Dataset to Analyze - Overall'!A99,'[3]2016 Broadcasts'!$H$2:$H$400)))+((SUMIF('[3]2017 Broadcasts'!$C$2:$C$394,'Dataset to Analyze - Overall'!A99, '[3]2017 Broadcasts'!$I$2:$I$394))+(SUMIF('[3]2017 Broadcasts'!$D$2:$D$394,'Dataset to Analyze - Overall'!A99, '[3]2017 Broadcasts'!$I$2:$I$394)))+((SUMIF('[3]2018 Broadcasts'!$C$2:$C$351, 'Dataset to Analyze - Overall'!A99, '[3]2018 Broadcasts'!$H$2:$H$351))+(SUMIF('[3]2018 Broadcasts'!$D$2:$D$351, 'Dataset to Analyze - Overall'!A99, '[3]2018 Broadcasts'!$H$2:$H$351))))/AW99)*1000000</f>
        <v>831444.44444444438</v>
      </c>
      <c r="AY99" t="s">
        <v>205</v>
      </c>
      <c r="AZ99" s="4">
        <f>(VLOOKUP(A99, [3]Averages!$B$2:$K$128, 10, FALSE))*1000000</f>
        <v>1750000</v>
      </c>
      <c r="BA99" s="4">
        <f>AVERAGEIF([3]Attendance!$C$2:$C$1286, 'Dataset to Analyze - Overall'!A99, [3]Attendance!$G$2:$G$1286)</f>
        <v>27870.799999999999</v>
      </c>
      <c r="BB99">
        <f>VLOOKUP(A99, [3]Stadiums!$B$2:$E$132, 3, FALSE)</f>
        <v>50000</v>
      </c>
      <c r="BC99" s="3">
        <f t="shared" si="74"/>
        <v>0.55741600000000002</v>
      </c>
      <c r="BD99">
        <f>VLOOKUP(A99, '[3]College Football Reference 0918'!$A$2:$L$131, 11, FALSE)</f>
        <v>0</v>
      </c>
      <c r="BE99">
        <f>VLOOKUP(A99, '[3]College Football Reference 0918'!$A$2:$L$131, 12, FALSE)</f>
        <v>0</v>
      </c>
      <c r="BF99">
        <f>VLOOKUP(A99, '[3]College Football Reference 0918'!$A$2:$L$131, 2, FALSE)</f>
        <v>1</v>
      </c>
      <c r="BG99">
        <f>VLOOKUP(A99, '[3]Draft Picks'!$AG$2:$AT$131, 14, FALSE)</f>
        <v>7</v>
      </c>
      <c r="BH99">
        <f>VLOOKUP(A99, [3]Averages!$B$2:$J$128, 9, FALSE)</f>
        <v>1806091.7219999998</v>
      </c>
      <c r="BJ99">
        <f>VLOOKUP(A99&amp;"2014", '[4]Revenues_All_Sports_and_Men''s_W'!$E$2:$BI$1271, 57, FALSE)</f>
        <v>10716179</v>
      </c>
      <c r="BK99">
        <f>VLOOKUP(A99&amp;"2015", '[4]Revenues_All_Sports_and_Men''s_W'!$E$2:$BI$1271, 57, FALSE)</f>
        <v>11979786</v>
      </c>
      <c r="BL99">
        <f>VLOOKUP(A99&amp;"2016", '[4]Revenues_All_Sports_and_Men''s_W'!$E$2:$BI$1271, 57, FALSE)</f>
        <v>11811670</v>
      </c>
      <c r="BM99">
        <f>VLOOKUP(A99&amp;"2017", '[4]Revenues_All_Sports_and_Men''s_W'!$E$2:$BI$1271, 57, FALSE)</f>
        <v>11177559</v>
      </c>
      <c r="BN99">
        <f>VLOOKUP(A99&amp;"2018", '[4]Revenues_All_Sports_and_Men''s_W'!$E$2:$BI$1271, 57, FALSE)</f>
        <v>12737691</v>
      </c>
      <c r="BO99" s="6">
        <f>VLOOKUP(A99&amp;"2014", '[4]Revenues_All_Sports_and_Men''s_W'!$E$2:$FO$1271, 58, FALSE)</f>
        <v>0.25564002344615938</v>
      </c>
      <c r="BP99" s="6">
        <f>VLOOKUP(A99&amp;"2015", '[4]Revenues_All_Sports_and_Men''s_W'!$E$2:$FO$1271, 58, FALSE)</f>
        <v>0.28525162964809819</v>
      </c>
      <c r="BQ99" s="6">
        <f>VLOOKUP(A99&amp;"2016", '[4]Revenues_All_Sports_and_Men''s_W'!$E$2:$FO$1271, 58, FALSE)</f>
        <v>0.26869204374534233</v>
      </c>
      <c r="BR99" s="6">
        <f>VLOOKUP(A99&amp;"2017", '[4]Revenues_All_Sports_and_Men''s_W'!$E$2:$FO$1271, 58, FALSE)</f>
        <v>0.26001790607260677</v>
      </c>
      <c r="BS99" s="6">
        <f>VLOOKUP(A99&amp;"2018", '[4]Revenues_All_Sports_and_Men''s_W'!$E$2:$FO$1271, 58, FALSE)</f>
        <v>0.27844759405212066</v>
      </c>
      <c r="BT99">
        <f>VLOOKUP(A99&amp;"2014", '[5]Recruiting_Expenses_Men''s_Women'!$F$2:$O$1271, 9, FALSE)</f>
        <v>286743</v>
      </c>
      <c r="BU99">
        <f>VLOOKUP(A99&amp;"2015", '[5]Recruiting_Expenses_Men''s_Women'!$F$2:$O$1271, 9, FALSE)</f>
        <v>429879</v>
      </c>
      <c r="BV99">
        <f>VLOOKUP(A99&amp;"2016", '[5]Recruiting_Expenses_Men''s_Women'!$F$2:$O$1271, 9, FALSE)</f>
        <v>513451</v>
      </c>
      <c r="BW99">
        <f>VLOOKUP(A99&amp;"2017", '[5]Recruiting_Expenses_Men''s_Women'!$F$2:$O$1271, 9, FALSE)</f>
        <v>458441</v>
      </c>
      <c r="BX99">
        <f>VLOOKUP(A99&amp;"2018", '[5]Recruiting_Expenses_Men''s_Women'!$F$2:$O$1271, 9, FALSE)</f>
        <v>489831</v>
      </c>
      <c r="BY99" s="4">
        <v>2816666.666666667</v>
      </c>
      <c r="BZ99" s="4">
        <v>2716666.666666667</v>
      </c>
      <c r="CA99" s="4">
        <v>3050250</v>
      </c>
      <c r="CB99" s="4">
        <v>2890583.3333333335</v>
      </c>
      <c r="CC99" s="4">
        <v>1600000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f>VLOOKUP(A99, '[3]2014'!$B$18:$D$145, 3, FALSE)</f>
        <v>4</v>
      </c>
      <c r="CJ99">
        <f>VLOOKUP(A99, '[3]2015'!$B$18:$D$145, 3, FALSE)</f>
        <v>3</v>
      </c>
      <c r="CK99">
        <f>VLOOKUP(A99, '[3]2016'!$B$18:$D$145, 3, FALSE)</f>
        <v>7</v>
      </c>
      <c r="CL99">
        <f>VLOOKUP(A99, '[3]2017'!$B$18:$D$147, 3, FALSE)</f>
        <v>3</v>
      </c>
      <c r="CM99">
        <f>VLOOKUP(A99, '[3]2018'!$B$18:$D$147, 3, FALSE)</f>
        <v>8</v>
      </c>
      <c r="CN99">
        <f>COUNTIF('[3]2014 Broadcasts'!$F$2:$F$561, 'Dataset to Analyze - Overall'!A99)+COUNTIF('[3]2014 Broadcasts'!$G$2:$G$561, 'Dataset to Analyze - Overall'!A99)+COUNTIF('[3]2014 Broadcasts'!$H$2:$H$561, 'Dataset to Analyze - Overall'!A99)+COUNTIF('[3]2014 Broadcasts'!$I$2:$I$561, 'Dataset to Analyze - Overall'!A99)</f>
        <v>1</v>
      </c>
      <c r="CO99">
        <f>COUNTIF('[3]2015 Broadcasts'!$C$2:$C$417, A99)+COUNTIF('[3]2015 Broadcasts'!$D$2:$D$417, A99)</f>
        <v>1</v>
      </c>
      <c r="CP99">
        <f>COUNTIF('[3]2016 Broadcasts'!$C$2:$C$400, 'Dataset to Analyze - Overall'!A99)+COUNTIF('[3]2016 Broadcasts'!$D$2:$D$400, 'Dataset to Analyze - Overall'!A99)</f>
        <v>3</v>
      </c>
      <c r="CQ99">
        <f>COUNTIF('[3]2017 Broadcasts'!$C$2:$C$394, 'Dataset to Analyze - Overall'!A99)+COUNTIF('[3]2017 Broadcasts'!$D$2:$D$394, 'Dataset to Analyze - Overall'!A99)</f>
        <v>1</v>
      </c>
      <c r="CR99">
        <f>COUNTIF('[3]2018 Broadcasts'!$C$2:$C$351, 'Dataset to Analyze - Overall'!A99)+COUNTIF('[3]2018 Broadcasts'!$D$2:$D$351, 'Dataset to Analyze - Overall'!A99)</f>
        <v>3</v>
      </c>
      <c r="CS99" s="4">
        <f>(((SUMIF('[3]2014 Broadcasts'!$F$2:$F$561, 'Dataset to Analyze - Overall'!A99, '[3]2014 Broadcasts'!$B$2:$B$561))+(SUMIF('[3]2014 Broadcasts'!$G$2:$G$561, 'Dataset to Analyze - Overall'!A99, '[3]2014 Broadcasts'!$B$2:$B$561))+(SUMIF('[3]2014 Broadcasts'!$H$2:$H$561, 'Dataset to Analyze - Overall'!A99, '[3]2014 Broadcasts'!$B$2:$B$561))+(SUMIF('[3]2014 Broadcasts'!$I$2:$I$561, 'Dataset to Analyze - Overall'!A99, '[3]2014 Broadcasts'!$B$2:$B$561)))/'Dataset to Analyze - Overall'!CN99)*1000000</f>
        <v>140000</v>
      </c>
      <c r="CT99" s="4">
        <f>(((SUMIF('[3]2015 Broadcasts'!$C$2:$C$417,'Dataset to Analyze - Overall'!A99,'[3]2015 Broadcasts'!$H$2:$H$417))+(SUMIF('[3]2015 Broadcasts'!$D$2:$D$417,'Dataset to Analyze - Overall'!A99,'[3]2015 Broadcasts'!$H$2:$H$417)))/CO99)*1000000</f>
        <v>610000</v>
      </c>
      <c r="CU99" s="4">
        <f>(((SUMIF('[3]2016 Broadcasts'!$C$2:$C$400,'Dataset to Analyze - Overall'!A99,'[3]2016 Broadcasts'!$H$2:$H$400))+(SUMIF('[3]2016 Broadcasts'!$D$2:$D$400,'Dataset to Analyze - Overall'!A99,'[3]2016 Broadcasts'!$H$2:$H$400)))/'Dataset to Analyze - Overall'!CP99)*1000000</f>
        <v>1425333.3333333333</v>
      </c>
      <c r="CV99" s="4">
        <f>(((SUMIF('[3]2017 Broadcasts'!$C$2:$C$394,'Dataset to Analyze - Overall'!A99, '[3]2017 Broadcasts'!$I$2:$I$394))+(SUMIF('[3]2017 Broadcasts'!$D$2:$D$394,'Dataset to Analyze - Overall'!A99, '[3]2017 Broadcasts'!$I$2:$I$394)))/'Dataset to Analyze - Overall'!CQ99)*1000000</f>
        <v>455000</v>
      </c>
      <c r="CW99" s="4">
        <f>(((SUMIF('[3]2018 Broadcasts'!$C$2:$C$351, 'Dataset to Analyze - Overall'!A99, '[3]2018 Broadcasts'!$H$2:$H$351))+(SUMIF('[3]2018 Broadcasts'!$D$2:$D$351, 'Dataset to Analyze - Overall'!A99, '[3]2018 Broadcasts'!$H$2:$H$351)))/'Dataset to Analyze - Overall'!CR99)*1000000</f>
        <v>667333.33333333326</v>
      </c>
      <c r="CX99" s="5"/>
      <c r="CY99">
        <f>VLOOKUP(A99&amp;"2014", [3]Attendance!$D$2:$G$1286, 4, FALSE)</f>
        <v>27451</v>
      </c>
      <c r="CZ99">
        <f>VLOOKUP(A99&amp;"2015", [3]Attendance!$D$2:$G$1286, 4, FALSE)</f>
        <v>23433</v>
      </c>
      <c r="DA99">
        <f>VLOOKUP(A99&amp;"2016", [3]Attendance!$D$2:$G$1286, 4, FALSE)</f>
        <v>24328</v>
      </c>
      <c r="DB99">
        <f>VLOOKUP(A99&amp;"2017", [3]Attendance!$D$2:$G$1286, 4, FALSE)</f>
        <v>24244</v>
      </c>
      <c r="DC99">
        <f>VLOOKUP(A99&amp;"2018", [3]Attendance!$D$2:$G$1286, 4, FALSE)</f>
        <v>25682</v>
      </c>
      <c r="DY99">
        <f t="shared" si="105"/>
        <v>25.012519999999999</v>
      </c>
      <c r="DZ99">
        <f t="shared" si="106"/>
        <v>23.688589999999998</v>
      </c>
      <c r="EA99">
        <f t="shared" si="107"/>
        <v>34.030709999999999</v>
      </c>
      <c r="EB99">
        <f t="shared" si="108"/>
        <v>23.688589999999998</v>
      </c>
      <c r="EC99">
        <f t="shared" si="109"/>
        <v>29.116239999999998</v>
      </c>
      <c r="ED99">
        <f t="shared" si="110"/>
        <v>1.4930000000737136</v>
      </c>
      <c r="EE99">
        <f t="shared" si="111"/>
        <v>1.4930000000918089</v>
      </c>
      <c r="EF99">
        <f t="shared" si="112"/>
        <v>4.4790000001119665</v>
      </c>
      <c r="EG99">
        <f t="shared" si="113"/>
        <v>1.4930000001334163</v>
      </c>
      <c r="EH99">
        <f t="shared" si="114"/>
        <v>4.4790000001571872</v>
      </c>
      <c r="EI99" s="4">
        <f t="shared" si="98"/>
        <v>26.505520000073712</v>
      </c>
      <c r="EJ99" s="4">
        <f t="shared" si="99"/>
        <v>25.181590000091806</v>
      </c>
      <c r="EK99" s="4">
        <f t="shared" si="100"/>
        <v>38.509710000111966</v>
      </c>
      <c r="EL99" s="4">
        <f t="shared" si="101"/>
        <v>25.181590000133415</v>
      </c>
      <c r="EM99" s="4">
        <f t="shared" si="102"/>
        <v>33.595240000157183</v>
      </c>
      <c r="EN99" s="4">
        <f t="shared" si="115"/>
        <v>117</v>
      </c>
      <c r="EO99" s="4">
        <f t="shared" si="115"/>
        <v>117</v>
      </c>
      <c r="EP99" s="4">
        <f t="shared" si="115"/>
        <v>91</v>
      </c>
      <c r="EQ99" s="4">
        <f t="shared" si="115"/>
        <v>124</v>
      </c>
      <c r="ER99" s="4" t="e">
        <f t="shared" si="115"/>
        <v>#DIV/0!</v>
      </c>
      <c r="ET99" s="4">
        <v>0</v>
      </c>
      <c r="EU99">
        <v>0</v>
      </c>
      <c r="EV99">
        <v>5</v>
      </c>
      <c r="EW99">
        <v>0</v>
      </c>
      <c r="EX99">
        <v>0</v>
      </c>
      <c r="EY99">
        <v>0</v>
      </c>
      <c r="EZ99">
        <v>0</v>
      </c>
      <c r="FA99">
        <v>5</v>
      </c>
      <c r="FB99">
        <v>0</v>
      </c>
      <c r="FC99">
        <v>5</v>
      </c>
      <c r="FD99">
        <f>VLOOKUP(A99, '[3]College Football Reference 0918'!$A$2:$R$131, 9, FALSE)</f>
        <v>1</v>
      </c>
      <c r="FE99">
        <f>VLOOKUP(A99, '[3]College Football Reference 0918'!$A$2:$R$131, 10, FALSE)</f>
        <v>0</v>
      </c>
      <c r="FF99">
        <f>VLOOKUP(A99, '[3]College Football Reference 0918'!$A$2:$R$131, 11, FALSE)</f>
        <v>0</v>
      </c>
      <c r="FG99">
        <f>VLOOKUP(A99, '[3]College Football Reference 0918'!$A$2:$R$131, 12, FALSE)</f>
        <v>0</v>
      </c>
      <c r="FH99">
        <f>VLOOKUP(A99, '[3]College Football Reference 0918'!$A$2:$R$131, 13, FALSE)</f>
        <v>0</v>
      </c>
      <c r="FX99">
        <f>IF((VLOOKUP(A99, '[3]2014'!$B$18:$Q$145, 13, FALSE))&gt;0, 5, 0)</f>
        <v>0</v>
      </c>
      <c r="FY99">
        <f>IF((VLOOKUP(A99, '[3]2015'!$B$18:$P$145, 13, FALSE))&gt;0, 5, 0)</f>
        <v>0</v>
      </c>
      <c r="FZ99">
        <f>IF((VLOOKUP(A99, '[3]2016'!$B$18:$Q$145, 13, FALSE))&gt;0, 5, 0)</f>
        <v>0</v>
      </c>
      <c r="GA99">
        <f>IF((VLOOKUP(A99, '[3]2017'!$B$18:$Q$147, 13, FALSE))&gt;0, 5, 0)</f>
        <v>0</v>
      </c>
      <c r="GB99">
        <f>IF((VLOOKUP(A99, '[3]2018'!$B$18:$Q$147, 13, FALSE))&gt;0, 5, 0)</f>
        <v>0</v>
      </c>
      <c r="GC99">
        <f>IF((VLOOKUP(A99, '[3]2014'!$B$18:$Q$145, 15, FALSE))&gt;0, 5, 0)</f>
        <v>0</v>
      </c>
      <c r="GD99">
        <f>IF((VLOOKUP(A99, '[3]2015'!$B$18:$P$145, 15, FALSE))&gt;0, 5, 0)</f>
        <v>0</v>
      </c>
      <c r="GE99">
        <f>IF((VLOOKUP(A99, '[3]2016'!$B$18:$Q$145, 15, FALSE))&gt;0, 5, 0)</f>
        <v>0</v>
      </c>
      <c r="GF99">
        <f>IF((VLOOKUP(A99, '[3]2017'!$B$18:$Q$147, 15, FALSE))&gt;0, 5, 0)</f>
        <v>0</v>
      </c>
      <c r="GG99">
        <f>IF((VLOOKUP(A99, '[3]2018'!$B$18:$Q$147, 15, FALSE))&gt;0, 5, 0)</f>
        <v>0</v>
      </c>
      <c r="GH99" s="7">
        <f t="shared" si="116"/>
        <v>90009.052231819456</v>
      </c>
      <c r="GI99" s="7">
        <f t="shared" si="116"/>
        <v>98050.985114853305</v>
      </c>
      <c r="GJ99" s="7">
        <f t="shared" si="116"/>
        <v>106811.43111286424</v>
      </c>
      <c r="GK99" s="7">
        <f t="shared" si="116"/>
        <v>116354.58637171707</v>
      </c>
      <c r="GL99" s="7">
        <f t="shared" si="116"/>
        <v>126750.3826947865</v>
      </c>
      <c r="GM99">
        <v>138075</v>
      </c>
      <c r="GO99" s="8" t="e">
        <f t="shared" si="89"/>
        <v>#N/A</v>
      </c>
      <c r="GP99" s="8" t="e">
        <f t="shared" si="90"/>
        <v>#N/A</v>
      </c>
      <c r="GQ99" t="e">
        <f>VLOOKUP(A99, '[3]Sept. 2017 Social'!$D$2:$F$151, 3, FALSE)</f>
        <v>#N/A</v>
      </c>
      <c r="GR99" t="e">
        <f>VLOOKUP(A99, '[3]Sept. 2018 Social'!$D$2:$F$151, 3, FALSE)</f>
        <v>#N/A</v>
      </c>
      <c r="GS99" t="e">
        <f>VLOOKUP(A99, '[3]Sept. 2019 Social'!$D$2:$F$301, 3, FALSE)</f>
        <v>#N/A</v>
      </c>
      <c r="GV99">
        <v>0.68916928376657738</v>
      </c>
    </row>
    <row r="100" spans="1:204" x14ac:dyDescent="0.35">
      <c r="A100" t="s">
        <v>401</v>
      </c>
      <c r="B100" t="str">
        <f>VLOOKUP(A100,'[1]CFB Scores for Tableau'!$A$2:$D$131, 2, FALSE)</f>
        <v>Mount Pleasant</v>
      </c>
      <c r="C100" t="str">
        <f>VLOOKUP(A100,'[1]CFB Scores for Tableau'!$A$2:$D$131, 3, FALSE)</f>
        <v>Michigan</v>
      </c>
      <c r="D100" s="9">
        <f>VLOOKUP(A100,'[1]CFB Scores for Tableau'!$A$2:$D$131, 4, FALSE)</f>
        <v>48859</v>
      </c>
      <c r="F100" s="3">
        <f t="shared" si="61"/>
        <v>7.5604965979760959</v>
      </c>
      <c r="G100">
        <f t="shared" si="62"/>
        <v>104</v>
      </c>
      <c r="I100" s="4">
        <f t="shared" si="63"/>
        <v>-0.63554968093999964</v>
      </c>
      <c r="J100">
        <v>0</v>
      </c>
      <c r="K100" s="4">
        <f t="shared" si="64"/>
        <v>5.2504200000000001</v>
      </c>
      <c r="L100" s="4">
        <f t="shared" si="65"/>
        <v>28.221258674423876</v>
      </c>
      <c r="M100" s="4">
        <f t="shared" si="91"/>
        <v>32.768322000000005</v>
      </c>
      <c r="N100" s="4">
        <f t="shared" si="66"/>
        <v>22.395000000148258</v>
      </c>
      <c r="O100" s="4">
        <f t="shared" si="67"/>
        <v>87.999450993632138</v>
      </c>
      <c r="P100" s="4">
        <f t="shared" si="68"/>
        <v>94</v>
      </c>
      <c r="Q100" s="4"/>
      <c r="R100" s="4">
        <f t="shared" si="92"/>
        <v>87.030903090860008</v>
      </c>
      <c r="S100" s="4">
        <f t="shared" si="69"/>
        <v>94</v>
      </c>
      <c r="T100" s="4"/>
      <c r="U100" t="s">
        <v>353</v>
      </c>
      <c r="V100" t="s">
        <v>203</v>
      </c>
      <c r="W100" s="4">
        <v>6578533.7999999998</v>
      </c>
      <c r="X100" s="4">
        <v>1426182.1</v>
      </c>
      <c r="Y100" s="4">
        <f>VLOOKUP(A100, '[2]Non-Power 5'!$B$2:$F$68, 3, FALSE)</f>
        <v>329668.59999999998</v>
      </c>
      <c r="Z100" s="4">
        <f>VLOOKUP(A100, '[2]Non-Power 5'!$B$2:$F$68, 4, FALSE)</f>
        <v>162629.6</v>
      </c>
      <c r="AA100">
        <f>VLOOKUP(A100, '[2]Non-Power 5'!$B$2:$F$68, 5, FALSE)</f>
        <v>0.49331237491226043</v>
      </c>
      <c r="AB100" s="4">
        <v>5152351.6999999993</v>
      </c>
      <c r="AC100">
        <v>0.22990560704760005</v>
      </c>
      <c r="AD100" s="4">
        <f t="shared" si="70"/>
        <v>2541200</v>
      </c>
      <c r="AE100" t="s">
        <v>402</v>
      </c>
      <c r="AF100" s="5">
        <f>(VLOOKUP(A100, '[3]USA Coaches'' Salaries'!$O$3:$W$132, 9, FALSE))</f>
        <v>0.57600800000000008</v>
      </c>
      <c r="AG100">
        <v>19806</v>
      </c>
      <c r="AH100">
        <v>42295</v>
      </c>
      <c r="AI100">
        <v>9105</v>
      </c>
      <c r="AJ100">
        <f t="shared" si="71"/>
        <v>71206</v>
      </c>
      <c r="AK100">
        <v>0</v>
      </c>
      <c r="AL100">
        <v>0</v>
      </c>
      <c r="AM100">
        <v>0</v>
      </c>
      <c r="AN100">
        <v>0</v>
      </c>
      <c r="AO100">
        <f t="shared" si="104"/>
        <v>0</v>
      </c>
      <c r="AP100">
        <f>(VLOOKUP(A100, '[3]College Football Reference 0918'!$A$2:$I$131, 8, FALSE))*10</f>
        <v>0</v>
      </c>
      <c r="AQ100">
        <f>(VLOOKUP(A100, '[3]College Football Reference 0918'!$A$2:$I$131, 9, FALSE))*10</f>
        <v>10</v>
      </c>
      <c r="AR100">
        <f>VLOOKUP('Dataset to Analyze - Overall'!A100, '[3]College Football Reference 0918'!$A$2:$G$131, 3, FALSE)</f>
        <v>60</v>
      </c>
      <c r="AS100">
        <f>VLOOKUP('Dataset to Analyze - Overall'!A100, '[3]College Football Reference 0918'!$A$2:$G$131, 4, FALSE)</f>
        <v>67</v>
      </c>
      <c r="AT100" s="5">
        <f>VLOOKUP('Dataset to Analyze - Overall'!A100, '[3]College Football Reference 0918'!$A$2:$G$131, 5, FALSE)</f>
        <v>0.47244094488188976</v>
      </c>
      <c r="AU100">
        <f>(VLOOKUP('Dataset to Analyze - Overall'!A100,'[3]College Football Reference 0918'!$A$2:$G$131,7,FALSE)*5)</f>
        <v>10</v>
      </c>
      <c r="AV100">
        <f>(VLOOKUP('Dataset to Analyze - Overall'!A100, '[3]College Football Reference 0918'!$A$2:$G$131, 6, FALSE))*5</f>
        <v>30</v>
      </c>
      <c r="AW100">
        <f t="shared" si="73"/>
        <v>15</v>
      </c>
      <c r="AX100" s="4">
        <f>((((SUMIF('[3]2014 Broadcasts'!$F$2:$F$561, 'Dataset to Analyze - Overall'!A100, '[3]2014 Broadcasts'!$B$2:$B$561))+(SUMIF('[3]2014 Broadcasts'!$G$2:$G$561, 'Dataset to Analyze - Overall'!A100, '[3]2014 Broadcasts'!$B$2:$B$561))+(SUMIF('[3]2014 Broadcasts'!$H$2:$H$561, 'Dataset to Analyze - Overall'!A100, '[3]2014 Broadcasts'!$B$2:$B$561))+(SUMIF('[3]2014 Broadcasts'!$I$2:$I$561, 'Dataset to Analyze - Overall'!A100, '[3]2014 Broadcasts'!$B$2:$B$561)))+((SUMIF('[3]2015 Broadcasts'!$C$2:$C$417,'Dataset to Analyze - Overall'!A100,'[3]2015 Broadcasts'!$H$2:$H$417))+(SUMIF('[3]2015 Broadcasts'!$D$2:$D$417,'Dataset to Analyze - Overall'!A100,'[3]2015 Broadcasts'!$H$2:$H$417)))+((SUMIF('[3]2016 Broadcasts'!$C$2:$C$400,'Dataset to Analyze - Overall'!A100,'[3]2016 Broadcasts'!$H$2:$H$400))+(SUMIF('[3]2016 Broadcasts'!$D$2:$D$400,'Dataset to Analyze - Overall'!A100,'[3]2016 Broadcasts'!$H$2:$H$400)))+((SUMIF('[3]2017 Broadcasts'!$C$2:$C$394,'Dataset to Analyze - Overall'!A100, '[3]2017 Broadcasts'!$I$2:$I$394))+(SUMIF('[3]2017 Broadcasts'!$D$2:$D$394,'Dataset to Analyze - Overall'!A100, '[3]2017 Broadcasts'!$I$2:$I$394)))+((SUMIF('[3]2018 Broadcasts'!$C$2:$C$351, 'Dataset to Analyze - Overall'!A100, '[3]2018 Broadcasts'!$H$2:$H$351))+(SUMIF('[3]2018 Broadcasts'!$D$2:$D$351, 'Dataset to Analyze - Overall'!A100, '[3]2018 Broadcasts'!$H$2:$H$351))))/AW100)*1000000</f>
        <v>492133.33333333337</v>
      </c>
      <c r="AY100" t="s">
        <v>233</v>
      </c>
      <c r="AZ100" s="4">
        <f>(VLOOKUP(A100, [3]Averages!$B$2:$K$128, 10, FALSE))*1000000</f>
        <v>189000</v>
      </c>
      <c r="BA100" s="4">
        <f>AVERAGEIF([3]Attendance!$C$2:$C$1286, 'Dataset to Analyze - Overall'!A100, [3]Attendance!$G$2:$G$1286)</f>
        <v>15429.3</v>
      </c>
      <c r="BB100">
        <f>VLOOKUP(A100, [3]Stadiums!$B$2:$E$132, 3, FALSE)</f>
        <v>30255</v>
      </c>
      <c r="BC100" s="3">
        <f t="shared" si="74"/>
        <v>0.50997521070897367</v>
      </c>
      <c r="BD100">
        <f>VLOOKUP(A100, '[3]College Football Reference 0918'!$A$2:$L$131, 11, FALSE)</f>
        <v>0</v>
      </c>
      <c r="BE100">
        <f>VLOOKUP(A100, '[3]College Football Reference 0918'!$A$2:$L$131, 12, FALSE)</f>
        <v>1</v>
      </c>
      <c r="BF100">
        <f>VLOOKUP(A100, '[3]College Football Reference 0918'!$A$2:$L$131, 2, FALSE)</f>
        <v>1</v>
      </c>
      <c r="BG100">
        <f>VLOOKUP(A100, '[3]Draft Picks'!$AG$2:$AT$131, 14, FALSE)</f>
        <v>8</v>
      </c>
      <c r="BH100">
        <f>VLOOKUP(A100, [3]Averages!$B$2:$J$128, 9, FALSE)</f>
        <v>1607237.699</v>
      </c>
      <c r="BJ100">
        <f>VLOOKUP(A100&amp;"2014", '[4]Revenues_All_Sports_and_Men''s_W'!$E$2:$BI$1271, 57, FALSE)</f>
        <v>6971102</v>
      </c>
      <c r="BK100">
        <f>VLOOKUP(A100&amp;"2015", '[4]Revenues_All_Sports_and_Men''s_W'!$E$2:$BI$1271, 57, FALSE)</f>
        <v>6274563</v>
      </c>
      <c r="BL100">
        <f>VLOOKUP(A100&amp;"2016", '[4]Revenues_All_Sports_and_Men''s_W'!$E$2:$BI$1271, 57, FALSE)</f>
        <v>7233254</v>
      </c>
      <c r="BM100">
        <f>VLOOKUP(A100&amp;"2017", '[4]Revenues_All_Sports_and_Men''s_W'!$E$2:$BI$1271, 57, FALSE)</f>
        <v>7261558</v>
      </c>
      <c r="BN100">
        <f>VLOOKUP(A100&amp;"2018", '[4]Revenues_All_Sports_and_Men''s_W'!$E$2:$BI$1271, 57, FALSE)</f>
        <v>8175068</v>
      </c>
      <c r="BO100" s="6">
        <f>VLOOKUP(A100&amp;"2014", '[4]Revenues_All_Sports_and_Men''s_W'!$E$2:$FO$1271, 58, FALSE)</f>
        <v>0.24330615948225373</v>
      </c>
      <c r="BP100" s="6">
        <f>VLOOKUP(A100&amp;"2015", '[4]Revenues_All_Sports_and_Men''s_W'!$E$2:$FO$1271, 58, FALSE)</f>
        <v>0.21184302901462396</v>
      </c>
      <c r="BQ100" s="6">
        <f>VLOOKUP(A100&amp;"2016", '[4]Revenues_All_Sports_and_Men''s_W'!$E$2:$FO$1271, 58, FALSE)</f>
        <v>0.22751716030306246</v>
      </c>
      <c r="BR100" s="6">
        <f>VLOOKUP(A100&amp;"2017", '[4]Revenues_All_Sports_and_Men''s_W'!$E$2:$FO$1271, 58, FALSE)</f>
        <v>0.2231578431080902</v>
      </c>
      <c r="BS100" s="6">
        <f>VLOOKUP(A100&amp;"2018", '[4]Revenues_All_Sports_and_Men''s_W'!$E$2:$FO$1271, 58, FALSE)</f>
        <v>0.24299555894012609</v>
      </c>
      <c r="BT100">
        <f>VLOOKUP(A100&amp;"2014", '[5]Recruiting_Expenses_Men''s_Women'!$F$2:$O$1271, 9, FALSE)</f>
        <v>322780</v>
      </c>
      <c r="BU100">
        <f>VLOOKUP(A100&amp;"2015", '[5]Recruiting_Expenses_Men''s_Women'!$F$2:$O$1271, 9, FALSE)</f>
        <v>363403</v>
      </c>
      <c r="BV100">
        <f>VLOOKUP(A100&amp;"2016", '[5]Recruiting_Expenses_Men''s_Women'!$F$2:$O$1271, 9, FALSE)</f>
        <v>335364</v>
      </c>
      <c r="BW100">
        <f>VLOOKUP(A100&amp;"2017", '[5]Recruiting_Expenses_Men''s_Women'!$F$2:$O$1271, 9, FALSE)</f>
        <v>362198</v>
      </c>
      <c r="BX100">
        <f>VLOOKUP(A100&amp;"2018", '[5]Recruiting_Expenses_Men''s_Women'!$F$2:$O$1271, 9, FALSE)</f>
        <v>423406</v>
      </c>
      <c r="BY100" s="4">
        <v>1798000</v>
      </c>
      <c r="BZ100" s="4">
        <v>1644000</v>
      </c>
      <c r="CA100" s="4">
        <v>2351000</v>
      </c>
      <c r="CB100" s="4">
        <v>2623000</v>
      </c>
      <c r="CC100" s="4">
        <v>4290000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f>VLOOKUP(A100, '[3]2014'!$B$18:$D$145, 3, FALSE)</f>
        <v>7</v>
      </c>
      <c r="CJ100">
        <f>VLOOKUP(A100, '[3]2015'!$B$18:$D$145, 3, FALSE)</f>
        <v>7</v>
      </c>
      <c r="CK100">
        <f>VLOOKUP(A100, '[3]2016'!$B$18:$D$145, 3, FALSE)</f>
        <v>6</v>
      </c>
      <c r="CL100">
        <f>VLOOKUP(A100, '[3]2017'!$B$18:$D$147, 3, FALSE)</f>
        <v>8</v>
      </c>
      <c r="CM100">
        <f>VLOOKUP(A100, '[3]2018'!$B$18:$D$147, 3, FALSE)</f>
        <v>1</v>
      </c>
      <c r="CN100">
        <f>COUNTIF('[3]2014 Broadcasts'!$F$2:$F$561, 'Dataset to Analyze - Overall'!A100)+COUNTIF('[3]2014 Broadcasts'!$G$2:$G$561, 'Dataset to Analyze - Overall'!A100)+COUNTIF('[3]2014 Broadcasts'!$H$2:$H$561, 'Dataset to Analyze - Overall'!A100)+COUNTIF('[3]2014 Broadcasts'!$I$2:$I$561, 'Dataset to Analyze - Overall'!A100)</f>
        <v>3</v>
      </c>
      <c r="CO100">
        <f>COUNTIF('[3]2015 Broadcasts'!$C$2:$C$417, A100)+COUNTIF('[3]2015 Broadcasts'!$D$2:$D$417, A100)</f>
        <v>4</v>
      </c>
      <c r="CP100">
        <f>COUNTIF('[3]2016 Broadcasts'!$C$2:$C$400, 'Dataset to Analyze - Overall'!A100)+COUNTIF('[3]2016 Broadcasts'!$D$2:$D$400, 'Dataset to Analyze - Overall'!A100)</f>
        <v>3</v>
      </c>
      <c r="CQ100">
        <f>COUNTIF('[3]2017 Broadcasts'!$C$2:$C$394, 'Dataset to Analyze - Overall'!A100)+COUNTIF('[3]2017 Broadcasts'!$D$2:$D$394, 'Dataset to Analyze - Overall'!A100)</f>
        <v>3</v>
      </c>
      <c r="CR100">
        <f>COUNTIF('[3]2018 Broadcasts'!$C$2:$C$351, 'Dataset to Analyze - Overall'!A100)+COUNTIF('[3]2018 Broadcasts'!$D$2:$D$351, 'Dataset to Analyze - Overall'!A100)</f>
        <v>2</v>
      </c>
      <c r="CS100" s="4">
        <f>(((SUMIF('[3]2014 Broadcasts'!$F$2:$F$561, 'Dataset to Analyze - Overall'!A100, '[3]2014 Broadcasts'!$B$2:$B$561))+(SUMIF('[3]2014 Broadcasts'!$G$2:$G$561, 'Dataset to Analyze - Overall'!A100, '[3]2014 Broadcasts'!$B$2:$B$561))+(SUMIF('[3]2014 Broadcasts'!$H$2:$H$561, 'Dataset to Analyze - Overall'!A100, '[3]2014 Broadcasts'!$B$2:$B$561))+(SUMIF('[3]2014 Broadcasts'!$I$2:$I$561, 'Dataset to Analyze - Overall'!A100, '[3]2014 Broadcasts'!$B$2:$B$561)))/'Dataset to Analyze - Overall'!CN100)*1000000</f>
        <v>659000</v>
      </c>
      <c r="CT100" s="4">
        <f>(((SUMIF('[3]2015 Broadcasts'!$C$2:$C$417,'Dataset to Analyze - Overall'!A100,'[3]2015 Broadcasts'!$H$2:$H$417))+(SUMIF('[3]2015 Broadcasts'!$D$2:$D$417,'Dataset to Analyze - Overall'!A100,'[3]2015 Broadcasts'!$H$2:$H$417)))/CO100)*1000000</f>
        <v>627750</v>
      </c>
      <c r="CU100" s="4">
        <f>(((SUMIF('[3]2016 Broadcasts'!$C$2:$C$400,'Dataset to Analyze - Overall'!A100,'[3]2016 Broadcasts'!$H$2:$H$400))+(SUMIF('[3]2016 Broadcasts'!$D$2:$D$400,'Dataset to Analyze - Overall'!A100,'[3]2016 Broadcasts'!$H$2:$H$400)))/'Dataset to Analyze - Overall'!CP100)*1000000</f>
        <v>566333.33333333349</v>
      </c>
      <c r="CV100" s="4">
        <f>(((SUMIF('[3]2017 Broadcasts'!$C$2:$C$394,'Dataset to Analyze - Overall'!A100, '[3]2017 Broadcasts'!$I$2:$I$394))+(SUMIF('[3]2017 Broadcasts'!$D$2:$D$394,'Dataset to Analyze - Overall'!A100, '[3]2017 Broadcasts'!$I$2:$I$394)))/'Dataset to Analyze - Overall'!CQ100)*1000000</f>
        <v>147666.66666666666</v>
      </c>
      <c r="CW100" s="4">
        <f>(((SUMIF('[3]2018 Broadcasts'!$C$2:$C$351, 'Dataset to Analyze - Overall'!A100, '[3]2018 Broadcasts'!$H$2:$H$351))+(SUMIF('[3]2018 Broadcasts'!$D$2:$D$351, 'Dataset to Analyze - Overall'!A100, '[3]2018 Broadcasts'!$H$2:$H$351)))/'Dataset to Analyze - Overall'!CR100)*1000000</f>
        <v>376000</v>
      </c>
      <c r="CX100" s="5"/>
      <c r="CY100">
        <f>VLOOKUP(A100&amp;"2014", [3]Attendance!$D$2:$G$1286, 4, FALSE)</f>
        <v>16306</v>
      </c>
      <c r="CZ100">
        <f>VLOOKUP(A100&amp;"2015", [3]Attendance!$D$2:$G$1286, 4, FALSE)</f>
        <v>15672</v>
      </c>
      <c r="DA100">
        <f>VLOOKUP(A100&amp;"2016", [3]Attendance!$D$2:$G$1286, 4, FALSE)</f>
        <v>17408</v>
      </c>
      <c r="DB100">
        <f>VLOOKUP(A100&amp;"2017", [3]Attendance!$D$2:$G$1286, 4, FALSE)</f>
        <v>13504</v>
      </c>
      <c r="DC100">
        <f>VLOOKUP(A100&amp;"2018", [3]Attendance!$D$2:$G$1286, 4, FALSE)</f>
        <v>12840</v>
      </c>
      <c r="DY100">
        <f t="shared" si="105"/>
        <v>30.269109999999998</v>
      </c>
      <c r="DZ100">
        <f t="shared" si="106"/>
        <v>29.030709999999999</v>
      </c>
      <c r="EA100">
        <f t="shared" si="107"/>
        <v>28.945179999999997</v>
      </c>
      <c r="EB100">
        <f t="shared" si="108"/>
        <v>30.354639999999996</v>
      </c>
      <c r="EC100">
        <f t="shared" si="109"/>
        <v>23.517529999999997</v>
      </c>
      <c r="ED100">
        <f t="shared" si="110"/>
        <v>4.479000000003615</v>
      </c>
      <c r="EE100">
        <f t="shared" si="111"/>
        <v>5.9720000000129563</v>
      </c>
      <c r="EF100">
        <f t="shared" si="112"/>
        <v>4.4790000000234098</v>
      </c>
      <c r="EG100">
        <f t="shared" si="113"/>
        <v>4.4790000000340369</v>
      </c>
      <c r="EH100">
        <f t="shared" si="114"/>
        <v>2.9860000000461926</v>
      </c>
      <c r="EI100" s="4">
        <f t="shared" si="98"/>
        <v>34.748110000003614</v>
      </c>
      <c r="EJ100" s="4">
        <f t="shared" si="99"/>
        <v>35.002710000012954</v>
      </c>
      <c r="EK100" s="4">
        <f t="shared" si="100"/>
        <v>33.424180000023405</v>
      </c>
      <c r="EL100" s="4">
        <f t="shared" si="101"/>
        <v>34.83364000003403</v>
      </c>
      <c r="EM100" s="4">
        <f t="shared" si="102"/>
        <v>26.50353000004619</v>
      </c>
      <c r="EN100" s="4">
        <f t="shared" si="115"/>
        <v>99</v>
      </c>
      <c r="EO100" s="4">
        <f t="shared" si="115"/>
        <v>96</v>
      </c>
      <c r="EP100" s="4">
        <f t="shared" si="115"/>
        <v>98</v>
      </c>
      <c r="EQ100" s="4">
        <f t="shared" si="115"/>
        <v>94</v>
      </c>
      <c r="ER100" s="4" t="e">
        <f t="shared" si="115"/>
        <v>#DIV/0!</v>
      </c>
      <c r="ET100" s="4">
        <v>0</v>
      </c>
      <c r="EU100">
        <v>0</v>
      </c>
      <c r="EV100">
        <v>0</v>
      </c>
      <c r="EW100">
        <v>0</v>
      </c>
      <c r="EX100">
        <v>0</v>
      </c>
      <c r="EY100">
        <v>5</v>
      </c>
      <c r="EZ100">
        <v>5</v>
      </c>
      <c r="FA100">
        <v>5</v>
      </c>
      <c r="FB100">
        <v>5</v>
      </c>
      <c r="FC100">
        <v>0</v>
      </c>
      <c r="FD100">
        <f>VLOOKUP(A100, '[3]College Football Reference 0918'!$A$2:$R$131, 9, FALSE)</f>
        <v>1</v>
      </c>
      <c r="FE100">
        <f>VLOOKUP(A100, '[3]College Football Reference 0918'!$A$2:$R$131, 10, FALSE)</f>
        <v>0</v>
      </c>
      <c r="FF100">
        <f>VLOOKUP(A100, '[3]College Football Reference 0918'!$A$2:$R$131, 11, FALSE)</f>
        <v>0</v>
      </c>
      <c r="FG100">
        <f>VLOOKUP(A100, '[3]College Football Reference 0918'!$A$2:$R$131, 12, FALSE)</f>
        <v>1</v>
      </c>
      <c r="FH100">
        <f>VLOOKUP(A100, '[3]College Football Reference 0918'!$A$2:$R$131, 13, FALSE)</f>
        <v>0</v>
      </c>
      <c r="FX100">
        <f>IF((VLOOKUP(A100, '[3]2014'!$B$18:$Q$145, 13, FALSE))&gt;0, 5, 0)</f>
        <v>0</v>
      </c>
      <c r="FY100">
        <f>IF((VLOOKUP(A100, '[3]2015'!$B$18:$P$145, 13, FALSE))&gt;0, 5, 0)</f>
        <v>0</v>
      </c>
      <c r="FZ100">
        <f>IF((VLOOKUP(A100, '[3]2016'!$B$18:$Q$145, 13, FALSE))&gt;0, 5, 0)</f>
        <v>0</v>
      </c>
      <c r="GA100">
        <f>IF((VLOOKUP(A100, '[3]2017'!$B$18:$Q$147, 13, FALSE))&gt;0, 5, 0)</f>
        <v>0</v>
      </c>
      <c r="GB100">
        <f>IF((VLOOKUP(A100, '[3]2018'!$B$18:$Q$147, 13, FALSE))&gt;0, 5, 0)</f>
        <v>0</v>
      </c>
      <c r="GC100">
        <f>IF((VLOOKUP(A100, '[3]2014'!$B$18:$Q$145, 15, FALSE))&gt;0, 5, 0)</f>
        <v>0</v>
      </c>
      <c r="GD100">
        <f>IF((VLOOKUP(A100, '[3]2015'!$B$18:$P$145, 15, FALSE))&gt;0, 5, 0)</f>
        <v>0</v>
      </c>
      <c r="GE100">
        <f>IF((VLOOKUP(A100, '[3]2016'!$B$18:$Q$145, 15, FALSE))&gt;0, 5, 0)</f>
        <v>0</v>
      </c>
      <c r="GF100">
        <f>IF((VLOOKUP(A100, '[3]2017'!$B$18:$Q$147, 15, FALSE))&gt;0, 5, 0)</f>
        <v>0</v>
      </c>
      <c r="GG100">
        <f>IF((VLOOKUP(A100, '[3]2018'!$B$18:$Q$147, 15, FALSE))&gt;0, 5, 0)</f>
        <v>0</v>
      </c>
      <c r="GH100" s="7">
        <f t="shared" si="116"/>
        <v>46418.139223023252</v>
      </c>
      <c r="GI100" s="7">
        <f t="shared" si="116"/>
        <v>50565.406091531731</v>
      </c>
      <c r="GJ100" s="7">
        <f t="shared" si="116"/>
        <v>55083.213933171181</v>
      </c>
      <c r="GK100" s="7">
        <f t="shared" si="116"/>
        <v>60004.669036280902</v>
      </c>
      <c r="GL100" s="7">
        <f t="shared" si="116"/>
        <v>65365.835597790821</v>
      </c>
      <c r="GM100">
        <v>71206</v>
      </c>
      <c r="GO100" s="8">
        <f t="shared" si="89"/>
        <v>4.48E-2</v>
      </c>
      <c r="GP100" s="8">
        <f t="shared" si="90"/>
        <v>4.48E-2</v>
      </c>
      <c r="GQ100">
        <f>VLOOKUP(A100, '[3]Sept. 2017 Social'!$D$2:$F$151, 3, FALSE)</f>
        <v>4.48E-2</v>
      </c>
      <c r="GR100" t="e">
        <f>VLOOKUP(A100, '[3]Sept. 2018 Social'!$D$2:$F$151, 3, FALSE)</f>
        <v>#N/A</v>
      </c>
      <c r="GS100" t="e">
        <f>VLOOKUP(A100, '[3]Sept. 2019 Social'!$D$2:$F$301, 3, FALSE)</f>
        <v>#N/A</v>
      </c>
      <c r="GV100">
        <v>0.57713792220778881</v>
      </c>
    </row>
    <row r="101" spans="1:204" x14ac:dyDescent="0.35">
      <c r="A101" t="s">
        <v>403</v>
      </c>
      <c r="B101" t="str">
        <f>VLOOKUP(A101,'[1]CFB Scores for Tableau'!$A$2:$D$131, 2, FALSE)</f>
        <v>Troy</v>
      </c>
      <c r="C101" t="str">
        <f>VLOOKUP(A101,'[1]CFB Scores for Tableau'!$A$2:$D$131, 3, FALSE)</f>
        <v>Alabama</v>
      </c>
      <c r="D101" s="9">
        <f>VLOOKUP(A101,'[1]CFB Scores for Tableau'!$A$2:$D$131, 4, FALSE)</f>
        <v>36082</v>
      </c>
      <c r="F101" s="3">
        <f t="shared" si="61"/>
        <v>5.7079680423644286</v>
      </c>
      <c r="G101">
        <f t="shared" si="62"/>
        <v>116</v>
      </c>
      <c r="I101" s="4">
        <f t="shared" si="63"/>
        <v>-0.32304216633000049</v>
      </c>
      <c r="J101">
        <v>0</v>
      </c>
      <c r="K101" s="4">
        <f t="shared" si="64"/>
        <v>3.0254399999999997</v>
      </c>
      <c r="L101" s="4">
        <f t="shared" si="65"/>
        <v>37.981204257600751</v>
      </c>
      <c r="M101" s="4">
        <f t="shared" si="91"/>
        <v>37.205072000000001</v>
      </c>
      <c r="N101" s="4">
        <f t="shared" si="66"/>
        <v>20.902000000180877</v>
      </c>
      <c r="O101" s="4">
        <f t="shared" si="67"/>
        <v>98.790674091451635</v>
      </c>
      <c r="P101" s="4">
        <f t="shared" si="68"/>
        <v>88</v>
      </c>
      <c r="Q101" s="4"/>
      <c r="R101" s="4">
        <f t="shared" si="92"/>
        <v>97.719748394090004</v>
      </c>
      <c r="S101" s="4">
        <f t="shared" si="69"/>
        <v>88</v>
      </c>
      <c r="T101" s="4"/>
      <c r="U101" t="s">
        <v>381</v>
      </c>
      <c r="V101" t="s">
        <v>203</v>
      </c>
      <c r="W101" s="4">
        <v>6932169.0999999996</v>
      </c>
      <c r="X101" s="4">
        <v>935764.2</v>
      </c>
      <c r="Y101" s="4">
        <f>VLOOKUP(A101, '[2]Non-Power 5'!$B$2:$F$68, 3, FALSE)</f>
        <v>164436.4</v>
      </c>
      <c r="Z101" s="4">
        <f>VLOOKUP(A101, '[2]Non-Power 5'!$B$2:$F$68, 4, FALSE)</f>
        <v>96375</v>
      </c>
      <c r="AA101">
        <f>VLOOKUP(A101, '[2]Non-Power 5'!$B$2:$F$68, 5, FALSE)</f>
        <v>0.58609286021829721</v>
      </c>
      <c r="AB101" s="4">
        <v>5996404.8999999994</v>
      </c>
      <c r="AC101">
        <v>0.31296784068866346</v>
      </c>
      <c r="AD101" s="4">
        <f t="shared" si="70"/>
        <v>1594400</v>
      </c>
      <c r="AE101" t="s">
        <v>404</v>
      </c>
      <c r="AF101" s="5">
        <f>(VLOOKUP(A101, '[3]USA Coaches'' Salaries'!$O$3:$W$132, 9, FALSE))</f>
        <v>0.70399999999999996</v>
      </c>
      <c r="AG101">
        <v>36890</v>
      </c>
      <c r="AH101">
        <v>34346</v>
      </c>
      <c r="AI101">
        <v>14198</v>
      </c>
      <c r="AJ101">
        <f t="shared" si="71"/>
        <v>85434</v>
      </c>
      <c r="AK101">
        <v>0</v>
      </c>
      <c r="AL101">
        <v>0</v>
      </c>
      <c r="AM101">
        <v>0</v>
      </c>
      <c r="AN101">
        <v>0</v>
      </c>
      <c r="AO101">
        <f t="shared" si="104"/>
        <v>0</v>
      </c>
      <c r="AP101">
        <f>(VLOOKUP(A101, '[3]College Football Reference 0918'!$A$2:$I$131, 8, FALSE))*10</f>
        <v>0</v>
      </c>
      <c r="AQ101">
        <f>(VLOOKUP(A101, '[3]College Football Reference 0918'!$A$2:$I$131, 9, FALSE))*10</f>
        <v>30</v>
      </c>
      <c r="AR101">
        <f>VLOOKUP('Dataset to Analyze - Overall'!A101, '[3]College Football Reference 0918'!$A$2:$G$131, 3, FALSE)</f>
        <v>69</v>
      </c>
      <c r="AS101">
        <f>VLOOKUP('Dataset to Analyze - Overall'!A101, '[3]College Football Reference 0918'!$A$2:$G$131, 4, FALSE)</f>
        <v>56</v>
      </c>
      <c r="AT101" s="5">
        <f>VLOOKUP('Dataset to Analyze - Overall'!A101, '[3]College Football Reference 0918'!$A$2:$G$131, 5, FALSE)</f>
        <v>0.55200000000000005</v>
      </c>
      <c r="AU101">
        <f>(VLOOKUP('Dataset to Analyze - Overall'!A101,'[3]College Football Reference 0918'!$A$2:$G$131,7,FALSE)*5)</f>
        <v>20</v>
      </c>
      <c r="AV101">
        <f>(VLOOKUP('Dataset to Analyze - Overall'!A101, '[3]College Football Reference 0918'!$A$2:$G$131, 6, FALSE))*5</f>
        <v>25</v>
      </c>
      <c r="AW101">
        <f t="shared" si="73"/>
        <v>14</v>
      </c>
      <c r="AX101" s="4">
        <f>((((SUMIF('[3]2014 Broadcasts'!$F$2:$F$561, 'Dataset to Analyze - Overall'!A101, '[3]2014 Broadcasts'!$B$2:$B$561))+(SUMIF('[3]2014 Broadcasts'!$G$2:$G$561, 'Dataset to Analyze - Overall'!A101, '[3]2014 Broadcasts'!$B$2:$B$561))+(SUMIF('[3]2014 Broadcasts'!$H$2:$H$561, 'Dataset to Analyze - Overall'!A101, '[3]2014 Broadcasts'!$B$2:$B$561))+(SUMIF('[3]2014 Broadcasts'!$I$2:$I$561, 'Dataset to Analyze - Overall'!A101, '[3]2014 Broadcasts'!$B$2:$B$561)))+((SUMIF('[3]2015 Broadcasts'!$C$2:$C$417,'Dataset to Analyze - Overall'!A101,'[3]2015 Broadcasts'!$H$2:$H$417))+(SUMIF('[3]2015 Broadcasts'!$D$2:$D$417,'Dataset to Analyze - Overall'!A101,'[3]2015 Broadcasts'!$H$2:$H$417)))+((SUMIF('[3]2016 Broadcasts'!$C$2:$C$400,'Dataset to Analyze - Overall'!A101,'[3]2016 Broadcasts'!$H$2:$H$400))+(SUMIF('[3]2016 Broadcasts'!$D$2:$D$400,'Dataset to Analyze - Overall'!A101,'[3]2016 Broadcasts'!$H$2:$H$400)))+((SUMIF('[3]2017 Broadcasts'!$C$2:$C$394,'Dataset to Analyze - Overall'!A101, '[3]2017 Broadcasts'!$I$2:$I$394))+(SUMIF('[3]2017 Broadcasts'!$D$2:$D$394,'Dataset to Analyze - Overall'!A101, '[3]2017 Broadcasts'!$I$2:$I$394)))+((SUMIF('[3]2018 Broadcasts'!$C$2:$C$351, 'Dataset to Analyze - Overall'!A101, '[3]2018 Broadcasts'!$H$2:$H$351))+(SUMIF('[3]2018 Broadcasts'!$D$2:$D$351, 'Dataset to Analyze - Overall'!A101, '[3]2018 Broadcasts'!$H$2:$H$351))))/AW101)*1000000</f>
        <v>567071.42857142852</v>
      </c>
      <c r="AY101" t="s">
        <v>233</v>
      </c>
      <c r="AZ101" s="4">
        <f>(VLOOKUP(A101, [3]Averages!$B$2:$K$128, 10, FALSE))*1000000</f>
        <v>200000</v>
      </c>
      <c r="BA101" s="4">
        <f>AVERAGEIF([3]Attendance!$C$2:$C$1286, 'Dataset to Analyze - Overall'!A101, [3]Attendance!$G$2:$G$1286)</f>
        <v>20788.5</v>
      </c>
      <c r="BB101">
        <f>VLOOKUP(A101, [3]Stadiums!$B$2:$E$132, 3, FALSE)</f>
        <v>30000</v>
      </c>
      <c r="BC101" s="3">
        <f t="shared" si="74"/>
        <v>0.69294999999999995</v>
      </c>
      <c r="BD101">
        <f>VLOOKUP(A101, '[3]College Football Reference 0918'!$A$2:$L$131, 11, FALSE)</f>
        <v>0</v>
      </c>
      <c r="BE101">
        <f>VLOOKUP(A101, '[3]College Football Reference 0918'!$A$2:$L$131, 12, FALSE)</f>
        <v>0</v>
      </c>
      <c r="BF101">
        <f>VLOOKUP(A101, '[3]College Football Reference 0918'!$A$2:$L$131, 2, FALSE)</f>
        <v>1</v>
      </c>
      <c r="BG101">
        <f>VLOOKUP(A101, '[3]Draft Picks'!$AG$2:$AT$131, 14, FALSE)</f>
        <v>6</v>
      </c>
      <c r="BH101">
        <f>VLOOKUP(A101, [3]Averages!$B$2:$J$128, 9, FALSE)</f>
        <v>2258659.7150000003</v>
      </c>
      <c r="BJ101">
        <f>VLOOKUP(A101&amp;"2014", '[4]Revenues_All_Sports_and_Men''s_W'!$E$2:$BI$1271, 57, FALSE)</f>
        <v>6962876</v>
      </c>
      <c r="BK101">
        <f>VLOOKUP(A101&amp;"2015", '[4]Revenues_All_Sports_and_Men''s_W'!$E$2:$BI$1271, 57, FALSE)</f>
        <v>7534913</v>
      </c>
      <c r="BL101">
        <f>VLOOKUP(A101&amp;"2016", '[4]Revenues_All_Sports_and_Men''s_W'!$E$2:$BI$1271, 57, FALSE)</f>
        <v>8764479</v>
      </c>
      <c r="BM101">
        <f>VLOOKUP(A101&amp;"2017", '[4]Revenues_All_Sports_and_Men''s_W'!$E$2:$BI$1271, 57, FALSE)</f>
        <v>9513418</v>
      </c>
      <c r="BN101">
        <f>VLOOKUP(A101&amp;"2018", '[4]Revenues_All_Sports_and_Men''s_W'!$E$2:$BI$1271, 57, FALSE)</f>
        <v>8995915</v>
      </c>
      <c r="BO101" s="6">
        <f>VLOOKUP(A101&amp;"2014", '[4]Revenues_All_Sports_and_Men''s_W'!$E$2:$FO$1271, 58, FALSE)</f>
        <v>0.31497066441356625</v>
      </c>
      <c r="BP101" s="6">
        <f>VLOOKUP(A101&amp;"2015", '[4]Revenues_All_Sports_and_Men''s_W'!$E$2:$FO$1271, 58, FALSE)</f>
        <v>0.34820803422025665</v>
      </c>
      <c r="BQ101" s="6">
        <f>VLOOKUP(A101&amp;"2016", '[4]Revenues_All_Sports_and_Men''s_W'!$E$2:$FO$1271, 58, FALSE)</f>
        <v>0.30675309930046335</v>
      </c>
      <c r="BR101" s="6">
        <f>VLOOKUP(A101&amp;"2017", '[4]Revenues_All_Sports_and_Men''s_W'!$E$2:$FO$1271, 58, FALSE)</f>
        <v>0.29115400197815655</v>
      </c>
      <c r="BS101" s="6">
        <f>VLOOKUP(A101&amp;"2018", '[4]Revenues_All_Sports_and_Men''s_W'!$E$2:$FO$1271, 58, FALSE)</f>
        <v>0.27506858280428403</v>
      </c>
      <c r="BT101">
        <f>VLOOKUP(A101&amp;"2014", '[5]Recruiting_Expenses_Men''s_Women'!$F$2:$O$1271, 9, FALSE)</f>
        <v>238099</v>
      </c>
      <c r="BU101">
        <f>VLOOKUP(A101&amp;"2015", '[5]Recruiting_Expenses_Men''s_Women'!$F$2:$O$1271, 9, FALSE)</f>
        <v>151242</v>
      </c>
      <c r="BV101">
        <f>VLOOKUP(A101&amp;"2016", '[5]Recruiting_Expenses_Men''s_Women'!$F$2:$O$1271, 9, FALSE)</f>
        <v>203875</v>
      </c>
      <c r="BW101">
        <f>VLOOKUP(A101&amp;"2017", '[5]Recruiting_Expenses_Men''s_Women'!$F$2:$O$1271, 9, FALSE)</f>
        <v>170391</v>
      </c>
      <c r="BX101">
        <f>VLOOKUP(A101&amp;"2018", '[5]Recruiting_Expenses_Men''s_Women'!$F$2:$O$1271, 9, FALSE)</f>
        <v>257096</v>
      </c>
      <c r="BY101" s="4">
        <v>1298000</v>
      </c>
      <c r="BZ101" s="4">
        <v>1650000</v>
      </c>
      <c r="CA101" s="4">
        <v>1474000</v>
      </c>
      <c r="CB101" s="4">
        <v>1830000</v>
      </c>
      <c r="CC101" s="4">
        <v>1720000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f>VLOOKUP(A101, '[3]2014'!$B$18:$D$145, 3, FALSE)</f>
        <v>3</v>
      </c>
      <c r="CJ101">
        <f>VLOOKUP(A101, '[3]2015'!$B$18:$D$145, 3, FALSE)</f>
        <v>4</v>
      </c>
      <c r="CK101">
        <f>VLOOKUP(A101, '[3]2016'!$B$18:$D$145, 3, FALSE)</f>
        <v>10</v>
      </c>
      <c r="CL101">
        <f>VLOOKUP(A101, '[3]2017'!$B$18:$D$147, 3, FALSE)</f>
        <v>11</v>
      </c>
      <c r="CM101">
        <f>VLOOKUP(A101, '[3]2018'!$B$18:$D$147, 3, FALSE)</f>
        <v>10</v>
      </c>
      <c r="CN101">
        <f>COUNTIF('[3]2014 Broadcasts'!$F$2:$F$561, 'Dataset to Analyze - Overall'!A101)+COUNTIF('[3]2014 Broadcasts'!$G$2:$G$561, 'Dataset to Analyze - Overall'!A101)+COUNTIF('[3]2014 Broadcasts'!$H$2:$H$561, 'Dataset to Analyze - Overall'!A101)+COUNTIF('[3]2014 Broadcasts'!$I$2:$I$561, 'Dataset to Analyze - Overall'!A101)</f>
        <v>2</v>
      </c>
      <c r="CO101">
        <f>COUNTIF('[3]2015 Broadcasts'!$C$2:$C$417, A101)+COUNTIF('[3]2015 Broadcasts'!$D$2:$D$417, A101)</f>
        <v>0</v>
      </c>
      <c r="CP101">
        <f>COUNTIF('[3]2016 Broadcasts'!$C$2:$C$400, 'Dataset to Analyze - Overall'!A101)+COUNTIF('[3]2016 Broadcasts'!$D$2:$D$400, 'Dataset to Analyze - Overall'!A101)</f>
        <v>5</v>
      </c>
      <c r="CQ101">
        <f>COUNTIF('[3]2017 Broadcasts'!$C$2:$C$394, 'Dataset to Analyze - Overall'!A101)+COUNTIF('[3]2017 Broadcasts'!$D$2:$D$394, 'Dataset to Analyze - Overall'!A101)</f>
        <v>5</v>
      </c>
      <c r="CR101">
        <f>COUNTIF('[3]2018 Broadcasts'!$C$2:$C$351, 'Dataset to Analyze - Overall'!A101)+COUNTIF('[3]2018 Broadcasts'!$D$2:$D$351, 'Dataset to Analyze - Overall'!A101)</f>
        <v>2</v>
      </c>
      <c r="CS101" s="4">
        <f>(((SUMIF('[3]2014 Broadcasts'!$F$2:$F$561, 'Dataset to Analyze - Overall'!A101, '[3]2014 Broadcasts'!$B$2:$B$561))+(SUMIF('[3]2014 Broadcasts'!$G$2:$G$561, 'Dataset to Analyze - Overall'!A101, '[3]2014 Broadcasts'!$B$2:$B$561))+(SUMIF('[3]2014 Broadcasts'!$H$2:$H$561, 'Dataset to Analyze - Overall'!A101, '[3]2014 Broadcasts'!$B$2:$B$561))+(SUMIF('[3]2014 Broadcasts'!$I$2:$I$561, 'Dataset to Analyze - Overall'!A101, '[3]2014 Broadcasts'!$B$2:$B$561)))/'Dataset to Analyze - Overall'!CN101)*1000000</f>
        <v>95000</v>
      </c>
      <c r="CT101" s="4">
        <v>0</v>
      </c>
      <c r="CU101" s="4">
        <f>(((SUMIF('[3]2016 Broadcasts'!$C$2:$C$400,'Dataset to Analyze - Overall'!A101,'[3]2016 Broadcasts'!$H$2:$H$400))+(SUMIF('[3]2016 Broadcasts'!$D$2:$D$400,'Dataset to Analyze - Overall'!A101,'[3]2016 Broadcasts'!$H$2:$H$400)))/'Dataset to Analyze - Overall'!CP101)*1000000</f>
        <v>615600</v>
      </c>
      <c r="CV101" s="4">
        <f>(((SUMIF('[3]2017 Broadcasts'!$C$2:$C$394,'Dataset to Analyze - Overall'!A101, '[3]2017 Broadcasts'!$I$2:$I$394))+(SUMIF('[3]2017 Broadcasts'!$D$2:$D$394,'Dataset to Analyze - Overall'!A101, '[3]2017 Broadcasts'!$I$2:$I$394)))/'Dataset to Analyze - Overall'!CQ101)*1000000</f>
        <v>546400</v>
      </c>
      <c r="CW101" s="4">
        <f>(((SUMIF('[3]2018 Broadcasts'!$C$2:$C$351, 'Dataset to Analyze - Overall'!A101, '[3]2018 Broadcasts'!$H$2:$H$351))+(SUMIF('[3]2018 Broadcasts'!$D$2:$D$351, 'Dataset to Analyze - Overall'!A101, '[3]2018 Broadcasts'!$H$2:$H$351)))/'Dataset to Analyze - Overall'!CR101)*1000000</f>
        <v>969500</v>
      </c>
      <c r="CX101" s="5"/>
      <c r="CY101">
        <f>VLOOKUP(A101&amp;"2014", [3]Attendance!$D$2:$G$1286, 4, FALSE)</f>
        <v>16767</v>
      </c>
      <c r="CZ101">
        <f>VLOOKUP(A101&amp;"2015", [3]Attendance!$D$2:$G$1286, 4, FALSE)</f>
        <v>19399</v>
      </c>
      <c r="DA101">
        <f>VLOOKUP(A101&amp;"2016", [3]Attendance!$D$2:$G$1286, 4, FALSE)</f>
        <v>22534</v>
      </c>
      <c r="DB101">
        <f>VLOOKUP(A101&amp;"2017", [3]Attendance!$D$2:$G$1286, 4, FALSE)</f>
        <v>24456</v>
      </c>
      <c r="DC101">
        <f>VLOOKUP(A101&amp;"2018", [3]Attendance!$D$2:$G$1286, 4, FALSE)</f>
        <v>24527</v>
      </c>
      <c r="DY101">
        <f t="shared" si="105"/>
        <v>27.403789999999997</v>
      </c>
      <c r="DZ101">
        <f t="shared" si="106"/>
        <v>23.77412</v>
      </c>
      <c r="EA101">
        <f t="shared" si="107"/>
        <v>34.287300000000002</v>
      </c>
      <c r="EB101">
        <f t="shared" si="108"/>
        <v>44.372829999999993</v>
      </c>
      <c r="EC101">
        <f t="shared" si="109"/>
        <v>34.287300000000002</v>
      </c>
      <c r="ED101">
        <f t="shared" si="110"/>
        <v>2.9860000000250007</v>
      </c>
      <c r="EE101">
        <f t="shared" si="111"/>
        <v>3.659472893181966E-11</v>
      </c>
      <c r="EF101">
        <f t="shared" si="112"/>
        <v>7.4650000000494252</v>
      </c>
      <c r="EG101">
        <f t="shared" si="113"/>
        <v>7.4650000000630516</v>
      </c>
      <c r="EH101">
        <f t="shared" si="114"/>
        <v>2.9860000000777718</v>
      </c>
      <c r="EI101" s="4">
        <f t="shared" si="98"/>
        <v>30.389790000024998</v>
      </c>
      <c r="EJ101" s="4">
        <f t="shared" si="99"/>
        <v>23.774120000036596</v>
      </c>
      <c r="EK101" s="4">
        <f t="shared" si="100"/>
        <v>41.752300000049431</v>
      </c>
      <c r="EL101" s="4">
        <f t="shared" si="101"/>
        <v>51.837830000063043</v>
      </c>
      <c r="EM101" s="4">
        <f t="shared" si="102"/>
        <v>37.273300000077775</v>
      </c>
      <c r="EN101" s="4">
        <f t="shared" si="115"/>
        <v>105</v>
      </c>
      <c r="EO101" s="4">
        <f t="shared" si="115"/>
        <v>126</v>
      </c>
      <c r="EP101" s="4">
        <f t="shared" si="115"/>
        <v>84</v>
      </c>
      <c r="EQ101" s="4">
        <f t="shared" si="115"/>
        <v>79</v>
      </c>
      <c r="ER101" s="4" t="e">
        <f t="shared" si="115"/>
        <v>#DIV/0!</v>
      </c>
      <c r="ET101" s="4">
        <v>0</v>
      </c>
      <c r="EU101">
        <v>0</v>
      </c>
      <c r="EV101">
        <v>5</v>
      </c>
      <c r="EW101">
        <v>5</v>
      </c>
      <c r="EX101">
        <v>5</v>
      </c>
      <c r="EY101">
        <v>0</v>
      </c>
      <c r="EZ101">
        <v>0</v>
      </c>
      <c r="FA101">
        <v>5</v>
      </c>
      <c r="FB101">
        <v>5</v>
      </c>
      <c r="FC101">
        <v>5</v>
      </c>
      <c r="FD101">
        <f>VLOOKUP(A101, '[3]College Football Reference 0918'!$A$2:$R$131, 9, FALSE)</f>
        <v>3</v>
      </c>
      <c r="FE101">
        <f>VLOOKUP(A101, '[3]College Football Reference 0918'!$A$2:$R$131, 10, FALSE)</f>
        <v>0</v>
      </c>
      <c r="FF101">
        <f>VLOOKUP(A101, '[3]College Football Reference 0918'!$A$2:$R$131, 11, FALSE)</f>
        <v>0</v>
      </c>
      <c r="FG101">
        <f>VLOOKUP(A101, '[3]College Football Reference 0918'!$A$2:$R$131, 12, FALSE)</f>
        <v>0</v>
      </c>
      <c r="FH101">
        <f>VLOOKUP(A101, '[3]College Football Reference 0918'!$A$2:$R$131, 13, FALSE)</f>
        <v>0</v>
      </c>
      <c r="FV101">
        <v>10</v>
      </c>
      <c r="FX101">
        <f>IF((VLOOKUP(A101, '[3]2014'!$B$18:$Q$145, 13, FALSE))&gt;0, 5, 0)</f>
        <v>0</v>
      </c>
      <c r="FY101">
        <f>IF((VLOOKUP(A101, '[3]2015'!$B$18:$P$145, 13, FALSE))&gt;0, 5, 0)</f>
        <v>0</v>
      </c>
      <c r="FZ101">
        <f>IF((VLOOKUP(A101, '[3]2016'!$B$18:$Q$145, 13, FALSE))&gt;0, 5, 0)</f>
        <v>0</v>
      </c>
      <c r="GA101">
        <f>IF((VLOOKUP(A101, '[3]2017'!$B$18:$Q$147, 13, FALSE))&gt;0, 5, 0)</f>
        <v>0</v>
      </c>
      <c r="GB101">
        <f>IF((VLOOKUP(A101, '[3]2018'!$B$18:$Q$147, 13, FALSE))&gt;0, 5, 0)</f>
        <v>0</v>
      </c>
      <c r="GC101">
        <f>IF((VLOOKUP(A101, '[3]2014'!$B$18:$Q$145, 15, FALSE))&gt;0, 5, 0)</f>
        <v>0</v>
      </c>
      <c r="GD101">
        <f>IF((VLOOKUP(A101, '[3]2015'!$B$18:$P$145, 15, FALSE))&gt;0, 5, 0)</f>
        <v>0</v>
      </c>
      <c r="GE101">
        <f>IF((VLOOKUP(A101, '[3]2016'!$B$18:$Q$145, 15, FALSE))&gt;0, 5, 0)</f>
        <v>0</v>
      </c>
      <c r="GF101">
        <f>IF((VLOOKUP(A101, '[3]2017'!$B$18:$Q$147, 15, FALSE))&gt;0, 5, 0)</f>
        <v>0</v>
      </c>
      <c r="GG101">
        <f>IF((VLOOKUP(A101, '[3]2018'!$B$18:$Q$147, 15, FALSE))&gt;0, 5, 0)</f>
        <v>0</v>
      </c>
      <c r="GH101" s="7">
        <f t="shared" si="116"/>
        <v>55693.162182677988</v>
      </c>
      <c r="GI101" s="7">
        <f t="shared" si="116"/>
        <v>60669.113614357244</v>
      </c>
      <c r="GJ101" s="7">
        <f t="shared" si="116"/>
        <v>66089.645523783765</v>
      </c>
      <c r="GK101" s="7">
        <f t="shared" si="116"/>
        <v>71994.479319799211</v>
      </c>
      <c r="GL101" s="7">
        <f t="shared" si="116"/>
        <v>78426.885353223901</v>
      </c>
      <c r="GM101">
        <v>85434</v>
      </c>
      <c r="GO101" s="8" t="e">
        <f t="shared" si="89"/>
        <v>#N/A</v>
      </c>
      <c r="GP101" s="8" t="e">
        <f t="shared" si="90"/>
        <v>#N/A</v>
      </c>
      <c r="GQ101" t="e">
        <f>VLOOKUP(A101, '[3]Sept. 2017 Social'!$D$2:$F$151, 3, FALSE)</f>
        <v>#N/A</v>
      </c>
      <c r="GR101" t="e">
        <f>VLOOKUP(A101, '[3]Sept. 2018 Social'!$D$2:$F$151, 3, FALSE)</f>
        <v>#N/A</v>
      </c>
      <c r="GS101" t="e">
        <f>VLOOKUP(A101, '[3]Sept. 2019 Social'!$D$2:$F$301, 3, FALSE)</f>
        <v>#N/A</v>
      </c>
      <c r="GV101">
        <v>0.41054004555572848</v>
      </c>
    </row>
    <row r="102" spans="1:204" x14ac:dyDescent="0.35">
      <c r="A102" t="s">
        <v>405</v>
      </c>
      <c r="B102" t="str">
        <f>VLOOKUP(A102,'[1]CFB Scores for Tableau'!$A$2:$D$131, 2, FALSE)</f>
        <v>West Point</v>
      </c>
      <c r="C102" t="str">
        <f>VLOOKUP(A102,'[1]CFB Scores for Tableau'!$A$2:$D$131, 3, FALSE)</f>
        <v>New York</v>
      </c>
      <c r="D102" s="9">
        <f>VLOOKUP(A102,'[1]CFB Scores for Tableau'!$A$2:$D$131, 4, FALSE)</f>
        <v>10996</v>
      </c>
      <c r="F102" s="3">
        <f t="shared" si="61"/>
        <v>-4.2189665069550326</v>
      </c>
      <c r="G102">
        <f t="shared" si="62"/>
        <v>130</v>
      </c>
      <c r="I102" s="4">
        <f t="shared" si="63"/>
        <v>-6.4489999999999998</v>
      </c>
      <c r="J102">
        <v>18</v>
      </c>
      <c r="K102" s="4">
        <f t="shared" si="64"/>
        <v>4.9999999999994493E-5</v>
      </c>
      <c r="L102" s="4">
        <f t="shared" si="65"/>
        <v>-0.11961569779750315</v>
      </c>
      <c r="M102" s="4">
        <f t="shared" si="91"/>
        <v>27.427040000000002</v>
      </c>
      <c r="N102" s="4">
        <f t="shared" si="66"/>
        <v>22.395000001222229</v>
      </c>
      <c r="O102" s="4">
        <f t="shared" si="67"/>
        <v>61.253474303424724</v>
      </c>
      <c r="P102" s="4">
        <f t="shared" si="68"/>
        <v>119</v>
      </c>
      <c r="Q102" s="4"/>
      <c r="R102" s="4">
        <f t="shared" si="92"/>
        <v>59.859836000000001</v>
      </c>
      <c r="S102" s="4">
        <f t="shared" si="69"/>
        <v>119</v>
      </c>
      <c r="T102" s="4"/>
      <c r="U102" t="s">
        <v>202</v>
      </c>
      <c r="V102" t="s">
        <v>203</v>
      </c>
      <c r="W102" s="4"/>
      <c r="X102" s="4"/>
      <c r="Y102" s="4"/>
      <c r="Z102" s="4"/>
      <c r="AB102" s="4"/>
      <c r="AD102" s="4">
        <f t="shared" si="70"/>
        <v>307000</v>
      </c>
      <c r="AE102" t="s">
        <v>406</v>
      </c>
      <c r="AF102" s="5">
        <f>(VLOOKUP(A102, '[3]USA Coaches'' Salaries'!$O$3:$W$132, 9, FALSE))</f>
        <v>0.93201680000000009</v>
      </c>
      <c r="AG102">
        <v>180779</v>
      </c>
      <c r="AH102">
        <v>255098</v>
      </c>
      <c r="AI102">
        <v>102205</v>
      </c>
      <c r="AJ102">
        <f t="shared" si="71"/>
        <v>538082</v>
      </c>
      <c r="AK102">
        <v>3</v>
      </c>
      <c r="AL102">
        <v>0</v>
      </c>
      <c r="AM102">
        <v>3</v>
      </c>
      <c r="AN102">
        <v>0</v>
      </c>
      <c r="AO102">
        <f t="shared" si="104"/>
        <v>0</v>
      </c>
      <c r="AP102">
        <f>(VLOOKUP(A102, '[3]College Football Reference 0918'!$A$2:$I$131, 8, FALSE))*10</f>
        <v>0</v>
      </c>
      <c r="AQ102">
        <f>(VLOOKUP(A102, '[3]College Football Reference 0918'!$A$2:$I$131, 9, FALSE))*10</f>
        <v>0</v>
      </c>
      <c r="AR102">
        <f>VLOOKUP('Dataset to Analyze - Overall'!A102, '[3]College Football Reference 0918'!$A$2:$G$131, 3, FALSE)</f>
        <v>55</v>
      </c>
      <c r="AS102">
        <f>VLOOKUP('Dataset to Analyze - Overall'!A102, '[3]College Football Reference 0918'!$A$2:$G$131, 4, FALSE)</f>
        <v>69</v>
      </c>
      <c r="AT102" s="5">
        <f>VLOOKUP('Dataset to Analyze - Overall'!A102, '[3]College Football Reference 0918'!$A$2:$G$131, 5, FALSE)</f>
        <v>0.44354838709677419</v>
      </c>
      <c r="AU102">
        <f>(VLOOKUP('Dataset to Analyze - Overall'!A102,'[3]College Football Reference 0918'!$A$2:$G$131,7,FALSE)*5)</f>
        <v>20</v>
      </c>
      <c r="AV102">
        <f>(VLOOKUP('Dataset to Analyze - Overall'!A102, '[3]College Football Reference 0918'!$A$2:$G$131, 6, FALSE))*5</f>
        <v>20</v>
      </c>
      <c r="AW102">
        <f t="shared" si="73"/>
        <v>15</v>
      </c>
      <c r="AX102" s="4">
        <f>((((SUMIF('[3]2014 Broadcasts'!$F$2:$F$561, 'Dataset to Analyze - Overall'!A102, '[3]2014 Broadcasts'!$B$2:$B$561))+(SUMIF('[3]2014 Broadcasts'!$G$2:$G$561, 'Dataset to Analyze - Overall'!A102, '[3]2014 Broadcasts'!$B$2:$B$561))+(SUMIF('[3]2014 Broadcasts'!$H$2:$H$561, 'Dataset to Analyze - Overall'!A102, '[3]2014 Broadcasts'!$B$2:$B$561))+(SUMIF('[3]2014 Broadcasts'!$I$2:$I$561, 'Dataset to Analyze - Overall'!A102, '[3]2014 Broadcasts'!$B$2:$B$561)))+((SUMIF('[3]2015 Broadcasts'!$C$2:$C$417,'Dataset to Analyze - Overall'!A102,'[3]2015 Broadcasts'!$H$2:$H$417))+(SUMIF('[3]2015 Broadcasts'!$D$2:$D$417,'Dataset to Analyze - Overall'!A102,'[3]2015 Broadcasts'!$H$2:$H$417)))+((SUMIF('[3]2016 Broadcasts'!$C$2:$C$400,'Dataset to Analyze - Overall'!A102,'[3]2016 Broadcasts'!$H$2:$H$400))+(SUMIF('[3]2016 Broadcasts'!$D$2:$D$400,'Dataset to Analyze - Overall'!A102,'[3]2016 Broadcasts'!$H$2:$H$400)))+((SUMIF('[3]2017 Broadcasts'!$C$2:$C$394,'Dataset to Analyze - Overall'!A102, '[3]2017 Broadcasts'!$I$2:$I$394))+(SUMIF('[3]2017 Broadcasts'!$D$2:$D$394,'Dataset to Analyze - Overall'!A102, '[3]2017 Broadcasts'!$I$2:$I$394)))+((SUMIF('[3]2018 Broadcasts'!$C$2:$C$351, 'Dataset to Analyze - Overall'!A102, '[3]2018 Broadcasts'!$H$2:$H$351))+(SUMIF('[3]2018 Broadcasts'!$D$2:$D$351, 'Dataset to Analyze - Overall'!A102, '[3]2018 Broadcasts'!$H$2:$H$351))))/AW102)*1000000</f>
        <v>3500400</v>
      </c>
      <c r="AY102" t="s">
        <v>193</v>
      </c>
      <c r="AZ102" s="4"/>
      <c r="BA102" s="4">
        <f>AVERAGEIF([3]Attendance!$C$2:$C$1286, 'Dataset to Analyze - Overall'!A102, [3]Attendance!$G$2:$G$1286)</f>
        <v>32266</v>
      </c>
      <c r="BB102">
        <f>VLOOKUP(A102, [3]Stadiums!$B$2:$E$132, 3, FALSE)</f>
        <v>38000</v>
      </c>
      <c r="BC102" s="3">
        <f t="shared" si="74"/>
        <v>0.8491052631578947</v>
      </c>
      <c r="BD102">
        <f>VLOOKUP(A102, '[3]College Football Reference 0918'!$A$2:$L$131, 11, FALSE)</f>
        <v>0</v>
      </c>
      <c r="BE102">
        <f>VLOOKUP(A102, '[3]College Football Reference 0918'!$A$2:$L$131, 12, FALSE)</f>
        <v>1</v>
      </c>
      <c r="BF102">
        <f>VLOOKUP(A102, '[3]College Football Reference 0918'!$A$2:$L$131, 2, FALSE)</f>
        <v>0</v>
      </c>
      <c r="BG102">
        <f>VLOOKUP(A102, '[3]Draft Picks'!$AG$2:$AT$131, 14, FALSE)</f>
        <v>0</v>
      </c>
      <c r="BO102" s="6"/>
      <c r="BP102" s="6"/>
      <c r="BQ102" s="6"/>
      <c r="BR102" s="6"/>
      <c r="BS102" s="6"/>
      <c r="BY102" s="4">
        <v>307000</v>
      </c>
      <c r="BZ102" s="4">
        <v>307000</v>
      </c>
      <c r="CA102" s="4">
        <v>307000</v>
      </c>
      <c r="CB102" s="4">
        <v>307000</v>
      </c>
      <c r="CC102" s="4">
        <v>307000</v>
      </c>
      <c r="CD102">
        <v>3</v>
      </c>
      <c r="CE102">
        <v>3</v>
      </c>
      <c r="CF102">
        <v>3</v>
      </c>
      <c r="CG102">
        <v>3</v>
      </c>
      <c r="CH102">
        <v>3</v>
      </c>
      <c r="CI102">
        <f>VLOOKUP(A102, '[3]2014'!$B$18:$D$145, 3, FALSE)</f>
        <v>4</v>
      </c>
      <c r="CJ102">
        <f>VLOOKUP(A102, '[3]2015'!$B$18:$D$145, 3, FALSE)</f>
        <v>2</v>
      </c>
      <c r="CK102">
        <f>VLOOKUP(A102, '[3]2016'!$B$18:$D$145, 3, FALSE)</f>
        <v>8</v>
      </c>
      <c r="CL102">
        <f>VLOOKUP(A102, '[3]2017'!$B$18:$D$147, 3, FALSE)</f>
        <v>10</v>
      </c>
      <c r="CM102">
        <f>VLOOKUP(A102, '[3]2018'!$B$18:$D$147, 3, FALSE)</f>
        <v>11</v>
      </c>
      <c r="CN102">
        <f>COUNTIF('[3]2014 Broadcasts'!$F$2:$F$561, 'Dataset to Analyze - Overall'!A102)+COUNTIF('[3]2014 Broadcasts'!$G$2:$G$561, 'Dataset to Analyze - Overall'!A102)+COUNTIF('[3]2014 Broadcasts'!$H$2:$H$561, 'Dataset to Analyze - Overall'!A102)+COUNTIF('[3]2014 Broadcasts'!$I$2:$I$561, 'Dataset to Analyze - Overall'!A102)</f>
        <v>2</v>
      </c>
      <c r="CO102">
        <f>COUNTIF('[3]2015 Broadcasts'!$C$2:$C$417, A102)+COUNTIF('[3]2015 Broadcasts'!$D$2:$D$417, A102)</f>
        <v>3</v>
      </c>
      <c r="CP102">
        <f>COUNTIF('[3]2016 Broadcasts'!$C$2:$C$400, 'Dataset to Analyze - Overall'!A102)+COUNTIF('[3]2016 Broadcasts'!$D$2:$D$400, 'Dataset to Analyze - Overall'!A102)</f>
        <v>3</v>
      </c>
      <c r="CQ102">
        <f>COUNTIF('[3]2017 Broadcasts'!$C$2:$C$394, 'Dataset to Analyze - Overall'!A102)+COUNTIF('[3]2017 Broadcasts'!$D$2:$D$394, 'Dataset to Analyze - Overall'!A102)</f>
        <v>4</v>
      </c>
      <c r="CR102">
        <f>COUNTIF('[3]2018 Broadcasts'!$C$2:$C$351, 'Dataset to Analyze - Overall'!A102)+COUNTIF('[3]2018 Broadcasts'!$D$2:$D$351, 'Dataset to Analyze - Overall'!A102)</f>
        <v>3</v>
      </c>
      <c r="CS102" s="4">
        <f>(((SUMIF('[3]2014 Broadcasts'!$F$2:$F$561, 'Dataset to Analyze - Overall'!A102, '[3]2014 Broadcasts'!$B$2:$B$561))+(SUMIF('[3]2014 Broadcasts'!$G$2:$G$561, 'Dataset to Analyze - Overall'!A102, '[3]2014 Broadcasts'!$B$2:$B$561))+(SUMIF('[3]2014 Broadcasts'!$H$2:$H$561, 'Dataset to Analyze - Overall'!A102, '[3]2014 Broadcasts'!$B$2:$B$561))+(SUMIF('[3]2014 Broadcasts'!$I$2:$I$561, 'Dataset to Analyze - Overall'!A102, '[3]2014 Broadcasts'!$B$2:$B$561)))/'Dataset to Analyze - Overall'!CN102)*1000000</f>
        <v>3960000</v>
      </c>
      <c r="CT102" s="4">
        <f>(((SUMIF('[3]2015 Broadcasts'!$C$2:$C$417,'Dataset to Analyze - Overall'!A102,'[3]2015 Broadcasts'!$H$2:$H$417))+(SUMIF('[3]2015 Broadcasts'!$D$2:$D$417,'Dataset to Analyze - Overall'!A102,'[3]2015 Broadcasts'!$H$2:$H$417)))/CO102)*1000000</f>
        <v>2655333.333333333</v>
      </c>
      <c r="CU102" s="4">
        <f>(((SUMIF('[3]2016 Broadcasts'!$C$2:$C$400,'Dataset to Analyze - Overall'!A102,'[3]2016 Broadcasts'!$H$2:$H$400))+(SUMIF('[3]2016 Broadcasts'!$D$2:$D$400,'Dataset to Analyze - Overall'!A102,'[3]2016 Broadcasts'!$H$2:$H$400)))/'Dataset to Analyze - Overall'!CP102)*1000000</f>
        <v>3690000</v>
      </c>
      <c r="CV102" s="4">
        <f>(((SUMIF('[3]2017 Broadcasts'!$C$2:$C$394,'Dataset to Analyze - Overall'!A102, '[3]2017 Broadcasts'!$I$2:$I$394))+(SUMIF('[3]2017 Broadcasts'!$D$2:$D$394,'Dataset to Analyze - Overall'!A102, '[3]2017 Broadcasts'!$I$2:$I$394)))/'Dataset to Analyze - Overall'!CQ102)*1000000</f>
        <v>3605000</v>
      </c>
      <c r="CW102" s="4">
        <f>(((SUMIF('[3]2018 Broadcasts'!$C$2:$C$351, 'Dataset to Analyze - Overall'!A102, '[3]2018 Broadcasts'!$H$2:$H$351))+(SUMIF('[3]2018 Broadcasts'!$D$2:$D$351, 'Dataset to Analyze - Overall'!A102, '[3]2018 Broadcasts'!$H$2:$H$351)))/'Dataset to Analyze - Overall'!CR102)*1000000</f>
        <v>3710000.0000000005</v>
      </c>
      <c r="CX102" s="5"/>
      <c r="CY102">
        <f>VLOOKUP(A102&amp;"2014", [3]Attendance!$D$2:$G$1286, 4, FALSE)</f>
        <v>34262</v>
      </c>
      <c r="CZ102">
        <f>VLOOKUP(A102&amp;"2015", [3]Attendance!$D$2:$G$1286, 4, FALSE)</f>
        <v>30991</v>
      </c>
      <c r="DA102">
        <f>VLOOKUP(A102&amp;"2016", [3]Attendance!$D$2:$G$1286, 4, FALSE)</f>
        <v>32653</v>
      </c>
      <c r="DB102">
        <f>VLOOKUP(A102&amp;"2017", [3]Attendance!$D$2:$G$1286, 4, FALSE)</f>
        <v>30924</v>
      </c>
      <c r="DC102">
        <f>VLOOKUP(A102&amp;"2018", [3]Attendance!$D$2:$G$1286, 4, FALSE)</f>
        <v>31693</v>
      </c>
      <c r="DY102">
        <f t="shared" si="105"/>
        <v>23.77412</v>
      </c>
      <c r="DZ102">
        <f t="shared" si="106"/>
        <v>23.603059999999999</v>
      </c>
      <c r="EA102">
        <f t="shared" si="107"/>
        <v>34.116239999999998</v>
      </c>
      <c r="EB102">
        <f t="shared" si="108"/>
        <v>35.525700000000001</v>
      </c>
      <c r="EC102">
        <f t="shared" si="109"/>
        <v>39.372829999999993</v>
      </c>
      <c r="ED102">
        <f t="shared" si="110"/>
        <v>2.9860000006858249</v>
      </c>
      <c r="EE102">
        <f t="shared" si="111"/>
        <v>4.4790000007564208</v>
      </c>
      <c r="EF102">
        <f t="shared" si="112"/>
        <v>4.4790000008343824</v>
      </c>
      <c r="EG102">
        <f t="shared" si="113"/>
        <v>5.9720000009186966</v>
      </c>
      <c r="EH102">
        <f t="shared" si="114"/>
        <v>4.4790000010108377</v>
      </c>
      <c r="EI102" s="4">
        <f t="shared" si="98"/>
        <v>26.760120000685824</v>
      </c>
      <c r="EJ102" s="4">
        <f t="shared" si="99"/>
        <v>28.082060000756421</v>
      </c>
      <c r="EK102" s="4">
        <f t="shared" si="100"/>
        <v>38.59524000083438</v>
      </c>
      <c r="EL102" s="4">
        <f t="shared" si="101"/>
        <v>41.497700000918698</v>
      </c>
      <c r="EM102" s="4">
        <f t="shared" si="102"/>
        <v>43.851830001010832</v>
      </c>
      <c r="EN102" s="4">
        <f t="shared" si="115"/>
        <v>113</v>
      </c>
      <c r="EO102" s="4">
        <f t="shared" si="115"/>
        <v>108</v>
      </c>
      <c r="EP102" s="4">
        <f t="shared" si="115"/>
        <v>90</v>
      </c>
      <c r="EQ102" s="4">
        <f t="shared" si="115"/>
        <v>84</v>
      </c>
      <c r="ER102" s="4" t="e">
        <f t="shared" si="115"/>
        <v>#DIV/0!</v>
      </c>
      <c r="ET102" s="4">
        <v>0</v>
      </c>
      <c r="EU102">
        <v>0</v>
      </c>
      <c r="EV102">
        <v>5</v>
      </c>
      <c r="EW102">
        <v>5</v>
      </c>
      <c r="EX102">
        <v>5</v>
      </c>
      <c r="EY102">
        <v>0</v>
      </c>
      <c r="EZ102">
        <v>0</v>
      </c>
      <c r="FA102">
        <v>5</v>
      </c>
      <c r="FB102">
        <v>5</v>
      </c>
      <c r="FC102">
        <v>5</v>
      </c>
      <c r="FD102">
        <f>VLOOKUP(A102, '[3]College Football Reference 0918'!$A$2:$R$131, 9, FALSE)</f>
        <v>0</v>
      </c>
      <c r="FE102">
        <f>VLOOKUP(A102, '[3]College Football Reference 0918'!$A$2:$R$131, 10, FALSE)</f>
        <v>0</v>
      </c>
      <c r="FF102">
        <f>VLOOKUP(A102, '[3]College Football Reference 0918'!$A$2:$R$131, 11, FALSE)</f>
        <v>0</v>
      </c>
      <c r="FG102">
        <f>VLOOKUP(A102, '[3]College Football Reference 0918'!$A$2:$R$131, 12, FALSE)</f>
        <v>1</v>
      </c>
      <c r="FH102">
        <f>VLOOKUP(A102, '[3]College Football Reference 0918'!$A$2:$R$131, 13, FALSE)</f>
        <v>0</v>
      </c>
      <c r="FX102">
        <f>IF((VLOOKUP(A102, '[3]2014'!$B$18:$Q$145, 13, FALSE))&gt;0, 5, 0)</f>
        <v>0</v>
      </c>
      <c r="FY102">
        <f>IF((VLOOKUP(A102, '[3]2015'!$B$18:$P$145, 13, FALSE))&gt;0, 5, 0)</f>
        <v>0</v>
      </c>
      <c r="FZ102">
        <f>IF((VLOOKUP(A102, '[3]2016'!$B$18:$Q$145, 13, FALSE))&gt;0, 5, 0)</f>
        <v>0</v>
      </c>
      <c r="GA102">
        <f>IF((VLOOKUP(A102, '[3]2017'!$B$18:$Q$147, 13, FALSE))&gt;0, 5, 0)</f>
        <v>0</v>
      </c>
      <c r="GB102">
        <f>IF((VLOOKUP(A102, '[3]2018'!$B$18:$Q$147, 13, FALSE))&gt;0, 5, 0)</f>
        <v>0</v>
      </c>
      <c r="GC102">
        <f>IF((VLOOKUP(A102, '[3]2014'!$B$18:$Q$145, 15, FALSE))&gt;0, 5, 0)</f>
        <v>0</v>
      </c>
      <c r="GD102">
        <f>IF((VLOOKUP(A102, '[3]2015'!$B$18:$P$145, 15, FALSE))&gt;0, 5, 0)</f>
        <v>0</v>
      </c>
      <c r="GE102">
        <f>IF((VLOOKUP(A102, '[3]2016'!$B$18:$Q$145, 15, FALSE))&gt;0, 5, 0)</f>
        <v>0</v>
      </c>
      <c r="GF102">
        <f>IF((VLOOKUP(A102, '[3]2017'!$B$18:$Q$147, 15, FALSE))&gt;0, 5, 0)</f>
        <v>0</v>
      </c>
      <c r="GG102">
        <f>IF((VLOOKUP(A102, '[3]2018'!$B$18:$Q$147, 15, FALSE))&gt;0, 5, 0)</f>
        <v>5</v>
      </c>
      <c r="GH102" s="7">
        <f t="shared" si="116"/>
        <v>350767.7048198579</v>
      </c>
      <c r="GI102" s="7">
        <f t="shared" si="116"/>
        <v>382107.33422104287</v>
      </c>
      <c r="GJ102" s="7">
        <f t="shared" si="116"/>
        <v>416247.02861540625</v>
      </c>
      <c r="GK102" s="7">
        <f t="shared" si="116"/>
        <v>453436.96211527265</v>
      </c>
      <c r="GL102" s="7">
        <f t="shared" si="116"/>
        <v>493949.66084501985</v>
      </c>
      <c r="GM102">
        <v>538082</v>
      </c>
      <c r="GO102" s="8">
        <f t="shared" si="89"/>
        <v>4.7799999999999995E-2</v>
      </c>
      <c r="GP102" s="8">
        <f t="shared" si="90"/>
        <v>4.7799999999999995E-2</v>
      </c>
      <c r="GQ102">
        <f>VLOOKUP(A102, '[3]Sept. 2017 Social'!$D$2:$F$151, 3, FALSE)</f>
        <v>4.7799999999999995E-2</v>
      </c>
      <c r="GR102" t="e">
        <f>VLOOKUP(A102, '[3]Sept. 2018 Social'!$D$2:$F$151, 3, FALSE)</f>
        <v>#N/A</v>
      </c>
      <c r="GS102">
        <f>VLOOKUP(A102, '[3]Sept. 2019 Social'!$D$2:$F$301, 3, FALSE)</f>
        <v>6.5500000000000003E-2</v>
      </c>
      <c r="GV102">
        <v>0.5585949375141277</v>
      </c>
    </row>
    <row r="103" spans="1:204" x14ac:dyDescent="0.35">
      <c r="A103" t="s">
        <v>407</v>
      </c>
      <c r="B103" t="str">
        <f>VLOOKUP(A103,'[1]CFB Scores for Tableau'!$A$2:$D$131, 2, FALSE)</f>
        <v>New Orleans</v>
      </c>
      <c r="C103" t="str">
        <f>VLOOKUP(A103,'[1]CFB Scores for Tableau'!$A$2:$D$131, 3, FALSE)</f>
        <v>Louisiana</v>
      </c>
      <c r="D103" s="9">
        <f>VLOOKUP(A103,'[1]CFB Scores for Tableau'!$A$2:$D$131, 4, FALSE)</f>
        <v>70118</v>
      </c>
      <c r="F103" s="3">
        <f t="shared" si="61"/>
        <v>12.310583491194619</v>
      </c>
      <c r="G103">
        <f t="shared" si="62"/>
        <v>82</v>
      </c>
      <c r="I103" s="4">
        <f t="shared" si="63"/>
        <v>1.7139757641100015</v>
      </c>
      <c r="J103">
        <v>0</v>
      </c>
      <c r="K103" s="4">
        <f t="shared" si="64"/>
        <v>7.9134400000000005</v>
      </c>
      <c r="L103" s="4">
        <f t="shared" si="65"/>
        <v>40.877469006457119</v>
      </c>
      <c r="M103" s="4">
        <f t="shared" si="91"/>
        <v>22.023519000000004</v>
      </c>
      <c r="N103" s="4">
        <f t="shared" si="66"/>
        <v>28.367000000141662</v>
      </c>
      <c r="O103" s="4">
        <f t="shared" si="67"/>
        <v>100.89540377070878</v>
      </c>
      <c r="P103" s="4">
        <f t="shared" si="68"/>
        <v>86</v>
      </c>
      <c r="Q103" s="4"/>
      <c r="R103" s="4">
        <f t="shared" si="92"/>
        <v>100.23602189411</v>
      </c>
      <c r="S103" s="4">
        <f t="shared" si="69"/>
        <v>86</v>
      </c>
      <c r="T103" s="4"/>
      <c r="U103" t="s">
        <v>328</v>
      </c>
      <c r="V103" t="s">
        <v>203</v>
      </c>
      <c r="W103" s="4">
        <v>9237270.3000000007</v>
      </c>
      <c r="X103" s="4">
        <v>1682212.2</v>
      </c>
      <c r="Y103" s="4">
        <f>VLOOKUP(A103, '[2]Non-Power 5'!$B$2:$F$68, 3, FALSE)</f>
        <v>320215.40000000002</v>
      </c>
      <c r="Z103" s="4">
        <f>VLOOKUP(A103, '[2]Non-Power 5'!$B$2:$F$68, 4, FALSE)</f>
        <v>183977.67262997301</v>
      </c>
      <c r="AA103">
        <f>VLOOKUP(A103, '[2]Non-Power 5'!$B$2:$F$68, 5, FALSE)</f>
        <v>0.57454348738372041</v>
      </c>
      <c r="AB103" s="4">
        <v>7555058.1000000006</v>
      </c>
      <c r="AC103">
        <v>0.25440909849379406</v>
      </c>
      <c r="AD103" s="4">
        <f t="shared" si="70"/>
        <v>3674400</v>
      </c>
      <c r="AE103" t="s">
        <v>408</v>
      </c>
      <c r="AF103" s="5">
        <f>(VLOOKUP(A103, '[3]USA Coaches'' Salaries'!$O$3:$W$132, 9, FALSE))</f>
        <v>1.2882000000000002</v>
      </c>
      <c r="AG103">
        <v>19633</v>
      </c>
      <c r="AH103">
        <v>34005</v>
      </c>
      <c r="AI103">
        <v>14570</v>
      </c>
      <c r="AJ103">
        <f t="shared" si="71"/>
        <v>68208</v>
      </c>
      <c r="AK103">
        <v>0</v>
      </c>
      <c r="AL103">
        <v>0</v>
      </c>
      <c r="AM103">
        <v>0</v>
      </c>
      <c r="AN103">
        <v>0</v>
      </c>
      <c r="AO103">
        <f t="shared" si="104"/>
        <v>0</v>
      </c>
      <c r="AP103">
        <f>(VLOOKUP(A103, '[3]College Football Reference 0918'!$A$2:$I$131, 8, FALSE))*10</f>
        <v>0</v>
      </c>
      <c r="AQ103">
        <f>(VLOOKUP(A103, '[3]College Football Reference 0918'!$A$2:$I$131, 9, FALSE))*10</f>
        <v>0</v>
      </c>
      <c r="AR103">
        <f>VLOOKUP('Dataset to Analyze - Overall'!A103, '[3]College Football Reference 0918'!$A$2:$G$131, 3, FALSE)</f>
        <v>40</v>
      </c>
      <c r="AS103">
        <f>VLOOKUP('Dataset to Analyze - Overall'!A103, '[3]College Football Reference 0918'!$A$2:$G$131, 4, FALSE)</f>
        <v>83</v>
      </c>
      <c r="AT103" s="5">
        <f>VLOOKUP('Dataset to Analyze - Overall'!A103, '[3]College Football Reference 0918'!$A$2:$G$131, 5, FALSE)</f>
        <v>0.32520325203252032</v>
      </c>
      <c r="AU103">
        <f>(VLOOKUP('Dataset to Analyze - Overall'!A103,'[3]College Football Reference 0918'!$A$2:$G$131,7,FALSE)*5)</f>
        <v>5</v>
      </c>
      <c r="AV103">
        <f>(VLOOKUP('Dataset to Analyze - Overall'!A103, '[3]College Football Reference 0918'!$A$2:$G$131, 6, FALSE))*5</f>
        <v>10</v>
      </c>
      <c r="AW103">
        <f t="shared" si="73"/>
        <v>19</v>
      </c>
      <c r="AX103" s="4">
        <f>((((SUMIF('[3]2014 Broadcasts'!$F$2:$F$561, 'Dataset to Analyze - Overall'!A103, '[3]2014 Broadcasts'!$B$2:$B$561))+(SUMIF('[3]2014 Broadcasts'!$G$2:$G$561, 'Dataset to Analyze - Overall'!A103, '[3]2014 Broadcasts'!$B$2:$B$561))+(SUMIF('[3]2014 Broadcasts'!$H$2:$H$561, 'Dataset to Analyze - Overall'!A103, '[3]2014 Broadcasts'!$B$2:$B$561))+(SUMIF('[3]2014 Broadcasts'!$I$2:$I$561, 'Dataset to Analyze - Overall'!A103, '[3]2014 Broadcasts'!$B$2:$B$561)))+((SUMIF('[3]2015 Broadcasts'!$C$2:$C$417,'Dataset to Analyze - Overall'!A103,'[3]2015 Broadcasts'!$H$2:$H$417))+(SUMIF('[3]2015 Broadcasts'!$D$2:$D$417,'Dataset to Analyze - Overall'!A103,'[3]2015 Broadcasts'!$H$2:$H$417)))+((SUMIF('[3]2016 Broadcasts'!$C$2:$C$400,'Dataset to Analyze - Overall'!A103,'[3]2016 Broadcasts'!$H$2:$H$400))+(SUMIF('[3]2016 Broadcasts'!$D$2:$D$400,'Dataset to Analyze - Overall'!A103,'[3]2016 Broadcasts'!$H$2:$H$400)))+((SUMIF('[3]2017 Broadcasts'!$C$2:$C$394,'Dataset to Analyze - Overall'!A103, '[3]2017 Broadcasts'!$I$2:$I$394))+(SUMIF('[3]2017 Broadcasts'!$D$2:$D$394,'Dataset to Analyze - Overall'!A103, '[3]2017 Broadcasts'!$I$2:$I$394)))+((SUMIF('[3]2018 Broadcasts'!$C$2:$C$351, 'Dataset to Analyze - Overall'!A103, '[3]2018 Broadcasts'!$H$2:$H$351))+(SUMIF('[3]2018 Broadcasts'!$D$2:$D$351, 'Dataset to Analyze - Overall'!A103, '[3]2018 Broadcasts'!$H$2:$H$351))))/AW103)*1000000</f>
        <v>215263.15789473683</v>
      </c>
      <c r="AY103" t="s">
        <v>193</v>
      </c>
      <c r="AZ103" s="4">
        <f>(VLOOKUP(A103, [3]Averages!$B$2:$K$128, 10, FALSE))*1000000</f>
        <v>2790000</v>
      </c>
      <c r="BA103" s="4">
        <f>AVERAGEIF([3]Attendance!$C$2:$C$1286, 'Dataset to Analyze - Overall'!A103, [3]Attendance!$G$2:$G$1286)</f>
        <v>20666.3</v>
      </c>
      <c r="BB103">
        <f>VLOOKUP(A103, [3]Stadiums!$B$2:$E$132, 3, FALSE)</f>
        <v>30000</v>
      </c>
      <c r="BC103" s="3">
        <f t="shared" si="74"/>
        <v>0.68887666666666669</v>
      </c>
      <c r="BD103">
        <f>VLOOKUP(A103, '[3]College Football Reference 0918'!$A$2:$L$131, 11, FALSE)</f>
        <v>0</v>
      </c>
      <c r="BE103">
        <f>VLOOKUP(A103, '[3]College Football Reference 0918'!$A$2:$L$131, 12, FALSE)</f>
        <v>0</v>
      </c>
      <c r="BF103">
        <f>VLOOKUP(A103, '[3]College Football Reference 0918'!$A$2:$L$131, 2, FALSE)</f>
        <v>0</v>
      </c>
      <c r="BG103">
        <f>VLOOKUP(A103, '[3]Draft Picks'!$AG$2:$AT$131, 14, FALSE)</f>
        <v>7</v>
      </c>
      <c r="BH103">
        <f>VLOOKUP(A103, [3]Averages!$B$2:$J$128, 9, FALSE)</f>
        <v>2381509.88</v>
      </c>
      <c r="BJ103">
        <f>VLOOKUP(A103&amp;"2014", '[4]Revenues_All_Sports_and_Men''s_W'!$E$2:$BI$1271, 57, FALSE)</f>
        <v>8980759</v>
      </c>
      <c r="BK103">
        <f>VLOOKUP(A103&amp;"2015", '[4]Revenues_All_Sports_and_Men''s_W'!$E$2:$BI$1271, 57, FALSE)</f>
        <v>3215000</v>
      </c>
      <c r="BL103">
        <f>VLOOKUP(A103&amp;"2016", '[4]Revenues_All_Sports_and_Men''s_W'!$E$2:$BI$1271, 57, FALSE)</f>
        <v>13367701</v>
      </c>
      <c r="BM103">
        <f>VLOOKUP(A103&amp;"2017", '[4]Revenues_All_Sports_and_Men''s_W'!$E$2:$BI$1271, 57, FALSE)</f>
        <v>14191889</v>
      </c>
      <c r="BN103">
        <f>VLOOKUP(A103&amp;"2018", '[4]Revenues_All_Sports_and_Men''s_W'!$E$2:$BI$1271, 57, FALSE)</f>
        <v>13291710</v>
      </c>
      <c r="BO103" s="6">
        <f>VLOOKUP(A103&amp;"2014", '[4]Revenues_All_Sports_and_Men''s_W'!$E$2:$FO$1271, 58, FALSE)</f>
        <v>0.21901672726918003</v>
      </c>
      <c r="BP103" s="6">
        <f>VLOOKUP(A103&amp;"2015", '[4]Revenues_All_Sports_and_Men''s_W'!$E$2:$FO$1271, 58, FALSE)</f>
        <v>6.0499185839028018E-2</v>
      </c>
      <c r="BQ103" s="6">
        <f>VLOOKUP(A103&amp;"2016", '[4]Revenues_All_Sports_and_Men''s_W'!$E$2:$FO$1271, 58, FALSE)</f>
        <v>0.31483055599688609</v>
      </c>
      <c r="BR103" s="6">
        <f>VLOOKUP(A103&amp;"2017", '[4]Revenues_All_Sports_and_Men''s_W'!$E$2:$FO$1271, 58, FALSE)</f>
        <v>0.29311635476063969</v>
      </c>
      <c r="BS103" s="6">
        <f>VLOOKUP(A103&amp;"2018", '[4]Revenues_All_Sports_and_Men''s_W'!$E$2:$FO$1271, 58, FALSE)</f>
        <v>0.3582541859203518</v>
      </c>
      <c r="BT103">
        <f>VLOOKUP(A103&amp;"2014", '[5]Recruiting_Expenses_Men''s_Women'!$F$2:$O$1271, 9, FALSE)</f>
        <v>244153</v>
      </c>
      <c r="BU103">
        <f>VLOOKUP(A103&amp;"2015", '[5]Recruiting_Expenses_Men''s_Women'!$F$2:$O$1271, 9, FALSE)</f>
        <v>589463</v>
      </c>
      <c r="BV103">
        <f>VLOOKUP(A103&amp;"2016", '[5]Recruiting_Expenses_Men''s_Women'!$F$2:$O$1271, 9, FALSE)</f>
        <v>560500</v>
      </c>
      <c r="BW103">
        <f>VLOOKUP(A103&amp;"2017", '[5]Recruiting_Expenses_Men''s_Women'!$F$2:$O$1271, 9, FALSE)</f>
        <v>470300</v>
      </c>
      <c r="BX103">
        <f>VLOOKUP(A103&amp;"2018", '[5]Recruiting_Expenses_Men''s_Women'!$F$2:$O$1271, 9, FALSE)</f>
        <v>562799</v>
      </c>
      <c r="BY103" s="4">
        <v>3415000</v>
      </c>
      <c r="BZ103" s="4">
        <v>4019000</v>
      </c>
      <c r="CA103" s="4">
        <v>3588000</v>
      </c>
      <c r="CB103" s="4">
        <v>3742000</v>
      </c>
      <c r="CC103" s="4">
        <v>3608000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f>VLOOKUP(A103, '[3]2014'!$B$18:$D$145, 3, FALSE)</f>
        <v>3</v>
      </c>
      <c r="CJ103">
        <f>VLOOKUP(A103, '[3]2015'!$B$18:$D$145, 3, FALSE)</f>
        <v>3</v>
      </c>
      <c r="CK103">
        <f>VLOOKUP(A103, '[3]2016'!$B$18:$D$145, 3, FALSE)</f>
        <v>4</v>
      </c>
      <c r="CL103">
        <f>VLOOKUP(A103, '[3]2017'!$B$18:$D$147, 3, FALSE)</f>
        <v>5</v>
      </c>
      <c r="CM103">
        <f>VLOOKUP(A103, '[3]2018'!$B$18:$D$147, 3, FALSE)</f>
        <v>7</v>
      </c>
      <c r="CN103">
        <f>COUNTIF('[3]2014 Broadcasts'!$F$2:$F$561, 'Dataset to Analyze - Overall'!A103)+COUNTIF('[3]2014 Broadcasts'!$G$2:$G$561, 'Dataset to Analyze - Overall'!A103)+COUNTIF('[3]2014 Broadcasts'!$H$2:$H$561, 'Dataset to Analyze - Overall'!A103)+COUNTIF('[3]2014 Broadcasts'!$I$2:$I$561, 'Dataset to Analyze - Overall'!A103)</f>
        <v>8</v>
      </c>
      <c r="CO103">
        <f>COUNTIF('[3]2015 Broadcasts'!$C$2:$C$417, A103)+COUNTIF('[3]2015 Broadcasts'!$D$2:$D$417, A103)</f>
        <v>6</v>
      </c>
      <c r="CP103">
        <f>COUNTIF('[3]2016 Broadcasts'!$C$2:$C$400, 'Dataset to Analyze - Overall'!A103)+COUNTIF('[3]2016 Broadcasts'!$D$2:$D$400, 'Dataset to Analyze - Overall'!A103)</f>
        <v>2</v>
      </c>
      <c r="CQ103">
        <f>COUNTIF('[3]2017 Broadcasts'!$C$2:$C$394, 'Dataset to Analyze - Overall'!A103)+COUNTIF('[3]2017 Broadcasts'!$D$2:$D$394, 'Dataset to Analyze - Overall'!A103)</f>
        <v>1</v>
      </c>
      <c r="CR103">
        <f>COUNTIF('[3]2018 Broadcasts'!$C$2:$C$351, 'Dataset to Analyze - Overall'!A103)+COUNTIF('[3]2018 Broadcasts'!$D$2:$D$351, 'Dataset to Analyze - Overall'!A103)</f>
        <v>2</v>
      </c>
      <c r="CS103" s="4">
        <f>(((SUMIF('[3]2014 Broadcasts'!$F$2:$F$561, 'Dataset to Analyze - Overall'!A103, '[3]2014 Broadcasts'!$B$2:$B$561))+(SUMIF('[3]2014 Broadcasts'!$G$2:$G$561, 'Dataset to Analyze - Overall'!A103, '[3]2014 Broadcasts'!$B$2:$B$561))+(SUMIF('[3]2014 Broadcasts'!$H$2:$H$561, 'Dataset to Analyze - Overall'!A103, '[3]2014 Broadcasts'!$B$2:$B$561))+(SUMIF('[3]2014 Broadcasts'!$I$2:$I$561, 'Dataset to Analyze - Overall'!A103, '[3]2014 Broadcasts'!$B$2:$B$561)))/'Dataset to Analyze - Overall'!CN103)*1000000</f>
        <v>219375</v>
      </c>
      <c r="CT103" s="4">
        <f>(((SUMIF('[3]2015 Broadcasts'!$C$2:$C$417,'Dataset to Analyze - Overall'!A103,'[3]2015 Broadcasts'!$H$2:$H$417))+(SUMIF('[3]2015 Broadcasts'!$D$2:$D$417,'Dataset to Analyze - Overall'!A103,'[3]2015 Broadcasts'!$H$2:$H$417)))/CO103)*1000000</f>
        <v>113500</v>
      </c>
      <c r="CU103" s="4">
        <f>(((SUMIF('[3]2016 Broadcasts'!$C$2:$C$400,'Dataset to Analyze - Overall'!A103,'[3]2016 Broadcasts'!$H$2:$H$400))+(SUMIF('[3]2016 Broadcasts'!$D$2:$D$400,'Dataset to Analyze - Overall'!A103,'[3]2016 Broadcasts'!$H$2:$H$400)))/'Dataset to Analyze - Overall'!CP103)*1000000</f>
        <v>127000</v>
      </c>
      <c r="CV103" s="4">
        <f>(((SUMIF('[3]2017 Broadcasts'!$C$2:$C$394,'Dataset to Analyze - Overall'!A103, '[3]2017 Broadcasts'!$I$2:$I$394))+(SUMIF('[3]2017 Broadcasts'!$D$2:$D$394,'Dataset to Analyze - Overall'!A103, '[3]2017 Broadcasts'!$I$2:$I$394)))/'Dataset to Analyze - Overall'!CQ103)*1000000</f>
        <v>284000</v>
      </c>
      <c r="CW103" s="4">
        <f>(((SUMIF('[3]2018 Broadcasts'!$C$2:$C$351, 'Dataset to Analyze - Overall'!A103, '[3]2018 Broadcasts'!$H$2:$H$351))+(SUMIF('[3]2018 Broadcasts'!$D$2:$D$351, 'Dataset to Analyze - Overall'!A103, '[3]2018 Broadcasts'!$H$2:$H$351)))/'Dataset to Analyze - Overall'!CR103)*1000000</f>
        <v>558000</v>
      </c>
      <c r="CX103" s="5"/>
      <c r="CY103">
        <f>VLOOKUP(A103&amp;"2014", [3]Attendance!$D$2:$G$1286, 4, FALSE)</f>
        <v>25012</v>
      </c>
      <c r="CZ103">
        <f>VLOOKUP(A103&amp;"2015", [3]Attendance!$D$2:$G$1286, 4, FALSE)</f>
        <v>22930</v>
      </c>
      <c r="DA103">
        <f>VLOOKUP(A103&amp;"2016", [3]Attendance!$D$2:$G$1286, 4, FALSE)</f>
        <v>22718</v>
      </c>
      <c r="DB103">
        <f>VLOOKUP(A103&amp;"2017", [3]Attendance!$D$2:$G$1286, 4, FALSE)</f>
        <v>16939</v>
      </c>
      <c r="DC103">
        <f>VLOOKUP(A103&amp;"2018", [3]Attendance!$D$2:$G$1286, 4, FALSE)</f>
        <v>18015</v>
      </c>
      <c r="DY103">
        <f t="shared" si="105"/>
        <v>23.688589999999998</v>
      </c>
      <c r="DZ103">
        <f t="shared" si="106"/>
        <v>23.688589999999998</v>
      </c>
      <c r="EA103">
        <f t="shared" si="107"/>
        <v>23.77412</v>
      </c>
      <c r="EB103">
        <f t="shared" si="108"/>
        <v>23.859649999999998</v>
      </c>
      <c r="EC103">
        <f t="shared" si="109"/>
        <v>34.030709999999999</v>
      </c>
      <c r="ED103">
        <f t="shared" si="110"/>
        <v>11.944000000000511</v>
      </c>
      <c r="EE103">
        <f t="shared" si="111"/>
        <v>8.9580000000092657</v>
      </c>
      <c r="EF103">
        <f t="shared" si="112"/>
        <v>2.9860000000190761</v>
      </c>
      <c r="EG103">
        <f t="shared" si="113"/>
        <v>1.4930000000291404</v>
      </c>
      <c r="EH103">
        <f t="shared" si="114"/>
        <v>2.986000000040999</v>
      </c>
      <c r="EI103" s="4">
        <f t="shared" si="98"/>
        <v>35.632590000000505</v>
      </c>
      <c r="EJ103" s="4">
        <f t="shared" si="99"/>
        <v>32.646590000009262</v>
      </c>
      <c r="EK103" s="4">
        <f t="shared" si="100"/>
        <v>26.760120000019075</v>
      </c>
      <c r="EL103" s="4">
        <f t="shared" si="101"/>
        <v>25.35265000002914</v>
      </c>
      <c r="EM103" s="4">
        <f t="shared" si="102"/>
        <v>37.016710000041002</v>
      </c>
      <c r="EN103" s="4">
        <f t="shared" si="115"/>
        <v>94</v>
      </c>
      <c r="EO103" s="4">
        <f t="shared" si="115"/>
        <v>99</v>
      </c>
      <c r="EP103" s="4">
        <f t="shared" si="115"/>
        <v>110</v>
      </c>
      <c r="EQ103" s="4">
        <f t="shared" si="115"/>
        <v>120</v>
      </c>
      <c r="ER103" s="4" t="e">
        <f t="shared" si="115"/>
        <v>#DIV/0!</v>
      </c>
      <c r="ET103" s="4">
        <v>0</v>
      </c>
      <c r="EU103">
        <v>0</v>
      </c>
      <c r="EV103">
        <v>0</v>
      </c>
      <c r="EW103">
        <v>0</v>
      </c>
      <c r="EX103">
        <v>5</v>
      </c>
      <c r="EY103">
        <v>0</v>
      </c>
      <c r="EZ103">
        <v>0</v>
      </c>
      <c r="FA103">
        <v>0</v>
      </c>
      <c r="FB103">
        <v>0</v>
      </c>
      <c r="FC103">
        <v>5</v>
      </c>
      <c r="FD103">
        <f>VLOOKUP(A103, '[3]College Football Reference 0918'!$A$2:$R$131, 9, FALSE)</f>
        <v>0</v>
      </c>
      <c r="FE103">
        <f>VLOOKUP(A103, '[3]College Football Reference 0918'!$A$2:$R$131, 10, FALSE)</f>
        <v>0</v>
      </c>
      <c r="FF103">
        <f>VLOOKUP(A103, '[3]College Football Reference 0918'!$A$2:$R$131, 11, FALSE)</f>
        <v>0</v>
      </c>
      <c r="FG103">
        <f>VLOOKUP(A103, '[3]College Football Reference 0918'!$A$2:$R$131, 12, FALSE)</f>
        <v>0</v>
      </c>
      <c r="FH103">
        <f>VLOOKUP(A103, '[3]College Football Reference 0918'!$A$2:$R$131, 13, FALSE)</f>
        <v>0</v>
      </c>
      <c r="FX103">
        <f>IF((VLOOKUP(A103, '[3]2014'!$B$18:$Q$145, 13, FALSE))&gt;0, 5, 0)</f>
        <v>0</v>
      </c>
      <c r="FY103">
        <f>IF((VLOOKUP(A103, '[3]2015'!$B$18:$P$145, 13, FALSE))&gt;0, 5, 0)</f>
        <v>0</v>
      </c>
      <c r="FZ103">
        <f>IF((VLOOKUP(A103, '[3]2016'!$B$18:$Q$145, 13, FALSE))&gt;0, 5, 0)</f>
        <v>0</v>
      </c>
      <c r="GA103">
        <f>IF((VLOOKUP(A103, '[3]2017'!$B$18:$Q$147, 13, FALSE))&gt;0, 5, 0)</f>
        <v>0</v>
      </c>
      <c r="GB103">
        <f>IF((VLOOKUP(A103, '[3]2018'!$B$18:$Q$147, 13, FALSE))&gt;0, 5, 0)</f>
        <v>0</v>
      </c>
      <c r="GC103">
        <f>IF((VLOOKUP(A103, '[3]2014'!$B$18:$Q$145, 15, FALSE))&gt;0, 5, 0)</f>
        <v>0</v>
      </c>
      <c r="GD103">
        <f>IF((VLOOKUP(A103, '[3]2015'!$B$18:$P$145, 15, FALSE))&gt;0, 5, 0)</f>
        <v>0</v>
      </c>
      <c r="GE103">
        <f>IF((VLOOKUP(A103, '[3]2016'!$B$18:$Q$145, 15, FALSE))&gt;0, 5, 0)</f>
        <v>0</v>
      </c>
      <c r="GF103">
        <f>IF((VLOOKUP(A103, '[3]2017'!$B$18:$Q$147, 15, FALSE))&gt;0, 5, 0)</f>
        <v>0</v>
      </c>
      <c r="GG103">
        <f>IF((VLOOKUP(A103, '[3]2018'!$B$18:$Q$147, 15, FALSE))&gt;0, 5, 0)</f>
        <v>0</v>
      </c>
      <c r="GH103" s="7">
        <f t="shared" si="116"/>
        <v>44463.787323034157</v>
      </c>
      <c r="GI103" s="7">
        <f t="shared" si="116"/>
        <v>48436.441011869734</v>
      </c>
      <c r="GJ103" s="7">
        <f t="shared" si="116"/>
        <v>52764.034715525937</v>
      </c>
      <c r="GK103" s="7">
        <f t="shared" si="116"/>
        <v>57478.28084187636</v>
      </c>
      <c r="GL103" s="7">
        <f t="shared" si="116"/>
        <v>62613.725169987316</v>
      </c>
      <c r="GM103">
        <v>68208</v>
      </c>
      <c r="GO103" s="8" t="e">
        <f t="shared" si="89"/>
        <v>#N/A</v>
      </c>
      <c r="GP103" s="8" t="e">
        <f t="shared" si="90"/>
        <v>#N/A</v>
      </c>
      <c r="GQ103" t="e">
        <f>VLOOKUP(A103, '[3]Sept. 2017 Social'!$D$2:$F$151, 3, FALSE)</f>
        <v>#N/A</v>
      </c>
      <c r="GR103" t="e">
        <f>VLOOKUP(A103, '[3]Sept. 2018 Social'!$D$2:$F$151, 3, FALSE)</f>
        <v>#N/A</v>
      </c>
      <c r="GS103">
        <f>VLOOKUP(A103, '[3]Sept. 2019 Social'!$D$2:$F$301, 3, FALSE)</f>
        <v>5.9900000000000002E-2</v>
      </c>
      <c r="GV103">
        <v>0.64615164601292385</v>
      </c>
    </row>
    <row r="104" spans="1:204" x14ac:dyDescent="0.35">
      <c r="A104" t="s">
        <v>409</v>
      </c>
      <c r="B104" t="str">
        <f>VLOOKUP(A104,'[1]CFB Scores for Tableau'!$A$2:$D$131, 2, FALSE)</f>
        <v>Bowling Green</v>
      </c>
      <c r="C104" t="str">
        <f>VLOOKUP(A104,'[1]CFB Scores for Tableau'!$A$2:$D$131, 3, FALSE)</f>
        <v>Ohio</v>
      </c>
      <c r="D104" s="9">
        <f>VLOOKUP(A104,'[1]CFB Scores for Tableau'!$A$2:$D$131, 4, FALSE)</f>
        <v>43403</v>
      </c>
      <c r="F104" s="3">
        <f t="shared" si="61"/>
        <v>6.4461077539722487</v>
      </c>
      <c r="G104">
        <f t="shared" si="62"/>
        <v>113</v>
      </c>
      <c r="I104" s="4">
        <f t="shared" si="63"/>
        <v>-1.0394324825099996</v>
      </c>
      <c r="J104">
        <v>0</v>
      </c>
      <c r="K104" s="4">
        <f t="shared" si="64"/>
        <v>4.5247399999999995</v>
      </c>
      <c r="L104" s="4">
        <f t="shared" si="65"/>
        <v>25.473845080807582</v>
      </c>
      <c r="M104" s="4">
        <f t="shared" si="91"/>
        <v>30.712769000000005</v>
      </c>
      <c r="N104" s="4">
        <f t="shared" si="66"/>
        <v>29.860000000096573</v>
      </c>
      <c r="O104" s="4">
        <f t="shared" si="67"/>
        <v>89.531921598394163</v>
      </c>
      <c r="P104" s="4">
        <f t="shared" si="68"/>
        <v>93</v>
      </c>
      <c r="Q104" s="4"/>
      <c r="R104" s="4">
        <f t="shared" si="92"/>
        <v>88.605558373849988</v>
      </c>
      <c r="S104" s="4">
        <f t="shared" si="69"/>
        <v>93</v>
      </c>
      <c r="T104" s="4"/>
      <c r="U104" t="s">
        <v>353</v>
      </c>
      <c r="V104" t="s">
        <v>203</v>
      </c>
      <c r="W104" s="4">
        <v>6121497.7000000002</v>
      </c>
      <c r="X104" s="4">
        <v>1124327.2</v>
      </c>
      <c r="Y104" s="4">
        <f>VLOOKUP(A104, '[2]Non-Power 5'!$B$2:$F$68, 3, FALSE)</f>
        <v>270432.40000000002</v>
      </c>
      <c r="Z104" s="4">
        <f>VLOOKUP(A104, '[2]Non-Power 5'!$B$2:$F$68, 4, FALSE)</f>
        <v>148776.6</v>
      </c>
      <c r="AA104">
        <f>VLOOKUP(A104, '[2]Non-Power 5'!$B$2:$F$68, 5, FALSE)</f>
        <v>0.55014339997722161</v>
      </c>
      <c r="AB104" s="4">
        <v>4997170.5</v>
      </c>
      <c r="AC104">
        <v>0.28432147324904111</v>
      </c>
      <c r="AD104" s="4">
        <f t="shared" si="70"/>
        <v>2232400</v>
      </c>
      <c r="AE104" t="s">
        <v>410</v>
      </c>
      <c r="AF104" s="5">
        <f>(VLOOKUP(A104, '[3]USA Coaches'' Salaries'!$O$3:$W$132, 9, FALSE))</f>
        <v>0.44209560000000003</v>
      </c>
      <c r="AG104">
        <v>16615</v>
      </c>
      <c r="AH104">
        <v>25506</v>
      </c>
      <c r="AI104">
        <v>10304</v>
      </c>
      <c r="AJ104">
        <f t="shared" si="71"/>
        <v>52425</v>
      </c>
      <c r="AK104">
        <v>0</v>
      </c>
      <c r="AL104">
        <v>0</v>
      </c>
      <c r="AM104">
        <v>0</v>
      </c>
      <c r="AN104">
        <v>0</v>
      </c>
      <c r="AO104">
        <f t="shared" si="104"/>
        <v>0</v>
      </c>
      <c r="AP104">
        <f>(VLOOKUP(A104, '[3]College Football Reference 0918'!$A$2:$I$131, 8, FALSE))*10</f>
        <v>0</v>
      </c>
      <c r="AQ104">
        <f>(VLOOKUP(A104, '[3]College Football Reference 0918'!$A$2:$I$131, 9, FALSE))*10</f>
        <v>20</v>
      </c>
      <c r="AR104">
        <f>VLOOKUP('Dataset to Analyze - Overall'!A104, '[3]College Football Reference 0918'!$A$2:$G$131, 3, FALSE)</f>
        <v>59</v>
      </c>
      <c r="AS104">
        <f>VLOOKUP('Dataset to Analyze - Overall'!A104, '[3]College Football Reference 0918'!$A$2:$G$131, 4, FALSE)</f>
        <v>69</v>
      </c>
      <c r="AT104" s="5">
        <f>VLOOKUP('Dataset to Analyze - Overall'!A104, '[3]College Football Reference 0918'!$A$2:$G$131, 5, FALSE)</f>
        <v>0.4609375</v>
      </c>
      <c r="AU104">
        <f>(VLOOKUP('Dataset to Analyze - Overall'!A104,'[3]College Football Reference 0918'!$A$2:$G$131,7,FALSE)*5)</f>
        <v>5</v>
      </c>
      <c r="AV104">
        <f>(VLOOKUP('Dataset to Analyze - Overall'!A104, '[3]College Football Reference 0918'!$A$2:$G$131, 6, FALSE))*5</f>
        <v>25</v>
      </c>
      <c r="AW104">
        <f t="shared" si="73"/>
        <v>20</v>
      </c>
      <c r="AX104" s="4">
        <f>((((SUMIF('[3]2014 Broadcasts'!$F$2:$F$561, 'Dataset to Analyze - Overall'!A104, '[3]2014 Broadcasts'!$B$2:$B$561))+(SUMIF('[3]2014 Broadcasts'!$G$2:$G$561, 'Dataset to Analyze - Overall'!A104, '[3]2014 Broadcasts'!$B$2:$B$561))+(SUMIF('[3]2014 Broadcasts'!$H$2:$H$561, 'Dataset to Analyze - Overall'!A104, '[3]2014 Broadcasts'!$B$2:$B$561))+(SUMIF('[3]2014 Broadcasts'!$I$2:$I$561, 'Dataset to Analyze - Overall'!A104, '[3]2014 Broadcasts'!$B$2:$B$561)))+((SUMIF('[3]2015 Broadcasts'!$C$2:$C$417,'Dataset to Analyze - Overall'!A104,'[3]2015 Broadcasts'!$H$2:$H$417))+(SUMIF('[3]2015 Broadcasts'!$D$2:$D$417,'Dataset to Analyze - Overall'!A104,'[3]2015 Broadcasts'!$H$2:$H$417)))+((SUMIF('[3]2016 Broadcasts'!$C$2:$C$400,'Dataset to Analyze - Overall'!A104,'[3]2016 Broadcasts'!$H$2:$H$400))+(SUMIF('[3]2016 Broadcasts'!$D$2:$D$400,'Dataset to Analyze - Overall'!A104,'[3]2016 Broadcasts'!$H$2:$H$400)))+((SUMIF('[3]2017 Broadcasts'!$C$2:$C$394,'Dataset to Analyze - Overall'!A104, '[3]2017 Broadcasts'!$I$2:$I$394))+(SUMIF('[3]2017 Broadcasts'!$D$2:$D$394,'Dataset to Analyze - Overall'!A104, '[3]2017 Broadcasts'!$I$2:$I$394)))+((SUMIF('[3]2018 Broadcasts'!$C$2:$C$351, 'Dataset to Analyze - Overall'!A104, '[3]2018 Broadcasts'!$H$2:$H$351))+(SUMIF('[3]2018 Broadcasts'!$D$2:$D$351, 'Dataset to Analyze - Overall'!A104, '[3]2018 Broadcasts'!$H$2:$H$351))))/AW104)*1000000</f>
        <v>566600</v>
      </c>
      <c r="AY104" t="s">
        <v>193</v>
      </c>
      <c r="AZ104" s="4">
        <f>(VLOOKUP(A104, [3]Averages!$B$2:$K$128, 10, FALSE))*1000000</f>
        <v>184000</v>
      </c>
      <c r="BA104" s="4">
        <f>AVERAGEIF([3]Attendance!$C$2:$C$1286, 'Dataset to Analyze - Overall'!A104, [3]Attendance!$G$2:$G$1286)</f>
        <v>15553.8</v>
      </c>
      <c r="BB104">
        <f>VLOOKUP(A104, [3]Stadiums!$B$2:$E$132, 3, FALSE)</f>
        <v>23724</v>
      </c>
      <c r="BC104" s="3">
        <f t="shared" si="74"/>
        <v>0.65561456752655534</v>
      </c>
      <c r="BD104">
        <f>VLOOKUP(A104, '[3]College Football Reference 0918'!$A$2:$L$131, 11, FALSE)</f>
        <v>0</v>
      </c>
      <c r="BE104">
        <f>VLOOKUP(A104, '[3]College Football Reference 0918'!$A$2:$L$131, 12, FALSE)</f>
        <v>0</v>
      </c>
      <c r="BF104">
        <f>VLOOKUP(A104, '[3]College Football Reference 0918'!$A$2:$L$131, 2, FALSE)</f>
        <v>1</v>
      </c>
      <c r="BG104">
        <f>VLOOKUP(A104, '[3]Draft Picks'!$AG$2:$AT$131, 14, FALSE)</f>
        <v>2</v>
      </c>
      <c r="BH104">
        <f>VLOOKUP(A104, [3]Averages!$B$2:$J$128, 9, FALSE)</f>
        <v>1460405.1199999999</v>
      </c>
      <c r="BJ104">
        <f>VLOOKUP(A104&amp;"2014", '[4]Revenues_All_Sports_and_Men''s_W'!$E$2:$BI$1271, 57, FALSE)</f>
        <v>6574521</v>
      </c>
      <c r="BK104">
        <f>VLOOKUP(A104&amp;"2015", '[4]Revenues_All_Sports_and_Men''s_W'!$E$2:$BI$1271, 57, FALSE)</f>
        <v>6754237</v>
      </c>
      <c r="BL104">
        <f>VLOOKUP(A104&amp;"2016", '[4]Revenues_All_Sports_and_Men''s_W'!$E$2:$BI$1271, 57, FALSE)</f>
        <v>6537321</v>
      </c>
      <c r="BM104">
        <f>VLOOKUP(A104&amp;"2017", '[4]Revenues_All_Sports_and_Men''s_W'!$E$2:$BI$1271, 57, FALSE)</f>
        <v>6895955</v>
      </c>
      <c r="BN104">
        <f>VLOOKUP(A104&amp;"2018", '[4]Revenues_All_Sports_and_Men''s_W'!$E$2:$BI$1271, 57, FALSE)</f>
        <v>7750248</v>
      </c>
      <c r="BO104" s="6">
        <f>VLOOKUP(A104&amp;"2014", '[4]Revenues_All_Sports_and_Men''s_W'!$E$2:$FO$1271, 58, FALSE)</f>
        <v>0.30126490991912408</v>
      </c>
      <c r="BP104" s="6">
        <f>VLOOKUP(A104&amp;"2015", '[4]Revenues_All_Sports_and_Men''s_W'!$E$2:$FO$1271, 58, FALSE)</f>
        <v>0.28475037345298893</v>
      </c>
      <c r="BQ104" s="6">
        <f>VLOOKUP(A104&amp;"2016", '[4]Revenues_All_Sports_and_Men''s_W'!$E$2:$FO$1271, 58, FALSE)</f>
        <v>0.27521397393590208</v>
      </c>
      <c r="BR104" s="6">
        <f>VLOOKUP(A104&amp;"2017", '[4]Revenues_All_Sports_and_Men''s_W'!$E$2:$FO$1271, 58, FALSE)</f>
        <v>0.27948314086791998</v>
      </c>
      <c r="BS104" s="6">
        <f>VLOOKUP(A104&amp;"2018", '[4]Revenues_All_Sports_and_Men''s_W'!$E$2:$FO$1271, 58, FALSE)</f>
        <v>0.29807285336627132</v>
      </c>
      <c r="BT104">
        <f>VLOOKUP(A104&amp;"2014", '[5]Recruiting_Expenses_Men''s_Women'!$F$2:$O$1271, 9, FALSE)</f>
        <v>337839</v>
      </c>
      <c r="BU104">
        <f>VLOOKUP(A104&amp;"2015", '[5]Recruiting_Expenses_Men''s_Women'!$F$2:$O$1271, 9, FALSE)</f>
        <v>376673</v>
      </c>
      <c r="BV104">
        <f>VLOOKUP(A104&amp;"2016", '[5]Recruiting_Expenses_Men''s_Women'!$F$2:$O$1271, 9, FALSE)</f>
        <v>364714</v>
      </c>
      <c r="BW104">
        <f>VLOOKUP(A104&amp;"2017", '[5]Recruiting_Expenses_Men''s_Women'!$F$2:$O$1271, 9, FALSE)</f>
        <v>429007</v>
      </c>
      <c r="BX104">
        <f>VLOOKUP(A104&amp;"2018", '[5]Recruiting_Expenses_Men''s_Women'!$F$2:$O$1271, 9, FALSE)</f>
        <v>439943</v>
      </c>
      <c r="BY104" s="4">
        <v>1599000</v>
      </c>
      <c r="BZ104" s="4">
        <v>2009000</v>
      </c>
      <c r="CA104" s="4">
        <v>1821000</v>
      </c>
      <c r="CB104" s="4">
        <v>1853000</v>
      </c>
      <c r="CC104" s="4">
        <v>3880000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f>VLOOKUP(A104, '[3]2014'!$B$18:$D$145, 3, FALSE)</f>
        <v>8</v>
      </c>
      <c r="CJ104">
        <f>VLOOKUP(A104, '[3]2015'!$B$18:$D$145, 3, FALSE)</f>
        <v>10</v>
      </c>
      <c r="CK104">
        <f>VLOOKUP(A104, '[3]2016'!$B$18:$D$145, 3, FALSE)</f>
        <v>4</v>
      </c>
      <c r="CL104">
        <f>VLOOKUP(A104, '[3]2017'!$B$18:$D$147, 3, FALSE)</f>
        <v>2</v>
      </c>
      <c r="CM104">
        <f>VLOOKUP(A104, '[3]2018'!$B$18:$D$147, 3, FALSE)</f>
        <v>3</v>
      </c>
      <c r="CN104">
        <f>COUNTIF('[3]2014 Broadcasts'!$F$2:$F$561, 'Dataset to Analyze - Overall'!A104)+COUNTIF('[3]2014 Broadcasts'!$G$2:$G$561, 'Dataset to Analyze - Overall'!A104)+COUNTIF('[3]2014 Broadcasts'!$H$2:$H$561, 'Dataset to Analyze - Overall'!A104)+COUNTIF('[3]2014 Broadcasts'!$I$2:$I$561, 'Dataset to Analyze - Overall'!A104)</f>
        <v>7</v>
      </c>
      <c r="CO104">
        <f>COUNTIF('[3]2015 Broadcasts'!$C$2:$C$417, A104)+COUNTIF('[3]2015 Broadcasts'!$D$2:$D$417, A104)</f>
        <v>6</v>
      </c>
      <c r="CP104">
        <f>COUNTIF('[3]2016 Broadcasts'!$C$2:$C$400, 'Dataset to Analyze - Overall'!A104)+COUNTIF('[3]2016 Broadcasts'!$D$2:$D$400, 'Dataset to Analyze - Overall'!A104)</f>
        <v>3</v>
      </c>
      <c r="CQ104">
        <f>COUNTIF('[3]2017 Broadcasts'!$C$2:$C$394, 'Dataset to Analyze - Overall'!A104)+COUNTIF('[3]2017 Broadcasts'!$D$2:$D$394, 'Dataset to Analyze - Overall'!A104)</f>
        <v>4</v>
      </c>
      <c r="CR104">
        <f>COUNTIF('[3]2018 Broadcasts'!$C$2:$C$351, 'Dataset to Analyze - Overall'!A104)+COUNTIF('[3]2018 Broadcasts'!$D$2:$D$351, 'Dataset to Analyze - Overall'!A104)</f>
        <v>0</v>
      </c>
      <c r="CS104" s="4">
        <f>(((SUMIF('[3]2014 Broadcasts'!$F$2:$F$561, 'Dataset to Analyze - Overall'!A104, '[3]2014 Broadcasts'!$B$2:$B$561))+(SUMIF('[3]2014 Broadcasts'!$G$2:$G$561, 'Dataset to Analyze - Overall'!A104, '[3]2014 Broadcasts'!$B$2:$B$561))+(SUMIF('[3]2014 Broadcasts'!$H$2:$H$561, 'Dataset to Analyze - Overall'!A104, '[3]2014 Broadcasts'!$B$2:$B$561))+(SUMIF('[3]2014 Broadcasts'!$I$2:$I$561, 'Dataset to Analyze - Overall'!A104, '[3]2014 Broadcasts'!$B$2:$B$561)))/'Dataset to Analyze - Overall'!CN104)*1000000</f>
        <v>615142.85714285716</v>
      </c>
      <c r="CT104" s="4">
        <f>(((SUMIF('[3]2015 Broadcasts'!$C$2:$C$417,'Dataset to Analyze - Overall'!A104,'[3]2015 Broadcasts'!$H$2:$H$417))+(SUMIF('[3]2015 Broadcasts'!$D$2:$D$417,'Dataset to Analyze - Overall'!A104,'[3]2015 Broadcasts'!$H$2:$H$417)))/CO104)*1000000</f>
        <v>989500</v>
      </c>
      <c r="CU104" s="4">
        <f>(((SUMIF('[3]2016 Broadcasts'!$C$2:$C$400,'Dataset to Analyze - Overall'!A104,'[3]2016 Broadcasts'!$H$2:$H$400))+(SUMIF('[3]2016 Broadcasts'!$D$2:$D$400,'Dataset to Analyze - Overall'!A104,'[3]2016 Broadcasts'!$H$2:$H$400)))/'Dataset to Analyze - Overall'!CP104)*1000000</f>
        <v>72666.666666666672</v>
      </c>
      <c r="CV104" s="4">
        <f>(((SUMIF('[3]2017 Broadcasts'!$C$2:$C$394,'Dataset to Analyze - Overall'!A104, '[3]2017 Broadcasts'!$I$2:$I$394))+(SUMIF('[3]2017 Broadcasts'!$D$2:$D$394,'Dataset to Analyze - Overall'!A104, '[3]2017 Broadcasts'!$I$2:$I$394)))/'Dataset to Analyze - Overall'!CQ104)*1000000</f>
        <v>217750</v>
      </c>
      <c r="CW104" s="4">
        <v>0</v>
      </c>
      <c r="CX104" s="5"/>
      <c r="CY104">
        <f>VLOOKUP(A104&amp;"2014", [3]Attendance!$D$2:$G$1286, 4, FALSE)</f>
        <v>15228</v>
      </c>
      <c r="CZ104">
        <f>VLOOKUP(A104&amp;"2015", [3]Attendance!$D$2:$G$1286, 4, FALSE)</f>
        <v>19608</v>
      </c>
      <c r="DA104">
        <f>VLOOKUP(A104&amp;"2016", [3]Attendance!$D$2:$G$1286, 4, FALSE)</f>
        <v>15140</v>
      </c>
      <c r="DB104">
        <f>VLOOKUP(A104&amp;"2017", [3]Attendance!$D$2:$G$1286, 4, FALSE)</f>
        <v>15881</v>
      </c>
      <c r="DC104">
        <f>VLOOKUP(A104&amp;"2018", [3]Attendance!$D$2:$G$1286, 4, FALSE)</f>
        <v>15044</v>
      </c>
      <c r="DY104">
        <f t="shared" si="105"/>
        <v>36.593040000000002</v>
      </c>
      <c r="DZ104">
        <f t="shared" si="106"/>
        <v>39.287300000000002</v>
      </c>
      <c r="EA104">
        <f t="shared" si="107"/>
        <v>23.77412</v>
      </c>
      <c r="EB104">
        <f t="shared" si="108"/>
        <v>23.603059999999999</v>
      </c>
      <c r="EC104">
        <f t="shared" si="109"/>
        <v>23.688589999999998</v>
      </c>
      <c r="ED104">
        <f t="shared" si="110"/>
        <v>10.450999999985701</v>
      </c>
      <c r="EE104">
        <f t="shared" si="111"/>
        <v>8.9579999999933797</v>
      </c>
      <c r="EF104">
        <f t="shared" si="112"/>
        <v>4.4790000000000578</v>
      </c>
      <c r="EG104">
        <f t="shared" si="113"/>
        <v>5.9720000000084354</v>
      </c>
      <c r="EH104">
        <f t="shared" si="114"/>
        <v>1.7226024128605186E-11</v>
      </c>
      <c r="EI104" s="4">
        <f t="shared" si="98"/>
        <v>47.044039999985699</v>
      </c>
      <c r="EJ104" s="4">
        <f t="shared" si="99"/>
        <v>48.245299999993378</v>
      </c>
      <c r="EK104" s="4">
        <f t="shared" si="100"/>
        <v>28.25312000000006</v>
      </c>
      <c r="EL104" s="4">
        <f t="shared" si="101"/>
        <v>29.575060000008435</v>
      </c>
      <c r="EM104" s="4">
        <f t="shared" si="102"/>
        <v>23.688590000017225</v>
      </c>
      <c r="EN104" s="4">
        <f t="shared" si="115"/>
        <v>83</v>
      </c>
      <c r="EO104" s="4">
        <f t="shared" si="115"/>
        <v>81</v>
      </c>
      <c r="EP104" s="4">
        <f t="shared" si="115"/>
        <v>107</v>
      </c>
      <c r="EQ104" s="4">
        <f t="shared" si="115"/>
        <v>108</v>
      </c>
      <c r="ER104" s="4" t="e">
        <f t="shared" si="115"/>
        <v>#DIV/0!</v>
      </c>
      <c r="ET104">
        <v>5</v>
      </c>
      <c r="EU104">
        <v>0</v>
      </c>
      <c r="EV104">
        <v>0</v>
      </c>
      <c r="EW104">
        <v>0</v>
      </c>
      <c r="EX104">
        <v>0</v>
      </c>
      <c r="EY104">
        <v>5</v>
      </c>
      <c r="EZ104">
        <v>5</v>
      </c>
      <c r="FA104">
        <v>0</v>
      </c>
      <c r="FB104">
        <v>0</v>
      </c>
      <c r="FC104">
        <v>0</v>
      </c>
      <c r="FD104">
        <f>VLOOKUP(A104, '[3]College Football Reference 0918'!$A$2:$R$131, 9, FALSE)</f>
        <v>2</v>
      </c>
      <c r="FE104">
        <f>VLOOKUP(A104, '[3]College Football Reference 0918'!$A$2:$R$131, 10, FALSE)</f>
        <v>0</v>
      </c>
      <c r="FF104">
        <f>VLOOKUP(A104, '[3]College Football Reference 0918'!$A$2:$R$131, 11, FALSE)</f>
        <v>0</v>
      </c>
      <c r="FG104">
        <f>VLOOKUP(A104, '[3]College Football Reference 0918'!$A$2:$R$131, 12, FALSE)</f>
        <v>0</v>
      </c>
      <c r="FH104">
        <f>VLOOKUP(A104, '[3]College Football Reference 0918'!$A$2:$R$131, 13, FALSE)</f>
        <v>0</v>
      </c>
      <c r="FT104">
        <v>10</v>
      </c>
      <c r="FX104">
        <f>IF((VLOOKUP(A104, '[3]2014'!$B$18:$Q$145, 13, FALSE))&gt;0, 5, 0)</f>
        <v>0</v>
      </c>
      <c r="FY104">
        <f>IF((VLOOKUP(A104, '[3]2015'!$B$18:$P$145, 13, FALSE))&gt;0, 5, 0)</f>
        <v>0</v>
      </c>
      <c r="FZ104">
        <f>IF((VLOOKUP(A104, '[3]2016'!$B$18:$Q$145, 13, FALSE))&gt;0, 5, 0)</f>
        <v>0</v>
      </c>
      <c r="GA104">
        <f>IF((VLOOKUP(A104, '[3]2017'!$B$18:$Q$147, 13, FALSE))&gt;0, 5, 0)</f>
        <v>0</v>
      </c>
      <c r="GB104">
        <f>IF((VLOOKUP(A104, '[3]2018'!$B$18:$Q$147, 13, FALSE))&gt;0, 5, 0)</f>
        <v>0</v>
      </c>
      <c r="GC104">
        <f>IF((VLOOKUP(A104, '[3]2014'!$B$18:$Q$145, 15, FALSE))&gt;0, 5, 0)</f>
        <v>0</v>
      </c>
      <c r="GD104">
        <f>IF((VLOOKUP(A104, '[3]2015'!$B$18:$P$145, 15, FALSE))&gt;0, 5, 0)</f>
        <v>0</v>
      </c>
      <c r="GE104">
        <f>IF((VLOOKUP(A104, '[3]2016'!$B$18:$Q$145, 15, FALSE))&gt;0, 5, 0)</f>
        <v>0</v>
      </c>
      <c r="GF104">
        <f>IF((VLOOKUP(A104, '[3]2017'!$B$18:$Q$147, 15, FALSE))&gt;0, 5, 0)</f>
        <v>0</v>
      </c>
      <c r="GG104">
        <f>IF((VLOOKUP(A104, '[3]2018'!$B$18:$Q$147, 15, FALSE))&gt;0, 5, 0)</f>
        <v>0</v>
      </c>
      <c r="GH104" s="7">
        <f t="shared" si="116"/>
        <v>34175.082840870069</v>
      </c>
      <c r="GI104" s="7">
        <f t="shared" si="116"/>
        <v>37228.483756264235</v>
      </c>
      <c r="GJ104" s="7">
        <f t="shared" si="116"/>
        <v>40554.693290544325</v>
      </c>
      <c r="GK104" s="7">
        <f t="shared" si="116"/>
        <v>44178.085754389045</v>
      </c>
      <c r="GL104" s="7">
        <f t="shared" si="116"/>
        <v>48125.213201333929</v>
      </c>
      <c r="GM104">
        <v>52425</v>
      </c>
      <c r="GO104" s="8">
        <f t="shared" si="89"/>
        <v>2.41E-2</v>
      </c>
      <c r="GP104" s="8">
        <f t="shared" si="90"/>
        <v>2.41E-2</v>
      </c>
      <c r="GQ104">
        <f>VLOOKUP(A104, '[3]Sept. 2017 Social'!$D$2:$F$151, 3, FALSE)</f>
        <v>2.41E-2</v>
      </c>
      <c r="GR104" t="e">
        <f>VLOOKUP(A104, '[3]Sept. 2018 Social'!$D$2:$F$151, 3, FALSE)</f>
        <v>#N/A</v>
      </c>
      <c r="GS104" t="e">
        <f>VLOOKUP(A104, '[3]Sept. 2019 Social'!$D$2:$F$301, 3, FALSE)</f>
        <v>#N/A</v>
      </c>
      <c r="GV104">
        <v>0.58209979931495481</v>
      </c>
    </row>
    <row r="105" spans="1:204" x14ac:dyDescent="0.35">
      <c r="A105" t="s">
        <v>411</v>
      </c>
      <c r="B105" t="str">
        <f>VLOOKUP(A105,'[1]CFB Scores for Tableau'!$A$2:$D$131, 2, FALSE)</f>
        <v>Buffalo</v>
      </c>
      <c r="C105" t="str">
        <f>VLOOKUP(A105,'[1]CFB Scores for Tableau'!$A$2:$D$131, 3, FALSE)</f>
        <v>New York</v>
      </c>
      <c r="D105" s="9">
        <f>VLOOKUP(A105,'[1]CFB Scores for Tableau'!$A$2:$D$131, 4, FALSE)</f>
        <v>14260</v>
      </c>
      <c r="F105" s="3">
        <f t="shared" si="61"/>
        <v>6.9293884121492137</v>
      </c>
      <c r="G105">
        <f t="shared" si="62"/>
        <v>110</v>
      </c>
      <c r="I105" s="4">
        <f t="shared" si="63"/>
        <v>-0.3234545891199998</v>
      </c>
      <c r="J105">
        <v>0</v>
      </c>
      <c r="K105" s="4">
        <f t="shared" si="64"/>
        <v>4.2747000000000002</v>
      </c>
      <c r="L105" s="4">
        <f t="shared" si="65"/>
        <v>27.863205491540803</v>
      </c>
      <c r="M105" s="4">
        <f t="shared" si="91"/>
        <v>26.683112000000005</v>
      </c>
      <c r="N105" s="4">
        <f t="shared" si="66"/>
        <v>19.409000000115267</v>
      </c>
      <c r="O105" s="4">
        <f t="shared" si="67"/>
        <v>77.906562902536081</v>
      </c>
      <c r="P105" s="4">
        <f t="shared" si="68"/>
        <v>105</v>
      </c>
      <c r="Q105" s="4"/>
      <c r="R105" s="4">
        <f t="shared" si="92"/>
        <v>77.138835098620007</v>
      </c>
      <c r="S105" s="4">
        <f t="shared" si="69"/>
        <v>105</v>
      </c>
      <c r="T105" s="4"/>
      <c r="U105" t="s">
        <v>353</v>
      </c>
      <c r="V105" t="s">
        <v>203</v>
      </c>
      <c r="W105" s="4">
        <v>6931702.4000000004</v>
      </c>
      <c r="X105" s="4">
        <v>1455577.8</v>
      </c>
      <c r="Y105" s="4">
        <f>VLOOKUP(A105, '[2]Non-Power 5'!$B$2:$F$68, 3, FALSE)</f>
        <v>307194</v>
      </c>
      <c r="Z105" s="4">
        <f>VLOOKUP(A105, '[2]Non-Power 5'!$B$2:$F$68, 4, FALSE)</f>
        <v>177875.4</v>
      </c>
      <c r="AA105">
        <f>VLOOKUP(A105, '[2]Non-Power 5'!$B$2:$F$68, 5, FALSE)</f>
        <v>0.5790327936092502</v>
      </c>
      <c r="AB105" s="4">
        <v>5476124.6000000006</v>
      </c>
      <c r="AC105">
        <v>0.23504406473658654</v>
      </c>
      <c r="AD105" s="4">
        <f t="shared" si="70"/>
        <v>2126000</v>
      </c>
      <c r="AE105" t="s">
        <v>412</v>
      </c>
      <c r="AF105" s="5">
        <f>(VLOOKUP(A105, '[3]USA Coaches'' Salaries'!$O$3:$W$132, 9, FALSE))</f>
        <v>0.45520000000000005</v>
      </c>
      <c r="AG105">
        <v>19922</v>
      </c>
      <c r="AH105">
        <v>25540</v>
      </c>
      <c r="AI105">
        <v>11895</v>
      </c>
      <c r="AJ105">
        <f t="shared" si="71"/>
        <v>57357</v>
      </c>
      <c r="AK105">
        <v>0</v>
      </c>
      <c r="AL105">
        <v>0</v>
      </c>
      <c r="AM105">
        <v>0</v>
      </c>
      <c r="AN105">
        <v>0</v>
      </c>
      <c r="AO105">
        <f t="shared" si="104"/>
        <v>0</v>
      </c>
      <c r="AP105">
        <f>(VLOOKUP(A105, '[3]College Football Reference 0918'!$A$2:$I$131, 8, FALSE))*10</f>
        <v>0</v>
      </c>
      <c r="AQ105">
        <f>(VLOOKUP(A105, '[3]College Football Reference 0918'!$A$2:$I$131, 9, FALSE))*10</f>
        <v>0</v>
      </c>
      <c r="AR105">
        <f>VLOOKUP('Dataset to Analyze - Overall'!A105, '[3]College Football Reference 0918'!$A$2:$G$131, 3, FALSE)</f>
        <v>50</v>
      </c>
      <c r="AS105">
        <f>VLOOKUP('Dataset to Analyze - Overall'!A105, '[3]College Football Reference 0918'!$A$2:$G$131, 4, FALSE)</f>
        <v>72</v>
      </c>
      <c r="AT105" s="5">
        <f>VLOOKUP('Dataset to Analyze - Overall'!A105, '[3]College Football Reference 0918'!$A$2:$G$131, 5, FALSE)</f>
        <v>0.4098360655737705</v>
      </c>
      <c r="AU105">
        <f>(VLOOKUP('Dataset to Analyze - Overall'!A105,'[3]College Football Reference 0918'!$A$2:$G$131,7,FALSE)*5)</f>
        <v>0</v>
      </c>
      <c r="AV105">
        <f>(VLOOKUP('Dataset to Analyze - Overall'!A105, '[3]College Football Reference 0918'!$A$2:$G$131, 6, FALSE))*5</f>
        <v>10</v>
      </c>
      <c r="AW105">
        <f t="shared" si="73"/>
        <v>13</v>
      </c>
      <c r="AX105" s="4">
        <f>((((SUMIF('[3]2014 Broadcasts'!$F$2:$F$561, 'Dataset to Analyze - Overall'!A105, '[3]2014 Broadcasts'!$B$2:$B$561))+(SUMIF('[3]2014 Broadcasts'!$G$2:$G$561, 'Dataset to Analyze - Overall'!A105, '[3]2014 Broadcasts'!$B$2:$B$561))+(SUMIF('[3]2014 Broadcasts'!$H$2:$H$561, 'Dataset to Analyze - Overall'!A105, '[3]2014 Broadcasts'!$B$2:$B$561))+(SUMIF('[3]2014 Broadcasts'!$I$2:$I$561, 'Dataset to Analyze - Overall'!A105, '[3]2014 Broadcasts'!$B$2:$B$561)))+((SUMIF('[3]2015 Broadcasts'!$C$2:$C$417,'Dataset to Analyze - Overall'!A105,'[3]2015 Broadcasts'!$H$2:$H$417))+(SUMIF('[3]2015 Broadcasts'!$D$2:$D$417,'Dataset to Analyze - Overall'!A105,'[3]2015 Broadcasts'!$H$2:$H$417)))+((SUMIF('[3]2016 Broadcasts'!$C$2:$C$400,'Dataset to Analyze - Overall'!A105,'[3]2016 Broadcasts'!$H$2:$H$400))+(SUMIF('[3]2016 Broadcasts'!$D$2:$D$400,'Dataset to Analyze - Overall'!A105,'[3]2016 Broadcasts'!$H$2:$H$400)))+((SUMIF('[3]2017 Broadcasts'!$C$2:$C$394,'Dataset to Analyze - Overall'!A105, '[3]2017 Broadcasts'!$I$2:$I$394))+(SUMIF('[3]2017 Broadcasts'!$D$2:$D$394,'Dataset to Analyze - Overall'!A105, '[3]2017 Broadcasts'!$I$2:$I$394)))+((SUMIF('[3]2018 Broadcasts'!$C$2:$C$351, 'Dataset to Analyze - Overall'!A105, '[3]2018 Broadcasts'!$H$2:$H$351))+(SUMIF('[3]2018 Broadcasts'!$D$2:$D$351, 'Dataset to Analyze - Overall'!A105, '[3]2018 Broadcasts'!$H$2:$H$351))))/AW105)*1000000</f>
        <v>482769.23076923075</v>
      </c>
      <c r="AY105" t="s">
        <v>193</v>
      </c>
      <c r="AZ105" s="4">
        <f>(VLOOKUP(A105, [3]Averages!$B$2:$K$128, 10, FALSE))*1000000</f>
        <v>260000</v>
      </c>
      <c r="BA105" s="4">
        <f>AVERAGEIF([3]Attendance!$C$2:$C$1286, 'Dataset to Analyze - Overall'!A105, [3]Attendance!$G$2:$G$1286)</f>
        <v>17147.900000000001</v>
      </c>
      <c r="BB105">
        <f>VLOOKUP(A105, [3]Stadiums!$B$2:$E$132, 3, FALSE)</f>
        <v>29013</v>
      </c>
      <c r="BC105" s="3">
        <f t="shared" si="74"/>
        <v>0.59104194671354227</v>
      </c>
      <c r="BD105">
        <f>VLOOKUP(A105, '[3]College Football Reference 0918'!$A$2:$L$131, 11, FALSE)</f>
        <v>0</v>
      </c>
      <c r="BE105">
        <f>VLOOKUP(A105, '[3]College Football Reference 0918'!$A$2:$L$131, 12, FALSE)</f>
        <v>0</v>
      </c>
      <c r="BF105">
        <f>VLOOKUP(A105, '[3]College Football Reference 0918'!$A$2:$L$131, 2, FALSE)</f>
        <v>0</v>
      </c>
      <c r="BG105">
        <f>VLOOKUP(A105, '[3]Draft Picks'!$AG$2:$AT$131, 14, FALSE)</f>
        <v>6</v>
      </c>
      <c r="BH105">
        <f>VLOOKUP(A105, [3]Averages!$B$2:$J$128, 9, FALSE)</f>
        <v>1593530.311</v>
      </c>
      <c r="BJ105">
        <f>VLOOKUP(A105&amp;"2014", '[4]Revenues_All_Sports_and_Men''s_W'!$E$2:$BI$1271, 57, FALSE)</f>
        <v>7259746</v>
      </c>
      <c r="BK105">
        <f>VLOOKUP(A105&amp;"2015", '[4]Revenues_All_Sports_and_Men''s_W'!$E$2:$BI$1271, 57, FALSE)</f>
        <v>7539610</v>
      </c>
      <c r="BL105">
        <f>VLOOKUP(A105&amp;"2016", '[4]Revenues_All_Sports_and_Men''s_W'!$E$2:$BI$1271, 57, FALSE)</f>
        <v>7796405</v>
      </c>
      <c r="BM105">
        <f>VLOOKUP(A105&amp;"2017", '[4]Revenues_All_Sports_and_Men''s_W'!$E$2:$BI$1271, 57, FALSE)</f>
        <v>7730058</v>
      </c>
      <c r="BN105">
        <f>VLOOKUP(A105&amp;"2018", '[4]Revenues_All_Sports_and_Men''s_W'!$E$2:$BI$1271, 57, FALSE)</f>
        <v>8599068</v>
      </c>
      <c r="BO105" s="6">
        <f>VLOOKUP(A105&amp;"2014", '[4]Revenues_All_Sports_and_Men''s_W'!$E$2:$FO$1271, 58, FALSE)</f>
        <v>0.24312249867676117</v>
      </c>
      <c r="BP105" s="6">
        <f>VLOOKUP(A105&amp;"2015", '[4]Revenues_All_Sports_and_Men''s_W'!$E$2:$FO$1271, 58, FALSE)</f>
        <v>0.23555384306759955</v>
      </c>
      <c r="BQ105" s="6">
        <f>VLOOKUP(A105&amp;"2016", '[4]Revenues_All_Sports_and_Men''s_W'!$E$2:$FO$1271, 58, FALSE)</f>
        <v>0.23214505417965045</v>
      </c>
      <c r="BR105" s="6">
        <f>VLOOKUP(A105&amp;"2017", '[4]Revenues_All_Sports_and_Men''s_W'!$E$2:$FO$1271, 58, FALSE)</f>
        <v>0.2339478974400693</v>
      </c>
      <c r="BS105" s="6">
        <f>VLOOKUP(A105&amp;"2018", '[4]Revenues_All_Sports_and_Men''s_W'!$E$2:$FO$1271, 58, FALSE)</f>
        <v>0.23231291791984027</v>
      </c>
      <c r="BT105">
        <f>VLOOKUP(A105&amp;"2014", '[5]Recruiting_Expenses_Men''s_Women'!$F$2:$O$1271, 9, FALSE)</f>
        <v>386717</v>
      </c>
      <c r="BU105">
        <f>VLOOKUP(A105&amp;"2015", '[5]Recruiting_Expenses_Men''s_Women'!$F$2:$O$1271, 9, FALSE)</f>
        <v>497435</v>
      </c>
      <c r="BV105">
        <f>VLOOKUP(A105&amp;"2016", '[5]Recruiting_Expenses_Men''s_Women'!$F$2:$O$1271, 9, FALSE)</f>
        <v>423533</v>
      </c>
      <c r="BW105">
        <f>VLOOKUP(A105&amp;"2017", '[5]Recruiting_Expenses_Men''s_Women'!$F$2:$O$1271, 9, FALSE)</f>
        <v>422154</v>
      </c>
      <c r="BX105">
        <f>VLOOKUP(A105&amp;"2018", '[5]Recruiting_Expenses_Men''s_Women'!$F$2:$O$1271, 9, FALSE)</f>
        <v>456765</v>
      </c>
      <c r="BY105" s="4">
        <v>1390000</v>
      </c>
      <c r="BZ105" s="4">
        <v>1509000</v>
      </c>
      <c r="CA105" s="4">
        <v>1806000</v>
      </c>
      <c r="CB105" s="4">
        <v>2075000.0000000002</v>
      </c>
      <c r="CC105" s="4">
        <v>3850000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f>VLOOKUP(A105, '[3]2014'!$B$18:$D$145, 3, FALSE)</f>
        <v>5</v>
      </c>
      <c r="CJ105">
        <f>VLOOKUP(A105, '[3]2015'!$B$18:$D$145, 3, FALSE)</f>
        <v>5</v>
      </c>
      <c r="CK105">
        <f>VLOOKUP(A105, '[3]2016'!$B$18:$D$145, 3, FALSE)</f>
        <v>2</v>
      </c>
      <c r="CL105">
        <f>VLOOKUP(A105, '[3]2017'!$B$18:$D$147, 3, FALSE)</f>
        <v>6</v>
      </c>
      <c r="CM105">
        <f>VLOOKUP(A105, '[3]2018'!$B$18:$D$147, 3, FALSE)</f>
        <v>10</v>
      </c>
      <c r="CN105">
        <f>COUNTIF('[3]2014 Broadcasts'!$F$2:$F$561, 'Dataset to Analyze - Overall'!A105)+COUNTIF('[3]2014 Broadcasts'!$G$2:$G$561, 'Dataset to Analyze - Overall'!A105)+COUNTIF('[3]2014 Broadcasts'!$H$2:$H$561, 'Dataset to Analyze - Overall'!A105)+COUNTIF('[3]2014 Broadcasts'!$I$2:$I$561, 'Dataset to Analyze - Overall'!A105)</f>
        <v>3</v>
      </c>
      <c r="CO105">
        <f>COUNTIF('[3]2015 Broadcasts'!$C$2:$C$417, A105)+COUNTIF('[3]2015 Broadcasts'!$D$2:$D$417, A105)</f>
        <v>3</v>
      </c>
      <c r="CP105">
        <f>COUNTIF('[3]2016 Broadcasts'!$C$2:$C$400, 'Dataset to Analyze - Overall'!A105)+COUNTIF('[3]2016 Broadcasts'!$D$2:$D$400, 'Dataset to Analyze - Overall'!A105)</f>
        <v>1</v>
      </c>
      <c r="CQ105">
        <f>COUNTIF('[3]2017 Broadcasts'!$C$2:$C$394, 'Dataset to Analyze - Overall'!A105)+COUNTIF('[3]2017 Broadcasts'!$D$2:$D$394, 'Dataset to Analyze - Overall'!A105)</f>
        <v>2</v>
      </c>
      <c r="CR105">
        <f>COUNTIF('[3]2018 Broadcasts'!$C$2:$C$351, 'Dataset to Analyze - Overall'!A105)+COUNTIF('[3]2018 Broadcasts'!$D$2:$D$351, 'Dataset to Analyze - Overall'!A105)</f>
        <v>4</v>
      </c>
      <c r="CS105" s="4">
        <f>(((SUMIF('[3]2014 Broadcasts'!$F$2:$F$561, 'Dataset to Analyze - Overall'!A105, '[3]2014 Broadcasts'!$B$2:$B$561))+(SUMIF('[3]2014 Broadcasts'!$G$2:$G$561, 'Dataset to Analyze - Overall'!A105, '[3]2014 Broadcasts'!$B$2:$B$561))+(SUMIF('[3]2014 Broadcasts'!$H$2:$H$561, 'Dataset to Analyze - Overall'!A105, '[3]2014 Broadcasts'!$B$2:$B$561))+(SUMIF('[3]2014 Broadcasts'!$I$2:$I$561, 'Dataset to Analyze - Overall'!A105, '[3]2014 Broadcasts'!$B$2:$B$561)))/'Dataset to Analyze - Overall'!CN105)*1000000</f>
        <v>505333.33333333331</v>
      </c>
      <c r="CT105" s="4">
        <f>(((SUMIF('[3]2015 Broadcasts'!$C$2:$C$417,'Dataset to Analyze - Overall'!A105,'[3]2015 Broadcasts'!$H$2:$H$417))+(SUMIF('[3]2015 Broadcasts'!$D$2:$D$417,'Dataset to Analyze - Overall'!A105,'[3]2015 Broadcasts'!$H$2:$H$417)))/CO105)*1000000</f>
        <v>407000</v>
      </c>
      <c r="CU105" s="4">
        <f>(((SUMIF('[3]2016 Broadcasts'!$C$2:$C$400,'Dataset to Analyze - Overall'!A105,'[3]2016 Broadcasts'!$H$2:$H$400))+(SUMIF('[3]2016 Broadcasts'!$D$2:$D$400,'Dataset to Analyze - Overall'!A105,'[3]2016 Broadcasts'!$H$2:$H$400)))/'Dataset to Analyze - Overall'!CP105)*1000000</f>
        <v>187000</v>
      </c>
      <c r="CV105" s="4">
        <f>(((SUMIF('[3]2017 Broadcasts'!$C$2:$C$394,'Dataset to Analyze - Overall'!A105, '[3]2017 Broadcasts'!$I$2:$I$394))+(SUMIF('[3]2017 Broadcasts'!$D$2:$D$394,'Dataset to Analyze - Overall'!A105, '[3]2017 Broadcasts'!$I$2:$I$394)))/'Dataset to Analyze - Overall'!CQ105)*1000000</f>
        <v>89500</v>
      </c>
      <c r="CW105" s="4">
        <f>(((SUMIF('[3]2018 Broadcasts'!$C$2:$C$351, 'Dataset to Analyze - Overall'!A105, '[3]2018 Broadcasts'!$H$2:$H$351))+(SUMIF('[3]2018 Broadcasts'!$D$2:$D$351, 'Dataset to Analyze - Overall'!A105, '[3]2018 Broadcasts'!$H$2:$H$351)))/'Dataset to Analyze - Overall'!CR105)*1000000</f>
        <v>793250.00000000012</v>
      </c>
      <c r="CX105" s="5"/>
      <c r="CY105">
        <f>VLOOKUP(A105&amp;"2014", [3]Attendance!$D$2:$G$1286, 4, FALSE)</f>
        <v>20403</v>
      </c>
      <c r="CZ105">
        <f>VLOOKUP(A105&amp;"2015", [3]Attendance!$D$2:$G$1286, 4, FALSE)</f>
        <v>18457</v>
      </c>
      <c r="DA105">
        <f>VLOOKUP(A105&amp;"2016", [3]Attendance!$D$2:$G$1286, 4, FALSE)</f>
        <v>17493</v>
      </c>
      <c r="DB105">
        <f>VLOOKUP(A105&amp;"2017", [3]Attendance!$D$2:$G$1286, 4, FALSE)</f>
        <v>13350</v>
      </c>
      <c r="DC105">
        <f>VLOOKUP(A105&amp;"2018", [3]Attendance!$D$2:$G$1286, 4, FALSE)</f>
        <v>18380</v>
      </c>
      <c r="DY105">
        <f t="shared" si="105"/>
        <v>23.859649999999998</v>
      </c>
      <c r="DZ105">
        <f t="shared" si="106"/>
        <v>23.859649999999998</v>
      </c>
      <c r="EA105">
        <f t="shared" si="107"/>
        <v>23.603059999999999</v>
      </c>
      <c r="EB105">
        <f t="shared" si="108"/>
        <v>23.945179999999997</v>
      </c>
      <c r="EC105">
        <f t="shared" si="109"/>
        <v>29.287299999999998</v>
      </c>
      <c r="ED105">
        <f t="shared" si="110"/>
        <v>4.4789999999854668</v>
      </c>
      <c r="EE105">
        <f t="shared" si="111"/>
        <v>4.4789999999927961</v>
      </c>
      <c r="EF105">
        <f t="shared" si="112"/>
        <v>1.4930000000008954</v>
      </c>
      <c r="EG105">
        <f t="shared" si="113"/>
        <v>2.9860000000093732</v>
      </c>
      <c r="EH105">
        <f t="shared" si="114"/>
        <v>5.9720000000199622</v>
      </c>
      <c r="EI105" s="4">
        <f t="shared" si="98"/>
        <v>28.338649999985464</v>
      </c>
      <c r="EJ105" s="4">
        <f t="shared" si="99"/>
        <v>28.338649999992796</v>
      </c>
      <c r="EK105" s="4">
        <f t="shared" si="100"/>
        <v>25.096060000000893</v>
      </c>
      <c r="EL105" s="4">
        <f t="shared" si="101"/>
        <v>26.93118000000937</v>
      </c>
      <c r="EM105" s="4">
        <f t="shared" si="102"/>
        <v>35.259300000019962</v>
      </c>
      <c r="EN105" s="4">
        <f t="shared" si="115"/>
        <v>107</v>
      </c>
      <c r="EO105" s="4">
        <f t="shared" si="115"/>
        <v>103</v>
      </c>
      <c r="EP105" s="4">
        <f t="shared" si="115"/>
        <v>124</v>
      </c>
      <c r="EQ105" s="4">
        <f t="shared" si="115"/>
        <v>114</v>
      </c>
      <c r="ER105" s="4" t="e">
        <f t="shared" si="115"/>
        <v>#DIV/0!</v>
      </c>
      <c r="ET105" s="4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5</v>
      </c>
      <c r="FD105">
        <f>VLOOKUP(A105, '[3]College Football Reference 0918'!$A$2:$R$131, 9, FALSE)</f>
        <v>0</v>
      </c>
      <c r="FE105">
        <f>VLOOKUP(A105, '[3]College Football Reference 0918'!$A$2:$R$131, 10, FALSE)</f>
        <v>0</v>
      </c>
      <c r="FF105">
        <f>VLOOKUP(A105, '[3]College Football Reference 0918'!$A$2:$R$131, 11, FALSE)</f>
        <v>0</v>
      </c>
      <c r="FG105">
        <f>VLOOKUP(A105, '[3]College Football Reference 0918'!$A$2:$R$131, 12, FALSE)</f>
        <v>0</v>
      </c>
      <c r="FH105">
        <f>VLOOKUP(A105, '[3]College Football Reference 0918'!$A$2:$R$131, 13, FALSE)</f>
        <v>0</v>
      </c>
      <c r="FX105">
        <f>IF((VLOOKUP(A105, '[3]2014'!$B$18:$Q$145, 13, FALSE))&gt;0, 5, 0)</f>
        <v>0</v>
      </c>
      <c r="FY105">
        <f>IF((VLOOKUP(A105, '[3]2015'!$B$18:$P$145, 13, FALSE))&gt;0, 5, 0)</f>
        <v>0</v>
      </c>
      <c r="FZ105">
        <f>IF((VLOOKUP(A105, '[3]2016'!$B$18:$Q$145, 13, FALSE))&gt;0, 5, 0)</f>
        <v>0</v>
      </c>
      <c r="GA105">
        <f>IF((VLOOKUP(A105, '[3]2017'!$B$18:$Q$147, 13, FALSE))&gt;0, 5, 0)</f>
        <v>0</v>
      </c>
      <c r="GB105">
        <f>IF((VLOOKUP(A105, '[3]2018'!$B$18:$Q$147, 13, FALSE))&gt;0, 5, 0)</f>
        <v>0</v>
      </c>
      <c r="GC105">
        <f>IF((VLOOKUP(A105, '[3]2014'!$B$18:$Q$145, 15, FALSE))&gt;0, 5, 0)</f>
        <v>0</v>
      </c>
      <c r="GD105">
        <f>IF((VLOOKUP(A105, '[3]2015'!$B$18:$P$145, 15, FALSE))&gt;0, 5, 0)</f>
        <v>0</v>
      </c>
      <c r="GE105">
        <f>IF((VLOOKUP(A105, '[3]2016'!$B$18:$Q$145, 15, FALSE))&gt;0, 5, 0)</f>
        <v>0</v>
      </c>
      <c r="GF105">
        <f>IF((VLOOKUP(A105, '[3]2017'!$B$18:$Q$147, 15, FALSE))&gt;0, 5, 0)</f>
        <v>0</v>
      </c>
      <c r="GG105">
        <f>IF((VLOOKUP(A105, '[3]2018'!$B$18:$Q$147, 15, FALSE))&gt;0, 5, 0)</f>
        <v>0</v>
      </c>
      <c r="GH105" s="7">
        <f t="shared" si="116"/>
        <v>37390.180763066943</v>
      </c>
      <c r="GI105" s="7">
        <f t="shared" si="116"/>
        <v>40730.837249557415</v>
      </c>
      <c r="GJ105" s="7">
        <f t="shared" si="116"/>
        <v>44369.967440453045</v>
      </c>
      <c r="GK105" s="7">
        <f t="shared" si="116"/>
        <v>48334.238714630279</v>
      </c>
      <c r="GL105" s="7">
        <f t="shared" si="116"/>
        <v>52652.701069888608</v>
      </c>
      <c r="GM105">
        <v>57357</v>
      </c>
      <c r="GO105" s="8">
        <f t="shared" si="89"/>
        <v>0.75800000000000001</v>
      </c>
      <c r="GP105" s="8">
        <f t="shared" si="90"/>
        <v>0.75800000000000001</v>
      </c>
      <c r="GQ105">
        <f>VLOOKUP(A105, '[3]Sept. 2017 Social'!$D$2:$F$151, 3, FALSE)</f>
        <v>0.75800000000000001</v>
      </c>
      <c r="GR105" t="e">
        <f>VLOOKUP(A105, '[3]Sept. 2018 Social'!$D$2:$F$151, 3, FALSE)</f>
        <v>#N/A</v>
      </c>
      <c r="GS105" t="e">
        <f>VLOOKUP(A105, '[3]Sept. 2019 Social'!$D$2:$F$301, 3, FALSE)</f>
        <v>#N/A</v>
      </c>
      <c r="GV105">
        <v>0.68105140975610101</v>
      </c>
    </row>
    <row r="106" spans="1:204" x14ac:dyDescent="0.35">
      <c r="A106" t="s">
        <v>413</v>
      </c>
      <c r="B106" t="str">
        <f>VLOOKUP(A106,'[1]CFB Scores for Tableau'!$A$2:$D$131, 2, FALSE)</f>
        <v>Miami</v>
      </c>
      <c r="C106" t="str">
        <f>VLOOKUP(A106,'[1]CFB Scores for Tableau'!$A$2:$D$131, 3, FALSE)</f>
        <v>Florida</v>
      </c>
      <c r="D106" s="9">
        <f>VLOOKUP(A106,'[1]CFB Scores for Tableau'!$A$2:$D$131, 4, FALSE)</f>
        <v>33199</v>
      </c>
      <c r="F106" s="3">
        <f t="shared" si="61"/>
        <v>9.1050487325250984</v>
      </c>
      <c r="G106">
        <f t="shared" si="62"/>
        <v>94</v>
      </c>
      <c r="I106" s="4">
        <f t="shared" si="63"/>
        <v>1.3527065672000003</v>
      </c>
      <c r="J106">
        <v>0</v>
      </c>
      <c r="K106" s="4">
        <f t="shared" si="64"/>
        <v>4.7964000000000002</v>
      </c>
      <c r="L106" s="4">
        <f t="shared" si="65"/>
        <v>29.004964603257296</v>
      </c>
      <c r="M106" s="4">
        <f t="shared" si="91"/>
        <v>27.974164000000002</v>
      </c>
      <c r="N106" s="4">
        <f t="shared" si="66"/>
        <v>14.930000000108372</v>
      </c>
      <c r="O106" s="4">
        <f t="shared" si="67"/>
        <v>78.058235170565666</v>
      </c>
      <c r="P106" s="4">
        <f t="shared" si="68"/>
        <v>104</v>
      </c>
      <c r="Q106" s="4"/>
      <c r="R106" s="4">
        <f t="shared" si="92"/>
        <v>77.239581321299994</v>
      </c>
      <c r="S106" s="4">
        <f t="shared" si="69"/>
        <v>104</v>
      </c>
      <c r="T106" s="4"/>
      <c r="U106" t="s">
        <v>372</v>
      </c>
      <c r="V106" t="s">
        <v>203</v>
      </c>
      <c r="W106" s="4">
        <v>8828456</v>
      </c>
      <c r="X106" s="4">
        <v>1755161</v>
      </c>
      <c r="Y106" s="4">
        <f>VLOOKUP(A106, '[2]Non-Power 5'!$B$2:$F$68, 3, FALSE)</f>
        <v>297781</v>
      </c>
      <c r="Z106" s="4">
        <f>VLOOKUP(A106, '[2]Non-Power 5'!$B$2:$F$68, 4, FALSE)</f>
        <v>164508.6</v>
      </c>
      <c r="AA106">
        <f>VLOOKUP(A106, '[2]Non-Power 5'!$B$2:$F$68, 5, FALSE)</f>
        <v>0.55244827574626998</v>
      </c>
      <c r="AB106" s="4">
        <v>7073295</v>
      </c>
      <c r="AC106">
        <v>0.30163364276301263</v>
      </c>
      <c r="AD106" s="4">
        <f t="shared" si="70"/>
        <v>2348000</v>
      </c>
      <c r="AE106" t="s">
        <v>414</v>
      </c>
      <c r="AF106" s="5">
        <f>(VLOOKUP(A106, '[3]USA Coaches'' Salaries'!$O$3:$W$132, 9, FALSE))</f>
        <v>0.86828799999999995</v>
      </c>
      <c r="AG106">
        <v>10439</v>
      </c>
      <c r="AH106">
        <v>30538</v>
      </c>
      <c r="AI106">
        <v>16800</v>
      </c>
      <c r="AJ106">
        <f t="shared" si="71"/>
        <v>57777</v>
      </c>
      <c r="AK106">
        <v>0</v>
      </c>
      <c r="AL106">
        <v>0</v>
      </c>
      <c r="AM106">
        <v>0</v>
      </c>
      <c r="AN106">
        <v>0</v>
      </c>
      <c r="AO106">
        <f t="shared" si="104"/>
        <v>0</v>
      </c>
      <c r="AP106">
        <f>(VLOOKUP(A106, '[3]College Football Reference 0918'!$A$2:$I$131, 8, FALSE))*10</f>
        <v>0</v>
      </c>
      <c r="AQ106">
        <f>(VLOOKUP(A106, '[3]College Football Reference 0918'!$A$2:$I$131, 9, FALSE))*10</f>
        <v>10</v>
      </c>
      <c r="AR106">
        <f>VLOOKUP('Dataset to Analyze - Overall'!A106, '[3]College Football Reference 0918'!$A$2:$G$131, 3, FALSE)</f>
        <v>52</v>
      </c>
      <c r="AS106">
        <f>VLOOKUP('Dataset to Analyze - Overall'!A106, '[3]College Football Reference 0918'!$A$2:$G$131, 4, FALSE)</f>
        <v>72</v>
      </c>
      <c r="AT106" s="5">
        <f>VLOOKUP('Dataset to Analyze - Overall'!A106, '[3]College Football Reference 0918'!$A$2:$G$131, 5, FALSE)</f>
        <v>0.41935483870967744</v>
      </c>
      <c r="AU106">
        <f>(VLOOKUP('Dataset to Analyze - Overall'!A106,'[3]College Football Reference 0918'!$A$2:$G$131,7,FALSE)*5)</f>
        <v>10</v>
      </c>
      <c r="AV106">
        <f>(VLOOKUP('Dataset to Analyze - Overall'!A106, '[3]College Football Reference 0918'!$A$2:$G$131, 6, FALSE))*5</f>
        <v>20</v>
      </c>
      <c r="AW106">
        <f t="shared" si="73"/>
        <v>10</v>
      </c>
      <c r="AX106" s="4">
        <f>((((SUMIF('[3]2014 Broadcasts'!$F$2:$F$561, 'Dataset to Analyze - Overall'!A106, '[3]2014 Broadcasts'!$B$2:$B$561))+(SUMIF('[3]2014 Broadcasts'!$G$2:$G$561, 'Dataset to Analyze - Overall'!A106, '[3]2014 Broadcasts'!$B$2:$B$561))+(SUMIF('[3]2014 Broadcasts'!$H$2:$H$561, 'Dataset to Analyze - Overall'!A106, '[3]2014 Broadcasts'!$B$2:$B$561))+(SUMIF('[3]2014 Broadcasts'!$I$2:$I$561, 'Dataset to Analyze - Overall'!A106, '[3]2014 Broadcasts'!$B$2:$B$561)))+((SUMIF('[3]2015 Broadcasts'!$C$2:$C$417,'Dataset to Analyze - Overall'!A106,'[3]2015 Broadcasts'!$H$2:$H$417))+(SUMIF('[3]2015 Broadcasts'!$D$2:$D$417,'Dataset to Analyze - Overall'!A106,'[3]2015 Broadcasts'!$H$2:$H$417)))+((SUMIF('[3]2016 Broadcasts'!$C$2:$C$400,'Dataset to Analyze - Overall'!A106,'[3]2016 Broadcasts'!$H$2:$H$400))+(SUMIF('[3]2016 Broadcasts'!$D$2:$D$400,'Dataset to Analyze - Overall'!A106,'[3]2016 Broadcasts'!$H$2:$H$400)))+((SUMIF('[3]2017 Broadcasts'!$C$2:$C$394,'Dataset to Analyze - Overall'!A106, '[3]2017 Broadcasts'!$I$2:$I$394))+(SUMIF('[3]2017 Broadcasts'!$D$2:$D$394,'Dataset to Analyze - Overall'!A106, '[3]2017 Broadcasts'!$I$2:$I$394)))+((SUMIF('[3]2018 Broadcasts'!$C$2:$C$351, 'Dataset to Analyze - Overall'!A106, '[3]2018 Broadcasts'!$H$2:$H$351))+(SUMIF('[3]2018 Broadcasts'!$D$2:$D$351, 'Dataset to Analyze - Overall'!A106, '[3]2018 Broadcasts'!$H$2:$H$351))))/AW106)*1000000</f>
        <v>338699.99999999994</v>
      </c>
      <c r="AY106" t="s">
        <v>233</v>
      </c>
      <c r="AZ106" s="4">
        <f>(VLOOKUP(A106, [3]Averages!$B$2:$K$128, 10, FALSE))*1000000</f>
        <v>373000</v>
      </c>
      <c r="BA106" s="4">
        <f>AVERAGEIF([3]Attendance!$C$2:$C$1286, 'Dataset to Analyze - Overall'!A106, [3]Attendance!$G$2:$G$1286)</f>
        <v>15528.7</v>
      </c>
      <c r="BB106">
        <f>VLOOKUP(A106, [3]Stadiums!$B$2:$E$132, 3, FALSE)</f>
        <v>23500</v>
      </c>
      <c r="BC106" s="3">
        <f t="shared" si="74"/>
        <v>0.66079574468085112</v>
      </c>
      <c r="BD106">
        <f>VLOOKUP(A106, '[3]College Football Reference 0918'!$A$2:$L$131, 11, FALSE)</f>
        <v>0</v>
      </c>
      <c r="BE106">
        <f>VLOOKUP(A106, '[3]College Football Reference 0918'!$A$2:$L$131, 12, FALSE)</f>
        <v>0</v>
      </c>
      <c r="BF106">
        <f>VLOOKUP(A106, '[3]College Football Reference 0918'!$A$2:$L$131, 2, FALSE)</f>
        <v>0</v>
      </c>
      <c r="BG106">
        <f>VLOOKUP(A106, '[3]Draft Picks'!$AG$2:$AT$131, 14, FALSE)</f>
        <v>6</v>
      </c>
      <c r="BH106">
        <f>VLOOKUP(A106, [3]Averages!$B$2:$J$128, 9, FALSE)</f>
        <v>1665838.605</v>
      </c>
      <c r="BJ106">
        <f>VLOOKUP(A106&amp;"2014", '[4]Revenues_All_Sports_and_Men''s_W'!$E$2:$BI$1271, 57, FALSE)</f>
        <v>9157416</v>
      </c>
      <c r="BK106">
        <f>VLOOKUP(A106&amp;"2015", '[4]Revenues_All_Sports_and_Men''s_W'!$E$2:$BI$1271, 57, FALSE)</f>
        <v>9454845</v>
      </c>
      <c r="BL106">
        <f>VLOOKUP(A106&amp;"2016", '[4]Revenues_All_Sports_and_Men''s_W'!$E$2:$BI$1271, 57, FALSE)</f>
        <v>8168032</v>
      </c>
      <c r="BM106">
        <f>VLOOKUP(A106&amp;"2017", '[4]Revenues_All_Sports_and_Men''s_W'!$E$2:$BI$1271, 57, FALSE)</f>
        <v>9333891</v>
      </c>
      <c r="BN106">
        <f>VLOOKUP(A106&amp;"2018", '[4]Revenues_All_Sports_and_Men''s_W'!$E$2:$BI$1271, 57, FALSE)</f>
        <v>14200561</v>
      </c>
      <c r="BO106" s="6">
        <f>VLOOKUP(A106&amp;"2014", '[4]Revenues_All_Sports_and_Men''s_W'!$E$2:$FO$1271, 58, FALSE)</f>
        <v>0.32496533848693049</v>
      </c>
      <c r="BP106" s="6">
        <f>VLOOKUP(A106&amp;"2015", '[4]Revenues_All_Sports_and_Men''s_W'!$E$2:$FO$1271, 58, FALSE)</f>
        <v>0.32664575500731452</v>
      </c>
      <c r="BQ106" s="6">
        <f>VLOOKUP(A106&amp;"2016", '[4]Revenues_All_Sports_and_Men''s_W'!$E$2:$FO$1271, 58, FALSE)</f>
        <v>0.23140445949889629</v>
      </c>
      <c r="BR106" s="6">
        <f>VLOOKUP(A106&amp;"2017", '[4]Revenues_All_Sports_and_Men''s_W'!$E$2:$FO$1271, 58, FALSE)</f>
        <v>0.24408241630292932</v>
      </c>
      <c r="BS106" s="6">
        <f>VLOOKUP(A106&amp;"2018", '[4]Revenues_All_Sports_and_Men''s_W'!$E$2:$FO$1271, 58, FALSE)</f>
        <v>0.45010299819829619</v>
      </c>
      <c r="BT106">
        <f>VLOOKUP(A106&amp;"2014", '[5]Recruiting_Expenses_Men''s_Women'!$F$2:$O$1271, 9, FALSE)</f>
        <v>304052</v>
      </c>
      <c r="BU106">
        <f>VLOOKUP(A106&amp;"2015", '[5]Recruiting_Expenses_Men''s_Women'!$F$2:$O$1271, 9, FALSE)</f>
        <v>277500</v>
      </c>
      <c r="BV106">
        <f>VLOOKUP(A106&amp;"2016", '[5]Recruiting_Expenses_Men''s_Women'!$F$2:$O$1271, 9, FALSE)</f>
        <v>354943</v>
      </c>
      <c r="BW106">
        <f>VLOOKUP(A106&amp;"2017", '[5]Recruiting_Expenses_Men''s_Women'!$F$2:$O$1271, 9, FALSE)</f>
        <v>401460</v>
      </c>
      <c r="BX106">
        <f>VLOOKUP(A106&amp;"2018", '[5]Recruiting_Expenses_Men''s_Women'!$F$2:$O$1271, 9, FALSE)</f>
        <v>338439</v>
      </c>
      <c r="BY106" s="4">
        <v>3536000</v>
      </c>
      <c r="BZ106" s="4">
        <v>3156000</v>
      </c>
      <c r="CA106" s="4">
        <v>2372000</v>
      </c>
      <c r="CB106" s="4">
        <v>1162000</v>
      </c>
      <c r="CC106" s="4">
        <v>1514000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f>VLOOKUP(A106, '[3]2014'!$B$18:$D$145, 3, FALSE)</f>
        <v>4</v>
      </c>
      <c r="CJ106">
        <f>VLOOKUP(A106, '[3]2015'!$B$18:$D$145, 3, FALSE)</f>
        <v>5</v>
      </c>
      <c r="CK106">
        <f>VLOOKUP(A106, '[3]2016'!$B$18:$D$145, 3, FALSE)</f>
        <v>4</v>
      </c>
      <c r="CL106">
        <f>VLOOKUP(A106, '[3]2017'!$B$18:$D$147, 3, FALSE)</f>
        <v>8</v>
      </c>
      <c r="CM106">
        <f>VLOOKUP(A106, '[3]2018'!$B$18:$D$147, 3, FALSE)</f>
        <v>9</v>
      </c>
      <c r="CN106">
        <f>COUNTIF('[3]2014 Broadcasts'!$F$2:$F$561, 'Dataset to Analyze - Overall'!A106)+COUNTIF('[3]2014 Broadcasts'!$G$2:$G$561, 'Dataset to Analyze - Overall'!A106)+COUNTIF('[3]2014 Broadcasts'!$H$2:$H$561, 'Dataset to Analyze - Overall'!A106)+COUNTIF('[3]2014 Broadcasts'!$I$2:$I$561, 'Dataset to Analyze - Overall'!A106)</f>
        <v>2</v>
      </c>
      <c r="CO106">
        <f>COUNTIF('[3]2015 Broadcasts'!$C$2:$C$417, A106)+COUNTIF('[3]2015 Broadcasts'!$D$2:$D$417, A106)</f>
        <v>0</v>
      </c>
      <c r="CP106">
        <f>COUNTIF('[3]2016 Broadcasts'!$C$2:$C$400, 'Dataset to Analyze - Overall'!A106)+COUNTIF('[3]2016 Broadcasts'!$D$2:$D$400, 'Dataset to Analyze - Overall'!A106)</f>
        <v>4</v>
      </c>
      <c r="CQ106">
        <f>COUNTIF('[3]2017 Broadcasts'!$C$2:$C$394, 'Dataset to Analyze - Overall'!A106)+COUNTIF('[3]2017 Broadcasts'!$D$2:$D$394, 'Dataset to Analyze - Overall'!A106)</f>
        <v>2</v>
      </c>
      <c r="CR106">
        <f>COUNTIF('[3]2018 Broadcasts'!$C$2:$C$351, 'Dataset to Analyze - Overall'!A106)+COUNTIF('[3]2018 Broadcasts'!$D$2:$D$351, 'Dataset to Analyze - Overall'!A106)</f>
        <v>2</v>
      </c>
      <c r="CS106" s="4">
        <f>(((SUMIF('[3]2014 Broadcasts'!$F$2:$F$561, 'Dataset to Analyze - Overall'!A106, '[3]2014 Broadcasts'!$B$2:$B$561))+(SUMIF('[3]2014 Broadcasts'!$G$2:$G$561, 'Dataset to Analyze - Overall'!A106, '[3]2014 Broadcasts'!$B$2:$B$561))+(SUMIF('[3]2014 Broadcasts'!$H$2:$H$561, 'Dataset to Analyze - Overall'!A106, '[3]2014 Broadcasts'!$B$2:$B$561))+(SUMIF('[3]2014 Broadcasts'!$I$2:$I$561, 'Dataset to Analyze - Overall'!A106, '[3]2014 Broadcasts'!$B$2:$B$561)))/'Dataset to Analyze - Overall'!CN106)*1000000</f>
        <v>185500</v>
      </c>
      <c r="CT106" s="4">
        <v>0</v>
      </c>
      <c r="CU106" s="4">
        <f>(((SUMIF('[3]2016 Broadcasts'!$C$2:$C$400,'Dataset to Analyze - Overall'!A106,'[3]2016 Broadcasts'!$H$2:$H$400))+(SUMIF('[3]2016 Broadcasts'!$D$2:$D$400,'Dataset to Analyze - Overall'!A106,'[3]2016 Broadcasts'!$H$2:$H$400)))/'Dataset to Analyze - Overall'!CP106)*1000000</f>
        <v>57999.999999999993</v>
      </c>
      <c r="CV106" s="4">
        <f>(((SUMIF('[3]2017 Broadcasts'!$C$2:$C$394,'Dataset to Analyze - Overall'!A106, '[3]2017 Broadcasts'!$I$2:$I$394))+(SUMIF('[3]2017 Broadcasts'!$D$2:$D$394,'Dataset to Analyze - Overall'!A106, '[3]2017 Broadcasts'!$I$2:$I$394)))/'Dataset to Analyze - Overall'!CQ106)*1000000</f>
        <v>800500</v>
      </c>
      <c r="CW106" s="4">
        <f>(((SUMIF('[3]2018 Broadcasts'!$C$2:$C$351, 'Dataset to Analyze - Overall'!A106, '[3]2018 Broadcasts'!$H$2:$H$351))+(SUMIF('[3]2018 Broadcasts'!$D$2:$D$351, 'Dataset to Analyze - Overall'!A106, '[3]2018 Broadcasts'!$H$2:$H$351)))/'Dataset to Analyze - Overall'!CR106)*1000000</f>
        <v>591499.99999999988</v>
      </c>
      <c r="CX106" s="5"/>
      <c r="CY106">
        <f>VLOOKUP(A106&amp;"2014", [3]Attendance!$D$2:$G$1286, 4, FALSE)</f>
        <v>11966</v>
      </c>
      <c r="CZ106">
        <f>VLOOKUP(A106&amp;"2015", [3]Attendance!$D$2:$G$1286, 4, FALSE)</f>
        <v>15381</v>
      </c>
      <c r="DA106">
        <f>VLOOKUP(A106&amp;"2016", [3]Attendance!$D$2:$G$1286, 4, FALSE)</f>
        <v>16789</v>
      </c>
      <c r="DB106">
        <f>VLOOKUP(A106&amp;"2017", [3]Attendance!$D$2:$G$1286, 4, FALSE)</f>
        <v>14286</v>
      </c>
      <c r="DC106">
        <f>VLOOKUP(A106&amp;"2018", [3]Attendance!$D$2:$G$1286, 4, FALSE)</f>
        <v>15685</v>
      </c>
      <c r="DY106">
        <f t="shared" si="105"/>
        <v>25.012519999999999</v>
      </c>
      <c r="DZ106">
        <f t="shared" si="106"/>
        <v>23.859649999999998</v>
      </c>
      <c r="EA106">
        <f t="shared" si="107"/>
        <v>23.77412</v>
      </c>
      <c r="EB106">
        <f t="shared" si="108"/>
        <v>29.116239999999998</v>
      </c>
      <c r="EC106">
        <f t="shared" si="109"/>
        <v>34.201769999999996</v>
      </c>
      <c r="ED106">
        <f t="shared" si="110"/>
        <v>2.9859999999933873</v>
      </c>
      <c r="EE106">
        <f t="shared" si="111"/>
        <v>1.5048638872495031E-12</v>
      </c>
      <c r="EF106">
        <f t="shared" si="112"/>
        <v>5.972000000010059</v>
      </c>
      <c r="EG106">
        <f t="shared" si="113"/>
        <v>2.9860000000189273</v>
      </c>
      <c r="EH106">
        <f t="shared" si="114"/>
        <v>2.9860000000289726</v>
      </c>
      <c r="EI106" s="4">
        <f t="shared" si="98"/>
        <v>27.998519999993384</v>
      </c>
      <c r="EJ106" s="4">
        <f t="shared" si="99"/>
        <v>23.859650000001505</v>
      </c>
      <c r="EK106" s="4">
        <f t="shared" si="100"/>
        <v>29.746120000010059</v>
      </c>
      <c r="EL106" s="4">
        <f t="shared" si="101"/>
        <v>32.102240000018924</v>
      </c>
      <c r="EM106" s="4">
        <f t="shared" si="102"/>
        <v>37.187770000028969</v>
      </c>
      <c r="EN106" s="4">
        <f t="shared" si="115"/>
        <v>111</v>
      </c>
      <c r="EO106" s="4">
        <f t="shared" si="115"/>
        <v>125</v>
      </c>
      <c r="EP106" s="4">
        <f t="shared" si="115"/>
        <v>105</v>
      </c>
      <c r="EQ106" s="4">
        <f t="shared" si="115"/>
        <v>99</v>
      </c>
      <c r="ER106" s="4" t="e">
        <f t="shared" si="115"/>
        <v>#DIV/0!</v>
      </c>
      <c r="ET106" s="4">
        <v>0</v>
      </c>
      <c r="EU106">
        <v>0</v>
      </c>
      <c r="EV106">
        <v>0</v>
      </c>
      <c r="EW106">
        <v>0</v>
      </c>
      <c r="EX106">
        <v>5</v>
      </c>
      <c r="EY106">
        <v>0</v>
      </c>
      <c r="EZ106">
        <v>0</v>
      </c>
      <c r="FA106">
        <v>0</v>
      </c>
      <c r="FB106">
        <v>5</v>
      </c>
      <c r="FC106">
        <v>5</v>
      </c>
      <c r="FD106">
        <f>VLOOKUP(A106, '[3]College Football Reference 0918'!$A$2:$R$131, 9, FALSE)</f>
        <v>1</v>
      </c>
      <c r="FE106">
        <f>VLOOKUP(A106, '[3]College Football Reference 0918'!$A$2:$R$131, 10, FALSE)</f>
        <v>0</v>
      </c>
      <c r="FF106">
        <f>VLOOKUP(A106, '[3]College Football Reference 0918'!$A$2:$R$131, 11, FALSE)</f>
        <v>0</v>
      </c>
      <c r="FG106">
        <f>VLOOKUP(A106, '[3]College Football Reference 0918'!$A$2:$R$131, 12, FALSE)</f>
        <v>0</v>
      </c>
      <c r="FH106">
        <f>VLOOKUP(A106, '[3]College Football Reference 0918'!$A$2:$R$131, 13, FALSE)</f>
        <v>0</v>
      </c>
      <c r="FX106">
        <f>IF((VLOOKUP(A106, '[3]2014'!$B$18:$Q$145, 13, FALSE))&gt;0, 5, 0)</f>
        <v>0</v>
      </c>
      <c r="FY106">
        <f>IF((VLOOKUP(A106, '[3]2015'!$B$18:$P$145, 13, FALSE))&gt;0, 5, 0)</f>
        <v>0</v>
      </c>
      <c r="FZ106">
        <f>IF((VLOOKUP(A106, '[3]2016'!$B$18:$Q$145, 13, FALSE))&gt;0, 5, 0)</f>
        <v>0</v>
      </c>
      <c r="GA106">
        <f>IF((VLOOKUP(A106, '[3]2017'!$B$18:$Q$147, 13, FALSE))&gt;0, 5, 0)</f>
        <v>0</v>
      </c>
      <c r="GB106">
        <f>IF((VLOOKUP(A106, '[3]2018'!$B$18:$Q$147, 13, FALSE))&gt;0, 5, 0)</f>
        <v>0</v>
      </c>
      <c r="GC106">
        <f>IF((VLOOKUP(A106, '[3]2014'!$B$18:$Q$145, 15, FALSE))&gt;0, 5, 0)</f>
        <v>0</v>
      </c>
      <c r="GD106">
        <f>IF((VLOOKUP(A106, '[3]2015'!$B$18:$P$145, 15, FALSE))&gt;0, 5, 0)</f>
        <v>0</v>
      </c>
      <c r="GE106">
        <f>IF((VLOOKUP(A106, '[3]2016'!$B$18:$Q$145, 15, FALSE))&gt;0, 5, 0)</f>
        <v>0</v>
      </c>
      <c r="GF106">
        <f>IF((VLOOKUP(A106, '[3]2017'!$B$18:$Q$147, 15, FALSE))&gt;0, 5, 0)</f>
        <v>0</v>
      </c>
      <c r="GG106">
        <f>IF((VLOOKUP(A106, '[3]2018'!$B$18:$Q$147, 15, FALSE))&gt;0, 5, 0)</f>
        <v>0</v>
      </c>
      <c r="GH106" s="7">
        <f t="shared" si="116"/>
        <v>37663.972556927998</v>
      </c>
      <c r="GI106" s="7">
        <f t="shared" si="116"/>
        <v>41029.091196674846</v>
      </c>
      <c r="GJ106" s="7">
        <f t="shared" si="116"/>
        <v>44694.869132051113</v>
      </c>
      <c r="GK106" s="7">
        <f t="shared" si="116"/>
        <v>48688.169015380758</v>
      </c>
      <c r="GL106" s="7">
        <f t="shared" si="116"/>
        <v>53038.253564777697</v>
      </c>
      <c r="GM106">
        <v>57777</v>
      </c>
      <c r="GO106" s="8">
        <f t="shared" si="89"/>
        <v>0.17349999999999999</v>
      </c>
      <c r="GP106" s="8">
        <f t="shared" si="90"/>
        <v>0.17349999999999999</v>
      </c>
      <c r="GQ106">
        <f>VLOOKUP(A106, '[3]Sept. 2017 Social'!$D$2:$F$151, 3, FALSE)</f>
        <v>0.17349999999999999</v>
      </c>
      <c r="GR106" t="e">
        <f>VLOOKUP(A106, '[3]Sept. 2018 Social'!$D$2:$F$151, 3, FALSE)</f>
        <v>#N/A</v>
      </c>
      <c r="GS106">
        <f>VLOOKUP(A106, '[3]Sept. 2019 Social'!$D$2:$F$301, 3, FALSE)</f>
        <v>0.2014</v>
      </c>
      <c r="GV106">
        <v>0.66485289759115596</v>
      </c>
    </row>
    <row r="107" spans="1:204" x14ac:dyDescent="0.35">
      <c r="A107" t="s">
        <v>415</v>
      </c>
      <c r="B107" t="str">
        <f>VLOOKUP(A107,'[1]CFB Scores for Tableau'!$A$2:$D$131, 2, FALSE)</f>
        <v>Albuquerque</v>
      </c>
      <c r="C107" t="str">
        <f>VLOOKUP(A107,'[1]CFB Scores for Tableau'!$A$2:$D$131, 3, FALSE)</f>
        <v>New Mexico</v>
      </c>
      <c r="D107" s="9">
        <f>VLOOKUP(A107,'[1]CFB Scores for Tableau'!$A$2:$D$131, 4, FALSE)</f>
        <v>87131</v>
      </c>
      <c r="F107" s="3">
        <f t="shared" si="61"/>
        <v>9.8729314167267859</v>
      </c>
      <c r="G107">
        <f t="shared" si="62"/>
        <v>88</v>
      </c>
      <c r="I107" s="4">
        <f t="shared" si="63"/>
        <v>1.0718533633300007</v>
      </c>
      <c r="J107">
        <v>0</v>
      </c>
      <c r="K107" s="4">
        <f t="shared" si="64"/>
        <v>6.0095483333333339</v>
      </c>
      <c r="L107" s="4">
        <f t="shared" si="65"/>
        <v>42.062127781763166</v>
      </c>
      <c r="M107" s="4">
        <f t="shared" si="91"/>
        <v>18.527315000000005</v>
      </c>
      <c r="N107" s="4">
        <f t="shared" si="66"/>
        <v>22.395000000436216</v>
      </c>
      <c r="O107" s="4">
        <f t="shared" si="67"/>
        <v>90.065844478862715</v>
      </c>
      <c r="P107" s="4">
        <f t="shared" si="68"/>
        <v>92</v>
      </c>
      <c r="Q107" s="4"/>
      <c r="R107" s="4">
        <f t="shared" si="92"/>
        <v>89.449009427956668</v>
      </c>
      <c r="S107" s="4">
        <f t="shared" si="69"/>
        <v>92</v>
      </c>
      <c r="T107" s="4"/>
      <c r="U107" t="s">
        <v>319</v>
      </c>
      <c r="V107" t="s">
        <v>203</v>
      </c>
      <c r="W107" s="4">
        <v>8510640.9000000004</v>
      </c>
      <c r="X107" s="4">
        <v>1760266.1</v>
      </c>
      <c r="Y107" s="4">
        <f>VLOOKUP(A107, '[2]Non-Power 5'!$B$2:$F$68, 3, FALSE)</f>
        <v>463382.6</v>
      </c>
      <c r="Z107" s="4">
        <f>VLOOKUP(A107, '[2]Non-Power 5'!$B$2:$F$68, 4, FALSE)</f>
        <v>252002</v>
      </c>
      <c r="AA107">
        <f>VLOOKUP(A107, '[2]Non-Power 5'!$B$2:$F$68, 5, FALSE)</f>
        <v>0.54383138253356944</v>
      </c>
      <c r="AB107" s="4">
        <v>6750374.8000000007</v>
      </c>
      <c r="AC107">
        <v>0.25633677966772578</v>
      </c>
      <c r="AD107" s="4">
        <f t="shared" si="70"/>
        <v>2864233.3333333335</v>
      </c>
      <c r="AE107" t="s">
        <v>416</v>
      </c>
      <c r="AF107" s="5">
        <f>(VLOOKUP(A107, '[3]USA Coaches'' Salaries'!$O$3:$W$132, 9, FALSE))</f>
        <v>0.81361000000000006</v>
      </c>
      <c r="AG107">
        <v>82243</v>
      </c>
      <c r="AH107">
        <v>91007</v>
      </c>
      <c r="AI107">
        <v>18896</v>
      </c>
      <c r="AJ107">
        <f t="shared" si="71"/>
        <v>192146</v>
      </c>
      <c r="AK107">
        <v>0</v>
      </c>
      <c r="AL107">
        <v>0</v>
      </c>
      <c r="AM107">
        <v>0</v>
      </c>
      <c r="AN107">
        <v>0</v>
      </c>
      <c r="AO107">
        <f t="shared" si="104"/>
        <v>0</v>
      </c>
      <c r="AP107">
        <f>(VLOOKUP(A107, '[3]College Football Reference 0918'!$A$2:$I$131, 8, FALSE))*10</f>
        <v>0</v>
      </c>
      <c r="AQ107">
        <f>(VLOOKUP(A107, '[3]College Football Reference 0918'!$A$2:$I$131, 9, FALSE))*10</f>
        <v>0</v>
      </c>
      <c r="AR107">
        <f>VLOOKUP('Dataset to Analyze - Overall'!A107, '[3]College Football Reference 0918'!$A$2:$G$131, 3, FALSE)</f>
        <v>36</v>
      </c>
      <c r="AS107">
        <f>VLOOKUP('Dataset to Analyze - Overall'!A107, '[3]College Football Reference 0918'!$A$2:$G$131, 4, FALSE)</f>
        <v>87</v>
      </c>
      <c r="AT107" s="5">
        <f>VLOOKUP('Dataset to Analyze - Overall'!A107, '[3]College Football Reference 0918'!$A$2:$G$131, 5, FALSE)</f>
        <v>0.29268292682926828</v>
      </c>
      <c r="AU107">
        <f>(VLOOKUP('Dataset to Analyze - Overall'!A107,'[3]College Football Reference 0918'!$A$2:$G$131,7,FALSE)*5)</f>
        <v>5</v>
      </c>
      <c r="AV107">
        <f>(VLOOKUP('Dataset to Analyze - Overall'!A107, '[3]College Football Reference 0918'!$A$2:$G$131, 6, FALSE))*5</f>
        <v>10</v>
      </c>
      <c r="AW107">
        <f t="shared" si="73"/>
        <v>15</v>
      </c>
      <c r="AX107" s="4">
        <f>((((SUMIF('[3]2014 Broadcasts'!$F$2:$F$561, 'Dataset to Analyze - Overall'!A107, '[3]2014 Broadcasts'!$B$2:$B$561))+(SUMIF('[3]2014 Broadcasts'!$G$2:$G$561, 'Dataset to Analyze - Overall'!A107, '[3]2014 Broadcasts'!$B$2:$B$561))+(SUMIF('[3]2014 Broadcasts'!$H$2:$H$561, 'Dataset to Analyze - Overall'!A107, '[3]2014 Broadcasts'!$B$2:$B$561))+(SUMIF('[3]2014 Broadcasts'!$I$2:$I$561, 'Dataset to Analyze - Overall'!A107, '[3]2014 Broadcasts'!$B$2:$B$561)))+((SUMIF('[3]2015 Broadcasts'!$C$2:$C$417,'Dataset to Analyze - Overall'!A107,'[3]2015 Broadcasts'!$H$2:$H$417))+(SUMIF('[3]2015 Broadcasts'!$D$2:$D$417,'Dataset to Analyze - Overall'!A107,'[3]2015 Broadcasts'!$H$2:$H$417)))+((SUMIF('[3]2016 Broadcasts'!$C$2:$C$400,'Dataset to Analyze - Overall'!A107,'[3]2016 Broadcasts'!$H$2:$H$400))+(SUMIF('[3]2016 Broadcasts'!$D$2:$D$400,'Dataset to Analyze - Overall'!A107,'[3]2016 Broadcasts'!$H$2:$H$400)))+((SUMIF('[3]2017 Broadcasts'!$C$2:$C$394,'Dataset to Analyze - Overall'!A107, '[3]2017 Broadcasts'!$I$2:$I$394))+(SUMIF('[3]2017 Broadcasts'!$D$2:$D$394,'Dataset to Analyze - Overall'!A107, '[3]2017 Broadcasts'!$I$2:$I$394)))+((SUMIF('[3]2018 Broadcasts'!$C$2:$C$351, 'Dataset to Analyze - Overall'!A107, '[3]2018 Broadcasts'!$H$2:$H$351))+(SUMIF('[3]2018 Broadcasts'!$D$2:$D$351, 'Dataset to Analyze - Overall'!A107, '[3]2018 Broadcasts'!$H$2:$H$351))))/AW107)*1000000</f>
        <v>529133.33333333337</v>
      </c>
      <c r="AY107" t="s">
        <v>193</v>
      </c>
      <c r="AZ107" s="4">
        <f>(VLOOKUP(A107, [3]Averages!$B$2:$K$128, 10, FALSE))*1000000</f>
        <v>1050000</v>
      </c>
      <c r="BA107" s="4">
        <f>AVERAGEIF([3]Attendance!$C$2:$C$1286, 'Dataset to Analyze - Overall'!A107, [3]Attendance!$G$2:$G$1286)</f>
        <v>20602.900000000001</v>
      </c>
      <c r="BB107">
        <f>VLOOKUP(A107, [3]Stadiums!$B$2:$E$132, 3, FALSE)</f>
        <v>39224</v>
      </c>
      <c r="BC107" s="3">
        <f t="shared" si="74"/>
        <v>0.52526259433000211</v>
      </c>
      <c r="BD107">
        <f>VLOOKUP(A107, '[3]College Football Reference 0918'!$A$2:$L$131, 11, FALSE)</f>
        <v>0</v>
      </c>
      <c r="BE107">
        <f>VLOOKUP(A107, '[3]College Football Reference 0918'!$A$2:$L$131, 12, FALSE)</f>
        <v>0</v>
      </c>
      <c r="BF107">
        <f>VLOOKUP(A107, '[3]College Football Reference 0918'!$A$2:$L$131, 2, FALSE)</f>
        <v>0</v>
      </c>
      <c r="BG107">
        <f>VLOOKUP(A107, '[3]Draft Picks'!$AG$2:$AT$131, 14, FALSE)</f>
        <v>2</v>
      </c>
      <c r="BH107">
        <f>VLOOKUP(A107, [3]Averages!$B$2:$J$128, 9, FALSE)</f>
        <v>2404546.1809999999</v>
      </c>
      <c r="BJ107">
        <f>VLOOKUP(A107&amp;"2014", '[4]Revenues_All_Sports_and_Men''s_W'!$E$2:$BI$1271, 57, FALSE)</f>
        <v>7677165</v>
      </c>
      <c r="BK107">
        <f>VLOOKUP(A107&amp;"2015", '[4]Revenues_All_Sports_and_Men''s_W'!$E$2:$BI$1271, 57, FALSE)</f>
        <v>9137178</v>
      </c>
      <c r="BL107">
        <f>VLOOKUP(A107&amp;"2016", '[4]Revenues_All_Sports_and_Men''s_W'!$E$2:$BI$1271, 57, FALSE)</f>
        <v>11778648</v>
      </c>
      <c r="BM107">
        <f>VLOOKUP(A107&amp;"2017", '[4]Revenues_All_Sports_and_Men''s_W'!$E$2:$BI$1271, 57, FALSE)</f>
        <v>9719807</v>
      </c>
      <c r="BN107">
        <f>VLOOKUP(A107&amp;"2018", '[4]Revenues_All_Sports_and_Men''s_W'!$E$2:$BI$1271, 57, FALSE)</f>
        <v>9160962</v>
      </c>
      <c r="BO107" s="6">
        <f>VLOOKUP(A107&amp;"2014", '[4]Revenues_All_Sports_and_Men''s_W'!$E$2:$FO$1271, 58, FALSE)</f>
        <v>0.23069398483095696</v>
      </c>
      <c r="BP107" s="6">
        <f>VLOOKUP(A107&amp;"2015", '[4]Revenues_All_Sports_and_Men''s_W'!$E$2:$FO$1271, 58, FALSE)</f>
        <v>0.25856151029353019</v>
      </c>
      <c r="BQ107" s="6">
        <f>VLOOKUP(A107&amp;"2016", '[4]Revenues_All_Sports_and_Men''s_W'!$E$2:$FO$1271, 58, FALSE)</f>
        <v>0.28472485170369127</v>
      </c>
      <c r="BR107" s="6">
        <f>VLOOKUP(A107&amp;"2017", '[4]Revenues_All_Sports_and_Men''s_W'!$E$2:$FO$1271, 58, FALSE)</f>
        <v>0.23885163065304782</v>
      </c>
      <c r="BS107" s="6">
        <f>VLOOKUP(A107&amp;"2018", '[4]Revenues_All_Sports_and_Men''s_W'!$E$2:$FO$1271, 58, FALSE)</f>
        <v>0.22912677899136077</v>
      </c>
      <c r="BT107">
        <f>VLOOKUP(A107&amp;"2014", '[5]Recruiting_Expenses_Men''s_Women'!$F$2:$O$1271, 9, FALSE)</f>
        <v>511108</v>
      </c>
      <c r="BU107">
        <f>VLOOKUP(A107&amp;"2015", '[5]Recruiting_Expenses_Men''s_Women'!$F$2:$O$1271, 9, FALSE)</f>
        <v>542161</v>
      </c>
      <c r="BV107">
        <f>VLOOKUP(A107&amp;"2016", '[5]Recruiting_Expenses_Men''s_Women'!$F$2:$O$1271, 9, FALSE)</f>
        <v>495083</v>
      </c>
      <c r="BW107">
        <f>VLOOKUP(A107&amp;"2017", '[5]Recruiting_Expenses_Men''s_Women'!$F$2:$O$1271, 9, FALSE)</f>
        <v>611540</v>
      </c>
      <c r="BX107">
        <f>VLOOKUP(A107&amp;"2018", '[5]Recruiting_Expenses_Men''s_Women'!$F$2:$O$1271, 9, FALSE)</f>
        <v>516210</v>
      </c>
      <c r="BY107" s="4">
        <v>3105666.666666667</v>
      </c>
      <c r="BZ107" s="4">
        <v>3074666.666666667</v>
      </c>
      <c r="CA107" s="4">
        <v>3400250</v>
      </c>
      <c r="CB107" s="4">
        <v>3265583.3333333335</v>
      </c>
      <c r="CC107" s="4">
        <v>1475000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f>VLOOKUP(A107, '[3]2014'!$B$18:$D$145, 3, FALSE)</f>
        <v>4</v>
      </c>
      <c r="CJ107">
        <f>VLOOKUP(A107, '[3]2015'!$B$18:$D$145, 3, FALSE)</f>
        <v>7</v>
      </c>
      <c r="CK107">
        <f>VLOOKUP(A107, '[3]2016'!$B$18:$D$145, 3, FALSE)</f>
        <v>9</v>
      </c>
      <c r="CL107">
        <f>VLOOKUP(A107, '[3]2017'!$B$18:$D$147, 3, FALSE)</f>
        <v>3</v>
      </c>
      <c r="CM107">
        <f>VLOOKUP(A107, '[3]2018'!$B$18:$D$147, 3, FALSE)</f>
        <v>3</v>
      </c>
      <c r="CN107">
        <f>COUNTIF('[3]2014 Broadcasts'!$F$2:$F$561, 'Dataset to Analyze - Overall'!A107)+COUNTIF('[3]2014 Broadcasts'!$G$2:$G$561, 'Dataset to Analyze - Overall'!A107)+COUNTIF('[3]2014 Broadcasts'!$H$2:$H$561, 'Dataset to Analyze - Overall'!A107)+COUNTIF('[3]2014 Broadcasts'!$I$2:$I$561, 'Dataset to Analyze - Overall'!A107)</f>
        <v>3</v>
      </c>
      <c r="CO107">
        <f>COUNTIF('[3]2015 Broadcasts'!$C$2:$C$417, A107)+COUNTIF('[3]2015 Broadcasts'!$D$2:$D$417, A107)</f>
        <v>3</v>
      </c>
      <c r="CP107">
        <f>COUNTIF('[3]2016 Broadcasts'!$C$2:$C$400, 'Dataset to Analyze - Overall'!A107)+COUNTIF('[3]2016 Broadcasts'!$D$2:$D$400, 'Dataset to Analyze - Overall'!A107)</f>
        <v>4</v>
      </c>
      <c r="CQ107">
        <f>COUNTIF('[3]2017 Broadcasts'!$C$2:$C$394, 'Dataset to Analyze - Overall'!A107)+COUNTIF('[3]2017 Broadcasts'!$D$2:$D$394, 'Dataset to Analyze - Overall'!A107)</f>
        <v>5</v>
      </c>
      <c r="CR107">
        <f>COUNTIF('[3]2018 Broadcasts'!$C$2:$C$351, 'Dataset to Analyze - Overall'!A107)+COUNTIF('[3]2018 Broadcasts'!$D$2:$D$351, 'Dataset to Analyze - Overall'!A107)</f>
        <v>0</v>
      </c>
      <c r="CS107" s="4">
        <f>(((SUMIF('[3]2014 Broadcasts'!$F$2:$F$561, 'Dataset to Analyze - Overall'!A107, '[3]2014 Broadcasts'!$B$2:$B$561))+(SUMIF('[3]2014 Broadcasts'!$G$2:$G$561, 'Dataset to Analyze - Overall'!A107, '[3]2014 Broadcasts'!$B$2:$B$561))+(SUMIF('[3]2014 Broadcasts'!$H$2:$H$561, 'Dataset to Analyze - Overall'!A107, '[3]2014 Broadcasts'!$B$2:$B$561))+(SUMIF('[3]2014 Broadcasts'!$I$2:$I$561, 'Dataset to Analyze - Overall'!A107, '[3]2014 Broadcasts'!$B$2:$B$561)))/'Dataset to Analyze - Overall'!CN107)*1000000</f>
        <v>353666.66666666663</v>
      </c>
      <c r="CT107" s="4">
        <f>(((SUMIF('[3]2015 Broadcasts'!$C$2:$C$417,'Dataset to Analyze - Overall'!A107,'[3]2015 Broadcasts'!$H$2:$H$417))+(SUMIF('[3]2015 Broadcasts'!$D$2:$D$417,'Dataset to Analyze - Overall'!A107,'[3]2015 Broadcasts'!$H$2:$H$417)))/CO107)*1000000</f>
        <v>754333.33333333326</v>
      </c>
      <c r="CU107" s="4">
        <f>(((SUMIF('[3]2016 Broadcasts'!$C$2:$C$400,'Dataset to Analyze - Overall'!A107,'[3]2016 Broadcasts'!$H$2:$H$400))+(SUMIF('[3]2016 Broadcasts'!$D$2:$D$400,'Dataset to Analyze - Overall'!A107,'[3]2016 Broadcasts'!$H$2:$H$400)))/'Dataset to Analyze - Overall'!CP107)*1000000</f>
        <v>626500</v>
      </c>
      <c r="CV107" s="4">
        <f>(((SUMIF('[3]2017 Broadcasts'!$C$2:$C$394,'Dataset to Analyze - Overall'!A107, '[3]2017 Broadcasts'!$I$2:$I$394))+(SUMIF('[3]2017 Broadcasts'!$D$2:$D$394,'Dataset to Analyze - Overall'!A107, '[3]2017 Broadcasts'!$I$2:$I$394)))/'Dataset to Analyze - Overall'!CQ107)*1000000</f>
        <v>421399.99999999994</v>
      </c>
      <c r="CW107" s="4" t="e">
        <f>(((SUMIF('[3]2018 Broadcasts'!$C$2:$C$351, 'Dataset to Analyze - Overall'!A107, '[3]2018 Broadcasts'!$H$2:$H$351))+(SUMIF('[3]2018 Broadcasts'!$D$2:$D$351, 'Dataset to Analyze - Overall'!A107, '[3]2018 Broadcasts'!$H$2:$H$351)))/'Dataset to Analyze - Overall'!CR107)*1000000</f>
        <v>#DIV/0!</v>
      </c>
      <c r="CX107" s="5"/>
      <c r="CY107">
        <f>VLOOKUP(A107&amp;"2014", [3]Attendance!$D$2:$G$1286, 4, FALSE)</f>
        <v>21937</v>
      </c>
      <c r="CZ107">
        <f>VLOOKUP(A107&amp;"2015", [3]Attendance!$D$2:$G$1286, 4, FALSE)</f>
        <v>23528</v>
      </c>
      <c r="DA107">
        <f>VLOOKUP(A107&amp;"2016", [3]Attendance!$D$2:$G$1286, 4, FALSE)</f>
        <v>20277</v>
      </c>
      <c r="DB107">
        <f>VLOOKUP(A107&amp;"2017", [3]Attendance!$D$2:$G$1286, 4, FALSE)</f>
        <v>21194</v>
      </c>
      <c r="DC107">
        <f>VLOOKUP(A107&amp;"2018", [3]Attendance!$D$2:$G$1286, 4, FALSE)</f>
        <v>16587</v>
      </c>
      <c r="DY107">
        <f t="shared" si="105"/>
        <v>23.77412</v>
      </c>
      <c r="DZ107">
        <f t="shared" si="106"/>
        <v>29.030709999999999</v>
      </c>
      <c r="EA107">
        <f t="shared" si="107"/>
        <v>34.201769999999996</v>
      </c>
      <c r="EB107">
        <f t="shared" si="108"/>
        <v>23.688589999999998</v>
      </c>
      <c r="EC107">
        <f t="shared" si="109"/>
        <v>23.688589999999998</v>
      </c>
      <c r="ED107">
        <f t="shared" si="110"/>
        <v>4.4790000001696333</v>
      </c>
      <c r="EE107">
        <f t="shared" si="111"/>
        <v>4.4790000001952954</v>
      </c>
      <c r="EF107">
        <f t="shared" si="112"/>
        <v>5.9720000002226712</v>
      </c>
      <c r="EG107">
        <f t="shared" si="113"/>
        <v>7.4650000002528785</v>
      </c>
      <c r="EH107" t="e">
        <f t="shared" si="114"/>
        <v>#DIV/0!</v>
      </c>
      <c r="EI107" s="4">
        <f t="shared" si="98"/>
        <v>28.253120000169634</v>
      </c>
      <c r="EJ107" s="4">
        <f t="shared" si="99"/>
        <v>33.509710000195298</v>
      </c>
      <c r="EK107" s="4">
        <f t="shared" si="100"/>
        <v>40.173770000222667</v>
      </c>
      <c r="EL107" s="4">
        <f t="shared" si="101"/>
        <v>31.153590000252876</v>
      </c>
      <c r="EM107" s="4" t="e">
        <f t="shared" si="102"/>
        <v>#DIV/0!</v>
      </c>
      <c r="EN107" s="4">
        <f t="shared" si="115"/>
        <v>109</v>
      </c>
      <c r="EO107" s="4">
        <f t="shared" si="115"/>
        <v>98</v>
      </c>
      <c r="EP107" s="4">
        <f t="shared" si="115"/>
        <v>85</v>
      </c>
      <c r="EQ107" s="4">
        <f t="shared" si="115"/>
        <v>103</v>
      </c>
      <c r="ER107" s="4" t="e">
        <f t="shared" si="115"/>
        <v>#DIV/0!</v>
      </c>
      <c r="ET107" s="4">
        <v>0</v>
      </c>
      <c r="EU107">
        <v>0</v>
      </c>
      <c r="EV107">
        <v>5</v>
      </c>
      <c r="EW107">
        <v>0</v>
      </c>
      <c r="EX107">
        <v>0</v>
      </c>
      <c r="EY107">
        <v>0</v>
      </c>
      <c r="EZ107">
        <v>5</v>
      </c>
      <c r="FA107">
        <v>5</v>
      </c>
      <c r="FB107">
        <v>0</v>
      </c>
      <c r="FC107">
        <v>0</v>
      </c>
      <c r="FD107">
        <f>VLOOKUP(A107, '[3]College Football Reference 0918'!$A$2:$R$131, 9, FALSE)</f>
        <v>0</v>
      </c>
      <c r="FE107">
        <f>VLOOKUP(A107, '[3]College Football Reference 0918'!$A$2:$R$131, 10, FALSE)</f>
        <v>0</v>
      </c>
      <c r="FF107">
        <f>VLOOKUP(A107, '[3]College Football Reference 0918'!$A$2:$R$131, 11, FALSE)</f>
        <v>0</v>
      </c>
      <c r="FG107">
        <f>VLOOKUP(A107, '[3]College Football Reference 0918'!$A$2:$R$131, 12, FALSE)</f>
        <v>0</v>
      </c>
      <c r="FH107">
        <f>VLOOKUP(A107, '[3]College Football Reference 0918'!$A$2:$R$131, 13, FALSE)</f>
        <v>0</v>
      </c>
      <c r="FX107">
        <f>IF((VLOOKUP(A107, '[3]2014'!$B$18:$Q$145, 13, FALSE))&gt;0, 5, 0)</f>
        <v>0</v>
      </c>
      <c r="FY107">
        <f>IF((VLOOKUP(A107, '[3]2015'!$B$18:$P$145, 13, FALSE))&gt;0, 5, 0)</f>
        <v>0</v>
      </c>
      <c r="FZ107">
        <f>IF((VLOOKUP(A107, '[3]2016'!$B$18:$Q$145, 13, FALSE))&gt;0, 5, 0)</f>
        <v>0</v>
      </c>
      <c r="GA107">
        <f>IF((VLOOKUP(A107, '[3]2017'!$B$18:$Q$147, 13, FALSE))&gt;0, 5, 0)</f>
        <v>0</v>
      </c>
      <c r="GB107">
        <f>IF((VLOOKUP(A107, '[3]2018'!$B$18:$Q$147, 13, FALSE))&gt;0, 5, 0)</f>
        <v>0</v>
      </c>
      <c r="GC107">
        <f>IF((VLOOKUP(A107, '[3]2014'!$B$18:$Q$145, 15, FALSE))&gt;0, 5, 0)</f>
        <v>0</v>
      </c>
      <c r="GD107">
        <f>IF((VLOOKUP(A107, '[3]2015'!$B$18:$P$145, 15, FALSE))&gt;0, 5, 0)</f>
        <v>0</v>
      </c>
      <c r="GE107">
        <f>IF((VLOOKUP(A107, '[3]2016'!$B$18:$Q$145, 15, FALSE))&gt;0, 5, 0)</f>
        <v>0</v>
      </c>
      <c r="GF107">
        <f>IF((VLOOKUP(A107, '[3]2017'!$B$18:$Q$147, 15, FALSE))&gt;0, 5, 0)</f>
        <v>0</v>
      </c>
      <c r="GG107">
        <f>IF((VLOOKUP(A107, '[3]2018'!$B$18:$Q$147, 15, FALSE))&gt;0, 5, 0)</f>
        <v>0</v>
      </c>
      <c r="GH107" s="7">
        <f t="shared" si="116"/>
        <v>125257.13815053544</v>
      </c>
      <c r="GI107" s="7">
        <f t="shared" si="116"/>
        <v>136448.34029243962</v>
      </c>
      <c r="GJ107" s="7">
        <f t="shared" si="116"/>
        <v>148639.42960429052</v>
      </c>
      <c r="GK107" s="7">
        <f t="shared" si="116"/>
        <v>161919.74182857107</v>
      </c>
      <c r="GL107" s="7">
        <f t="shared" si="116"/>
        <v>176386.59448323338</v>
      </c>
      <c r="GM107">
        <v>192146</v>
      </c>
      <c r="GO107" s="8" t="e">
        <f t="shared" si="89"/>
        <v>#N/A</v>
      </c>
      <c r="GP107" s="8" t="e">
        <f t="shared" si="90"/>
        <v>#N/A</v>
      </c>
      <c r="GQ107" t="e">
        <f>VLOOKUP(A107, '[3]Sept. 2017 Social'!$D$2:$F$151, 3, FALSE)</f>
        <v>#N/A</v>
      </c>
      <c r="GR107" t="e">
        <f>VLOOKUP(A107, '[3]Sept. 2018 Social'!$D$2:$F$151, 3, FALSE)</f>
        <v>#N/A</v>
      </c>
      <c r="GS107" t="e">
        <f>VLOOKUP(A107, '[3]Sept. 2019 Social'!$D$2:$F$301, 3, FALSE)</f>
        <v>#N/A</v>
      </c>
      <c r="GV107">
        <v>0.64067726241557721</v>
      </c>
    </row>
    <row r="108" spans="1:204" x14ac:dyDescent="0.35">
      <c r="A108" t="s">
        <v>417</v>
      </c>
      <c r="B108" t="str">
        <f>VLOOKUP(A108,'[1]CFB Scores for Tableau'!$A$2:$D$131, 2, FALSE)</f>
        <v>Oxford</v>
      </c>
      <c r="C108" t="str">
        <f>VLOOKUP(A108,'[1]CFB Scores for Tableau'!$A$2:$D$131, 3, FALSE)</f>
        <v>Ohio</v>
      </c>
      <c r="D108" s="9">
        <f>VLOOKUP(A108,'[1]CFB Scores for Tableau'!$A$2:$D$131, 4, FALSE)</f>
        <v>45056</v>
      </c>
      <c r="F108" s="3">
        <f t="shared" si="61"/>
        <v>7.0940039284422234</v>
      </c>
      <c r="G108">
        <f t="shared" si="62"/>
        <v>107</v>
      </c>
      <c r="I108" s="4">
        <f t="shared" si="63"/>
        <v>0.39058588039000064</v>
      </c>
      <c r="J108">
        <v>0</v>
      </c>
      <c r="K108" s="4">
        <f t="shared" si="64"/>
        <v>3.7755599999999996</v>
      </c>
      <c r="L108" s="4">
        <f t="shared" si="65"/>
        <v>30.093620521989912</v>
      </c>
      <c r="M108" s="4">
        <f t="shared" si="91"/>
        <v>22.002749000000001</v>
      </c>
      <c r="N108" s="4">
        <f t="shared" si="66"/>
        <v>13.437000000101218</v>
      </c>
      <c r="O108" s="4">
        <f t="shared" si="67"/>
        <v>69.699515402481126</v>
      </c>
      <c r="P108" s="4">
        <f t="shared" si="68"/>
        <v>109</v>
      </c>
      <c r="Q108" s="4"/>
      <c r="R108" s="4">
        <f t="shared" si="92"/>
        <v>68.923417515170016</v>
      </c>
      <c r="S108" s="4">
        <f t="shared" si="69"/>
        <v>109</v>
      </c>
      <c r="T108" s="4"/>
      <c r="U108" t="s">
        <v>353</v>
      </c>
      <c r="V108" t="s">
        <v>203</v>
      </c>
      <c r="W108" s="4">
        <v>7739714.7000000002</v>
      </c>
      <c r="X108" s="4">
        <v>1165416</v>
      </c>
      <c r="Y108" s="4">
        <f>VLOOKUP(A108, '[2]Non-Power 5'!$B$2:$F$68, 3, FALSE)</f>
        <v>344148.2</v>
      </c>
      <c r="Z108" s="4">
        <f>VLOOKUP(A108, '[2]Non-Power 5'!$B$2:$F$68, 4, FALSE)</f>
        <v>217802.2</v>
      </c>
      <c r="AA108">
        <f>VLOOKUP(A108, '[2]Non-Power 5'!$B$2:$F$68, 5, FALSE)</f>
        <v>0.63287327959291961</v>
      </c>
      <c r="AB108" s="4">
        <v>6574298.7000000002</v>
      </c>
      <c r="AC108">
        <v>0.24740382706337516</v>
      </c>
      <c r="AD108" s="4">
        <f t="shared" si="70"/>
        <v>1913600</v>
      </c>
      <c r="AE108" t="s">
        <v>418</v>
      </c>
      <c r="AF108" s="5">
        <f>(VLOOKUP(A108, '[3]USA Coaches'' Salaries'!$O$3:$W$132, 9, FALSE))</f>
        <v>0.49055720000000003</v>
      </c>
      <c r="AG108">
        <v>16204</v>
      </c>
      <c r="AH108">
        <v>30376</v>
      </c>
      <c r="AI108">
        <v>7515</v>
      </c>
      <c r="AJ108">
        <f t="shared" si="71"/>
        <v>54095</v>
      </c>
      <c r="AK108">
        <v>0</v>
      </c>
      <c r="AL108">
        <v>0</v>
      </c>
      <c r="AM108">
        <v>0</v>
      </c>
      <c r="AN108">
        <v>0</v>
      </c>
      <c r="AO108">
        <f t="shared" si="104"/>
        <v>0</v>
      </c>
      <c r="AP108">
        <f>(VLOOKUP(A108, '[3]College Football Reference 0918'!$A$2:$I$131, 8, FALSE))*10</f>
        <v>0</v>
      </c>
      <c r="AQ108">
        <f>(VLOOKUP(A108, '[3]College Football Reference 0918'!$A$2:$I$131, 9, FALSE))*10</f>
        <v>10</v>
      </c>
      <c r="AR108">
        <f>VLOOKUP('Dataset to Analyze - Overall'!A108, '[3]College Football Reference 0918'!$A$2:$G$131, 3, FALSE)</f>
        <v>41</v>
      </c>
      <c r="AS108">
        <f>VLOOKUP('Dataset to Analyze - Overall'!A108, '[3]College Football Reference 0918'!$A$2:$G$131, 4, FALSE)</f>
        <v>82</v>
      </c>
      <c r="AT108" s="5">
        <f>VLOOKUP('Dataset to Analyze - Overall'!A108, '[3]College Football Reference 0918'!$A$2:$G$131, 5, FALSE)</f>
        <v>0.33333333333333331</v>
      </c>
      <c r="AU108">
        <f>(VLOOKUP('Dataset to Analyze - Overall'!A108,'[3]College Football Reference 0918'!$A$2:$G$131,7,FALSE)*5)</f>
        <v>5</v>
      </c>
      <c r="AV108">
        <f>(VLOOKUP('Dataset to Analyze - Overall'!A108, '[3]College Football Reference 0918'!$A$2:$G$131, 6, FALSE))*5</f>
        <v>10</v>
      </c>
      <c r="AW108">
        <f t="shared" si="73"/>
        <v>9</v>
      </c>
      <c r="AX108" s="4">
        <f>((((SUMIF('[3]2014 Broadcasts'!$F$2:$F$561, 'Dataset to Analyze - Overall'!A108, '[3]2014 Broadcasts'!$B$2:$B$561))+(SUMIF('[3]2014 Broadcasts'!$G$2:$G$561, 'Dataset to Analyze - Overall'!A108, '[3]2014 Broadcasts'!$B$2:$B$561))+(SUMIF('[3]2014 Broadcasts'!$H$2:$H$561, 'Dataset to Analyze - Overall'!A108, '[3]2014 Broadcasts'!$B$2:$B$561))+(SUMIF('[3]2014 Broadcasts'!$I$2:$I$561, 'Dataset to Analyze - Overall'!A108, '[3]2014 Broadcasts'!$B$2:$B$561)))+((SUMIF('[3]2015 Broadcasts'!$C$2:$C$417,'Dataset to Analyze - Overall'!A108,'[3]2015 Broadcasts'!$H$2:$H$417))+(SUMIF('[3]2015 Broadcasts'!$D$2:$D$417,'Dataset to Analyze - Overall'!A108,'[3]2015 Broadcasts'!$H$2:$H$417)))+((SUMIF('[3]2016 Broadcasts'!$C$2:$C$400,'Dataset to Analyze - Overall'!A108,'[3]2016 Broadcasts'!$H$2:$H$400))+(SUMIF('[3]2016 Broadcasts'!$D$2:$D$400,'Dataset to Analyze - Overall'!A108,'[3]2016 Broadcasts'!$H$2:$H$400)))+((SUMIF('[3]2017 Broadcasts'!$C$2:$C$394,'Dataset to Analyze - Overall'!A108, '[3]2017 Broadcasts'!$I$2:$I$394))+(SUMIF('[3]2017 Broadcasts'!$D$2:$D$394,'Dataset to Analyze - Overall'!A108, '[3]2017 Broadcasts'!$I$2:$I$394)))+((SUMIF('[3]2018 Broadcasts'!$C$2:$C$351, 'Dataset to Analyze - Overall'!A108, '[3]2018 Broadcasts'!$H$2:$H$351))+(SUMIF('[3]2018 Broadcasts'!$D$2:$D$351, 'Dataset to Analyze - Overall'!A108, '[3]2018 Broadcasts'!$H$2:$H$351))))/AW108)*1000000</f>
        <v>623222.22222222225</v>
      </c>
      <c r="AY108" t="s">
        <v>233</v>
      </c>
      <c r="AZ108" s="4">
        <f>(VLOOKUP(A108, [3]Averages!$B$2:$K$128, 10, FALSE))*1000000</f>
        <v>275000</v>
      </c>
      <c r="BA108" s="4">
        <f>AVERAGEIF([3]Attendance!$C$2:$C$1286, 'Dataset to Analyze - Overall'!A108, [3]Attendance!$G$2:$G$1286)</f>
        <v>16017.5</v>
      </c>
      <c r="BB108">
        <f>VLOOKUP(A108, [3]Stadiums!$B$2:$E$132, 3, FALSE)</f>
        <v>24286</v>
      </c>
      <c r="BC108" s="3">
        <f t="shared" si="74"/>
        <v>0.65953635839578362</v>
      </c>
      <c r="BD108">
        <f>VLOOKUP(A108, '[3]College Football Reference 0918'!$A$2:$L$131, 11, FALSE)</f>
        <v>0</v>
      </c>
      <c r="BE108">
        <f>VLOOKUP(A108, '[3]College Football Reference 0918'!$A$2:$L$131, 12, FALSE)</f>
        <v>0</v>
      </c>
      <c r="BF108">
        <f>VLOOKUP(A108, '[3]College Football Reference 0918'!$A$2:$L$131, 2, FALSE)</f>
        <v>2</v>
      </c>
      <c r="BG108">
        <f>VLOOKUP(A108, '[3]Draft Picks'!$AG$2:$AT$131, 14, FALSE)</f>
        <v>3</v>
      </c>
      <c r="BH108">
        <f>VLOOKUP(A108, [3]Averages!$B$2:$J$128, 9, FALSE)</f>
        <v>1716292.3350000002</v>
      </c>
      <c r="BJ108">
        <f>VLOOKUP(A108&amp;"2014", '[4]Revenues_All_Sports_and_Men''s_W'!$E$2:$BI$1271, 57, FALSE)</f>
        <v>8172656</v>
      </c>
      <c r="BK108">
        <f>VLOOKUP(A108&amp;"2015", '[4]Revenues_All_Sports_and_Men''s_W'!$E$2:$BI$1271, 57, FALSE)</f>
        <v>7613028</v>
      </c>
      <c r="BL108">
        <f>VLOOKUP(A108&amp;"2016", '[4]Revenues_All_Sports_and_Men''s_W'!$E$2:$BI$1271, 57, FALSE)</f>
        <v>9029644</v>
      </c>
      <c r="BM108">
        <f>VLOOKUP(A108&amp;"2017", '[4]Revenues_All_Sports_and_Men''s_W'!$E$2:$BI$1271, 57, FALSE)</f>
        <v>8956175</v>
      </c>
      <c r="BN108">
        <f>VLOOKUP(A108&amp;"2018", '[4]Revenues_All_Sports_and_Men''s_W'!$E$2:$BI$1271, 57, FALSE)</f>
        <v>9272010</v>
      </c>
      <c r="BO108" s="6">
        <f>VLOOKUP(A108&amp;"2014", '[4]Revenues_All_Sports_and_Men''s_W'!$E$2:$FO$1271, 58, FALSE)</f>
        <v>0.26429292973881113</v>
      </c>
      <c r="BP108" s="6">
        <f>VLOOKUP(A108&amp;"2015", '[4]Revenues_All_Sports_and_Men''s_W'!$E$2:$FO$1271, 58, FALSE)</f>
        <v>0.23784937963030164</v>
      </c>
      <c r="BQ108" s="6">
        <f>VLOOKUP(A108&amp;"2016", '[4]Revenues_All_Sports_and_Men''s_W'!$E$2:$FO$1271, 58, FALSE)</f>
        <v>0.25150077095127887</v>
      </c>
      <c r="BR108" s="6">
        <f>VLOOKUP(A108&amp;"2017", '[4]Revenues_All_Sports_and_Men''s_W'!$E$2:$FO$1271, 58, FALSE)</f>
        <v>0.24122963839828912</v>
      </c>
      <c r="BS108" s="6">
        <f>VLOOKUP(A108&amp;"2018", '[4]Revenues_All_Sports_and_Men''s_W'!$E$2:$FO$1271, 58, FALSE)</f>
        <v>0.23949598650930276</v>
      </c>
      <c r="BT108">
        <f>VLOOKUP(A108&amp;"2014", '[5]Recruiting_Expenses_Men''s_Women'!$F$2:$O$1271, 9, FALSE)</f>
        <v>343197</v>
      </c>
      <c r="BU108">
        <f>VLOOKUP(A108&amp;"2015", '[5]Recruiting_Expenses_Men''s_Women'!$F$2:$O$1271, 9, FALSE)</f>
        <v>311873</v>
      </c>
      <c r="BV108">
        <f>VLOOKUP(A108&amp;"2016", '[5]Recruiting_Expenses_Men''s_Women'!$F$2:$O$1271, 9, FALSE)</f>
        <v>421175</v>
      </c>
      <c r="BW108">
        <f>VLOOKUP(A108&amp;"2017", '[5]Recruiting_Expenses_Men''s_Women'!$F$2:$O$1271, 9, FALSE)</f>
        <v>594524</v>
      </c>
      <c r="BX108">
        <f>VLOOKUP(A108&amp;"2018", '[5]Recruiting_Expenses_Men''s_Women'!$F$2:$O$1271, 9, FALSE)</f>
        <v>935520</v>
      </c>
      <c r="BY108" s="4">
        <v>1082000</v>
      </c>
      <c r="BZ108" s="4">
        <v>1452000</v>
      </c>
      <c r="CA108" s="4">
        <v>2321000</v>
      </c>
      <c r="CB108" s="4">
        <v>1853000</v>
      </c>
      <c r="CC108" s="4">
        <v>2860000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f>VLOOKUP(A108, '[3]2014'!$B$18:$D$145, 3, FALSE)</f>
        <v>2</v>
      </c>
      <c r="CJ108">
        <f>VLOOKUP(A108, '[3]2015'!$B$18:$D$145, 3, FALSE)</f>
        <v>3</v>
      </c>
      <c r="CK108">
        <f>VLOOKUP(A108, '[3]2016'!$B$18:$D$145, 3, FALSE)</f>
        <v>6</v>
      </c>
      <c r="CL108">
        <f>VLOOKUP(A108, '[3]2017'!$B$18:$D$147, 3, FALSE)</f>
        <v>5</v>
      </c>
      <c r="CM108">
        <f>VLOOKUP(A108, '[3]2018'!$B$18:$D$147, 3, FALSE)</f>
        <v>6</v>
      </c>
      <c r="CN108">
        <f>COUNTIF('[3]2014 Broadcasts'!$F$2:$F$561, 'Dataset to Analyze - Overall'!A108)+COUNTIF('[3]2014 Broadcasts'!$G$2:$G$561, 'Dataset to Analyze - Overall'!A108)+COUNTIF('[3]2014 Broadcasts'!$H$2:$H$561, 'Dataset to Analyze - Overall'!A108)+COUNTIF('[3]2014 Broadcasts'!$I$2:$I$561, 'Dataset to Analyze - Overall'!A108)</f>
        <v>1</v>
      </c>
      <c r="CO108">
        <f>COUNTIF('[3]2015 Broadcasts'!$C$2:$C$417, A108)+COUNTIF('[3]2015 Broadcasts'!$D$2:$D$417, A108)</f>
        <v>1</v>
      </c>
      <c r="CP108">
        <f>COUNTIF('[3]2016 Broadcasts'!$C$2:$C$400, 'Dataset to Analyze - Overall'!A108)+COUNTIF('[3]2016 Broadcasts'!$D$2:$D$400, 'Dataset to Analyze - Overall'!A108)</f>
        <v>2</v>
      </c>
      <c r="CQ108">
        <f>COUNTIF('[3]2017 Broadcasts'!$C$2:$C$394, 'Dataset to Analyze - Overall'!A108)+COUNTIF('[3]2017 Broadcasts'!$D$2:$D$394, 'Dataset to Analyze - Overall'!A108)</f>
        <v>3</v>
      </c>
      <c r="CR108">
        <f>COUNTIF('[3]2018 Broadcasts'!$C$2:$C$351, 'Dataset to Analyze - Overall'!A108)+COUNTIF('[3]2018 Broadcasts'!$D$2:$D$351, 'Dataset to Analyze - Overall'!A108)</f>
        <v>2</v>
      </c>
      <c r="CS108" s="4">
        <f>(((SUMIF('[3]2014 Broadcasts'!$F$2:$F$561, 'Dataset to Analyze - Overall'!A108, '[3]2014 Broadcasts'!$B$2:$B$561))+(SUMIF('[3]2014 Broadcasts'!$G$2:$G$561, 'Dataset to Analyze - Overall'!A108, '[3]2014 Broadcasts'!$B$2:$B$561))+(SUMIF('[3]2014 Broadcasts'!$H$2:$H$561, 'Dataset to Analyze - Overall'!A108, '[3]2014 Broadcasts'!$B$2:$B$561))+(SUMIF('[3]2014 Broadcasts'!$I$2:$I$561, 'Dataset to Analyze - Overall'!A108, '[3]2014 Broadcasts'!$B$2:$B$561)))/'Dataset to Analyze - Overall'!CN108)*1000000</f>
        <v>564000</v>
      </c>
      <c r="CT108" s="4">
        <f>(((SUMIF('[3]2015 Broadcasts'!$C$2:$C$417,'Dataset to Analyze - Overall'!A108,'[3]2015 Broadcasts'!$H$2:$H$417))+(SUMIF('[3]2015 Broadcasts'!$D$2:$D$417,'Dataset to Analyze - Overall'!A108,'[3]2015 Broadcasts'!$H$2:$H$417)))/CO108)*1000000</f>
        <v>444000</v>
      </c>
      <c r="CU108" s="4">
        <f>(((SUMIF('[3]2016 Broadcasts'!$C$2:$C$400,'Dataset to Analyze - Overall'!A108,'[3]2016 Broadcasts'!$H$2:$H$400))+(SUMIF('[3]2016 Broadcasts'!$D$2:$D$400,'Dataset to Analyze - Overall'!A108,'[3]2016 Broadcasts'!$H$2:$H$400)))/'Dataset to Analyze - Overall'!CP108)*1000000</f>
        <v>1231500</v>
      </c>
      <c r="CV108" s="4">
        <f>(((SUMIF('[3]2017 Broadcasts'!$C$2:$C$394,'Dataset to Analyze - Overall'!A108, '[3]2017 Broadcasts'!$I$2:$I$394))+(SUMIF('[3]2017 Broadcasts'!$D$2:$D$394,'Dataset to Analyze - Overall'!A108, '[3]2017 Broadcasts'!$I$2:$I$394)))/'Dataset to Analyze - Overall'!CQ108)*1000000</f>
        <v>481000.00000000006</v>
      </c>
      <c r="CW108" s="4">
        <f>(((SUMIF('[3]2018 Broadcasts'!$C$2:$C$351, 'Dataset to Analyze - Overall'!A108, '[3]2018 Broadcasts'!$H$2:$H$351))+(SUMIF('[3]2018 Broadcasts'!$D$2:$D$351, 'Dataset to Analyze - Overall'!A108, '[3]2018 Broadcasts'!$H$2:$H$351)))/'Dataset to Analyze - Overall'!CR108)*1000000</f>
        <v>347500</v>
      </c>
      <c r="CX108" s="5"/>
      <c r="CY108">
        <f>VLOOKUP(A108&amp;"2014", [3]Attendance!$D$2:$G$1286, 4, FALSE)</f>
        <v>15906</v>
      </c>
      <c r="CZ108">
        <f>VLOOKUP(A108&amp;"2015", [3]Attendance!$D$2:$G$1286, 4, FALSE)</f>
        <v>15707</v>
      </c>
      <c r="DA108">
        <f>VLOOKUP(A108&amp;"2016", [3]Attendance!$D$2:$G$1286, 4, FALSE)</f>
        <v>17110</v>
      </c>
      <c r="DB108">
        <f>VLOOKUP(A108&amp;"2017", [3]Attendance!$D$2:$G$1286, 4, FALSE)</f>
        <v>16444</v>
      </c>
      <c r="DC108">
        <f>VLOOKUP(A108&amp;"2018", [3]Attendance!$D$2:$G$1286, 4, FALSE)</f>
        <v>14253</v>
      </c>
      <c r="DY108">
        <f t="shared" si="105"/>
        <v>24.841459999999998</v>
      </c>
      <c r="DZ108">
        <f t="shared" si="106"/>
        <v>23.688589999999998</v>
      </c>
      <c r="EA108">
        <f t="shared" si="107"/>
        <v>28.945179999999997</v>
      </c>
      <c r="EB108">
        <f t="shared" si="108"/>
        <v>23.859649999999998</v>
      </c>
      <c r="EC108">
        <f t="shared" si="109"/>
        <v>23.945179999999997</v>
      </c>
      <c r="ED108">
        <f t="shared" si="110"/>
        <v>1.4929999999873889</v>
      </c>
      <c r="EE108">
        <f t="shared" si="111"/>
        <v>1.4929999999944903</v>
      </c>
      <c r="EF108">
        <f t="shared" si="112"/>
        <v>2.9860000000026758</v>
      </c>
      <c r="EG108">
        <f t="shared" si="113"/>
        <v>4.4790000000108989</v>
      </c>
      <c r="EH108">
        <f t="shared" si="114"/>
        <v>2.9860000000198017</v>
      </c>
      <c r="EI108" s="4">
        <f t="shared" si="98"/>
        <v>26.334459999987388</v>
      </c>
      <c r="EJ108" s="4">
        <f t="shared" si="99"/>
        <v>25.18158999999449</v>
      </c>
      <c r="EK108" s="4">
        <f t="shared" si="100"/>
        <v>31.931180000002673</v>
      </c>
      <c r="EL108" s="4">
        <f t="shared" si="101"/>
        <v>28.338650000010897</v>
      </c>
      <c r="EM108" s="4">
        <f t="shared" si="102"/>
        <v>26.931180000019801</v>
      </c>
      <c r="EN108" s="4">
        <f t="shared" si="115"/>
        <v>120</v>
      </c>
      <c r="EO108" s="4">
        <f t="shared" si="115"/>
        <v>119</v>
      </c>
      <c r="EP108" s="4">
        <f t="shared" si="115"/>
        <v>101</v>
      </c>
      <c r="EQ108" s="4">
        <f t="shared" si="115"/>
        <v>111</v>
      </c>
      <c r="ER108" s="4" t="e">
        <f t="shared" si="115"/>
        <v>#DIV/0!</v>
      </c>
      <c r="ET108" s="4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5</v>
      </c>
      <c r="FB108">
        <v>0</v>
      </c>
      <c r="FC108">
        <v>0</v>
      </c>
      <c r="FD108">
        <f>VLOOKUP(A108, '[3]College Football Reference 0918'!$A$2:$R$131, 9, FALSE)</f>
        <v>1</v>
      </c>
      <c r="FE108">
        <f>VLOOKUP(A108, '[3]College Football Reference 0918'!$A$2:$R$131, 10, FALSE)</f>
        <v>0</v>
      </c>
      <c r="FF108">
        <f>VLOOKUP(A108, '[3]College Football Reference 0918'!$A$2:$R$131, 11, FALSE)</f>
        <v>0</v>
      </c>
      <c r="FG108">
        <f>VLOOKUP(A108, '[3]College Football Reference 0918'!$A$2:$R$131, 12, FALSE)</f>
        <v>0</v>
      </c>
      <c r="FH108">
        <f>VLOOKUP(A108, '[3]College Football Reference 0918'!$A$2:$R$131, 13, FALSE)</f>
        <v>0</v>
      </c>
      <c r="FX108">
        <f>IF((VLOOKUP(A108, '[3]2014'!$B$18:$Q$145, 13, FALSE))&gt;0, 5, 0)</f>
        <v>0</v>
      </c>
      <c r="FY108">
        <f>IF((VLOOKUP(A108, '[3]2015'!$B$18:$P$145, 13, FALSE))&gt;0, 5, 0)</f>
        <v>0</v>
      </c>
      <c r="FZ108">
        <f>IF((VLOOKUP(A108, '[3]2016'!$B$18:$Q$145, 13, FALSE))&gt;0, 5, 0)</f>
        <v>0</v>
      </c>
      <c r="GA108">
        <f>IF((VLOOKUP(A108, '[3]2017'!$B$18:$Q$147, 13, FALSE))&gt;0, 5, 0)</f>
        <v>0</v>
      </c>
      <c r="GB108">
        <f>IF((VLOOKUP(A108, '[3]2018'!$B$18:$Q$147, 13, FALSE))&gt;0, 5, 0)</f>
        <v>0</v>
      </c>
      <c r="GC108">
        <f>IF((VLOOKUP(A108, '[3]2014'!$B$18:$Q$145, 15, FALSE))&gt;0, 5, 0)</f>
        <v>0</v>
      </c>
      <c r="GD108">
        <f>IF((VLOOKUP(A108, '[3]2015'!$B$18:$P$145, 15, FALSE))&gt;0, 5, 0)</f>
        <v>0</v>
      </c>
      <c r="GE108">
        <f>IF((VLOOKUP(A108, '[3]2016'!$B$18:$Q$145, 15, FALSE))&gt;0, 5, 0)</f>
        <v>0</v>
      </c>
      <c r="GF108">
        <f>IF((VLOOKUP(A108, '[3]2017'!$B$18:$Q$147, 15, FALSE))&gt;0, 5, 0)</f>
        <v>0</v>
      </c>
      <c r="GG108">
        <f>IF((VLOOKUP(A108, '[3]2018'!$B$18:$Q$147, 15, FALSE))&gt;0, 5, 0)</f>
        <v>0</v>
      </c>
      <c r="GH108" s="7">
        <f t="shared" si="116"/>
        <v>35263.731164079472</v>
      </c>
      <c r="GI108" s="7">
        <f t="shared" si="116"/>
        <v>38414.398260278751</v>
      </c>
      <c r="GJ108" s="7">
        <f t="shared" si="116"/>
        <v>41846.564302374725</v>
      </c>
      <c r="GK108" s="7">
        <f t="shared" si="116"/>
        <v>45585.380045468293</v>
      </c>
      <c r="GL108" s="7">
        <f t="shared" si="116"/>
        <v>49658.243359583386</v>
      </c>
      <c r="GM108">
        <v>54095</v>
      </c>
      <c r="GO108" s="8" t="e">
        <f t="shared" si="89"/>
        <v>#N/A</v>
      </c>
      <c r="GP108" s="8" t="e">
        <f t="shared" si="90"/>
        <v>#N/A</v>
      </c>
      <c r="GQ108" t="e">
        <f>VLOOKUP(A108, '[3]Sept. 2017 Social'!$D$2:$F$151, 3, FALSE)</f>
        <v>#N/A</v>
      </c>
      <c r="GR108" t="e">
        <f>VLOOKUP(A108, '[3]Sept. 2018 Social'!$D$2:$F$151, 3, FALSE)</f>
        <v>#N/A</v>
      </c>
      <c r="GS108" t="e">
        <f>VLOOKUP(A108, '[3]Sept. 2019 Social'!$D$2:$F$301, 3, FALSE)</f>
        <v>#N/A</v>
      </c>
      <c r="GV108">
        <v>0.55329814121829934</v>
      </c>
    </row>
    <row r="109" spans="1:204" x14ac:dyDescent="0.35">
      <c r="A109" t="s">
        <v>419</v>
      </c>
      <c r="B109" t="str">
        <f>VLOOKUP(A109,'[1]CFB Scores for Tableau'!$A$2:$D$131, 2, FALSE)</f>
        <v>Houston</v>
      </c>
      <c r="C109" t="str">
        <f>VLOOKUP(A109,'[1]CFB Scores for Tableau'!$A$2:$D$131, 3, FALSE)</f>
        <v>Texas</v>
      </c>
      <c r="D109" s="9">
        <f>VLOOKUP(A109,'[1]CFB Scores for Tableau'!$A$2:$D$131, 4, FALSE)</f>
        <v>77251</v>
      </c>
      <c r="F109" s="3">
        <f t="shared" si="61"/>
        <v>12.407164464806998</v>
      </c>
      <c r="G109">
        <f t="shared" si="62"/>
        <v>81</v>
      </c>
      <c r="I109" s="4">
        <f t="shared" si="63"/>
        <v>4.2364815075100015</v>
      </c>
      <c r="J109">
        <v>0</v>
      </c>
      <c r="K109" s="4">
        <f t="shared" si="64"/>
        <v>5.4910600000000001</v>
      </c>
      <c r="L109" s="4">
        <f t="shared" si="65"/>
        <v>32.976038500343222</v>
      </c>
      <c r="M109" s="4">
        <f t="shared" si="91"/>
        <v>24.988348000000002</v>
      </c>
      <c r="N109" s="4">
        <f t="shared" si="66"/>
        <v>14.930000000091725</v>
      </c>
      <c r="O109" s="4">
        <f t="shared" si="67"/>
        <v>82.621928007944945</v>
      </c>
      <c r="P109" s="4">
        <f t="shared" si="68"/>
        <v>101</v>
      </c>
      <c r="Q109" s="4"/>
      <c r="R109" s="4">
        <f t="shared" si="92"/>
        <v>81.83037773321</v>
      </c>
      <c r="S109" s="4">
        <f t="shared" si="69"/>
        <v>101</v>
      </c>
      <c r="T109" s="4"/>
      <c r="U109" t="s">
        <v>372</v>
      </c>
      <c r="V109" t="s">
        <v>203</v>
      </c>
      <c r="W109" s="4">
        <v>12091752.300000001</v>
      </c>
      <c r="X109" s="4">
        <v>1553796.7</v>
      </c>
      <c r="Y109" s="4">
        <f>VLOOKUP(A109, '[2]Non-Power 5'!$B$2:$F$68, 3, FALSE)</f>
        <v>397164.6</v>
      </c>
      <c r="Z109" s="4">
        <f>VLOOKUP(A109, '[2]Non-Power 5'!$B$2:$F$68, 4, FALSE)</f>
        <v>228188.33434936035</v>
      </c>
      <c r="AA109">
        <f>VLOOKUP(A109, '[2]Non-Power 5'!$B$2:$F$68, 5, FALSE)</f>
        <v>0.57454348738372041</v>
      </c>
      <c r="AB109" s="4">
        <v>10537955.600000001</v>
      </c>
      <c r="AC109">
        <v>0.34142807686323523</v>
      </c>
      <c r="AD109" s="4">
        <f t="shared" si="70"/>
        <v>2643600</v>
      </c>
      <c r="AE109" t="s">
        <v>420</v>
      </c>
      <c r="AF109" s="5">
        <f>(VLOOKUP(A109, '[3]USA Coaches'' Salaries'!$O$3:$W$132, 9, FALSE))</f>
        <v>0.8713363999999999</v>
      </c>
      <c r="AG109">
        <v>7902</v>
      </c>
      <c r="AH109">
        <v>16882</v>
      </c>
      <c r="AI109">
        <v>10853</v>
      </c>
      <c r="AJ109">
        <f t="shared" si="71"/>
        <v>35637</v>
      </c>
      <c r="AK109">
        <v>0</v>
      </c>
      <c r="AL109">
        <v>0</v>
      </c>
      <c r="AM109">
        <v>0</v>
      </c>
      <c r="AN109">
        <v>0</v>
      </c>
      <c r="AO109">
        <f t="shared" si="104"/>
        <v>0</v>
      </c>
      <c r="AP109">
        <f>(VLOOKUP(A109, '[3]College Football Reference 0918'!$A$2:$I$131, 8, FALSE))*10</f>
        <v>0</v>
      </c>
      <c r="AQ109">
        <f>(VLOOKUP(A109, '[3]College Football Reference 0918'!$A$2:$I$131, 9, FALSE))*10</f>
        <v>10</v>
      </c>
      <c r="AR109">
        <f>VLOOKUP('Dataset to Analyze - Overall'!A109, '[3]College Football Reference 0918'!$A$2:$G$131, 3, FALSE)</f>
        <v>46</v>
      </c>
      <c r="AS109">
        <f>VLOOKUP('Dataset to Analyze - Overall'!A109, '[3]College Football Reference 0918'!$A$2:$G$131, 4, FALSE)</f>
        <v>79</v>
      </c>
      <c r="AT109" s="5">
        <f>VLOOKUP('Dataset to Analyze - Overall'!A109, '[3]College Football Reference 0918'!$A$2:$G$131, 5, FALSE)</f>
        <v>0.36799999999999999</v>
      </c>
      <c r="AU109">
        <f>(VLOOKUP('Dataset to Analyze - Overall'!A109,'[3]College Football Reference 0918'!$A$2:$G$131,7,FALSE)*5)</f>
        <v>10</v>
      </c>
      <c r="AV109">
        <f>(VLOOKUP('Dataset to Analyze - Overall'!A109, '[3]College Football Reference 0918'!$A$2:$G$131, 6, FALSE))*5</f>
        <v>15</v>
      </c>
      <c r="AW109">
        <f t="shared" si="73"/>
        <v>10</v>
      </c>
      <c r="AX109" s="4">
        <f>((((SUMIF('[3]2014 Broadcasts'!$F$2:$F$561, 'Dataset to Analyze - Overall'!A109, '[3]2014 Broadcasts'!$B$2:$B$561))+(SUMIF('[3]2014 Broadcasts'!$G$2:$G$561, 'Dataset to Analyze - Overall'!A109, '[3]2014 Broadcasts'!$B$2:$B$561))+(SUMIF('[3]2014 Broadcasts'!$H$2:$H$561, 'Dataset to Analyze - Overall'!A109, '[3]2014 Broadcasts'!$B$2:$B$561))+(SUMIF('[3]2014 Broadcasts'!$I$2:$I$561, 'Dataset to Analyze - Overall'!A109, '[3]2014 Broadcasts'!$B$2:$B$561)))+((SUMIF('[3]2015 Broadcasts'!$C$2:$C$417,'Dataset to Analyze - Overall'!A109,'[3]2015 Broadcasts'!$H$2:$H$417))+(SUMIF('[3]2015 Broadcasts'!$D$2:$D$417,'Dataset to Analyze - Overall'!A109,'[3]2015 Broadcasts'!$H$2:$H$417)))+((SUMIF('[3]2016 Broadcasts'!$C$2:$C$400,'Dataset to Analyze - Overall'!A109,'[3]2016 Broadcasts'!$H$2:$H$400))+(SUMIF('[3]2016 Broadcasts'!$D$2:$D$400,'Dataset to Analyze - Overall'!A109,'[3]2016 Broadcasts'!$H$2:$H$400)))+((SUMIF('[3]2017 Broadcasts'!$C$2:$C$394,'Dataset to Analyze - Overall'!A109, '[3]2017 Broadcasts'!$I$2:$I$394))+(SUMIF('[3]2017 Broadcasts'!$D$2:$D$394,'Dataset to Analyze - Overall'!A109, '[3]2017 Broadcasts'!$I$2:$I$394)))+((SUMIF('[3]2018 Broadcasts'!$C$2:$C$351, 'Dataset to Analyze - Overall'!A109, '[3]2018 Broadcasts'!$H$2:$H$351))+(SUMIF('[3]2018 Broadcasts'!$D$2:$D$351, 'Dataset to Analyze - Overall'!A109, '[3]2018 Broadcasts'!$H$2:$H$351))))/AW109)*1000000</f>
        <v>793100.00000000012</v>
      </c>
      <c r="AY109" t="s">
        <v>233</v>
      </c>
      <c r="AZ109" s="4">
        <f>(VLOOKUP(A109, [3]Averages!$B$2:$K$128, 10, FALSE))*1000000</f>
        <v>400286</v>
      </c>
      <c r="BA109" s="4">
        <f>AVERAGEIF([3]Attendance!$C$2:$C$1286, 'Dataset to Analyze - Overall'!A109, [3]Attendance!$G$2:$G$1286)</f>
        <v>20307.400000000001</v>
      </c>
      <c r="BB109">
        <f>VLOOKUP(A109, [3]Stadiums!$B$2:$E$132, 3, FALSE)</f>
        <v>47000</v>
      </c>
      <c r="BC109" s="3">
        <f t="shared" si="74"/>
        <v>0.43207234042553194</v>
      </c>
      <c r="BD109">
        <f>VLOOKUP(A109, '[3]College Football Reference 0918'!$A$2:$L$131, 11, FALSE)</f>
        <v>0</v>
      </c>
      <c r="BE109">
        <f>VLOOKUP(A109, '[3]College Football Reference 0918'!$A$2:$L$131, 12, FALSE)</f>
        <v>0</v>
      </c>
      <c r="BF109">
        <f>VLOOKUP(A109, '[3]College Football Reference 0918'!$A$2:$L$131, 2, FALSE)</f>
        <v>0</v>
      </c>
      <c r="BG109">
        <f>VLOOKUP(A109, '[3]Draft Picks'!$AG$2:$AT$131, 14, FALSE)</f>
        <v>6</v>
      </c>
      <c r="BH109">
        <f>VLOOKUP(A109, [3]Averages!$B$2:$J$128, 9, FALSE)</f>
        <v>1874460.4</v>
      </c>
      <c r="BJ109">
        <f>VLOOKUP(A109&amp;"2014", '[4]Revenues_All_Sports_and_Men''s_W'!$E$2:$BI$1271, 57, FALSE)</f>
        <v>13010450</v>
      </c>
      <c r="BK109">
        <f>VLOOKUP(A109&amp;"2015", '[4]Revenues_All_Sports_and_Men''s_W'!$E$2:$BI$1271, 57, FALSE)</f>
        <v>11650472</v>
      </c>
      <c r="BL109">
        <f>VLOOKUP(A109&amp;"2016", '[4]Revenues_All_Sports_and_Men''s_W'!$E$2:$BI$1271, 57, FALSE)</f>
        <v>12001178</v>
      </c>
      <c r="BM109">
        <f>VLOOKUP(A109&amp;"2017", '[4]Revenues_All_Sports_and_Men''s_W'!$E$2:$BI$1271, 57, FALSE)</f>
        <v>13329200</v>
      </c>
      <c r="BN109">
        <f>VLOOKUP(A109&amp;"2018", '[4]Revenues_All_Sports_and_Men''s_W'!$E$2:$BI$1271, 57, FALSE)</f>
        <v>12892595</v>
      </c>
      <c r="BO109" s="6">
        <f>VLOOKUP(A109&amp;"2014", '[4]Revenues_All_Sports_and_Men''s_W'!$E$2:$FO$1271, 58, FALSE)</f>
        <v>0.34516849795081533</v>
      </c>
      <c r="BP109" s="6">
        <f>VLOOKUP(A109&amp;"2015", '[4]Revenues_All_Sports_and_Men''s_W'!$E$2:$FO$1271, 58, FALSE)</f>
        <v>0.31668884214225423</v>
      </c>
      <c r="BQ109" s="6">
        <f>VLOOKUP(A109&amp;"2016", '[4]Revenues_All_Sports_and_Men''s_W'!$E$2:$FO$1271, 58, FALSE)</f>
        <v>0.30673804885034489</v>
      </c>
      <c r="BR109" s="6">
        <f>VLOOKUP(A109&amp;"2017", '[4]Revenues_All_Sports_and_Men''s_W'!$E$2:$FO$1271, 58, FALSE)</f>
        <v>0.31646627506382891</v>
      </c>
      <c r="BS109" s="6">
        <f>VLOOKUP(A109&amp;"2018", '[4]Revenues_All_Sports_and_Men''s_W'!$E$2:$FO$1271, 58, FALSE)</f>
        <v>0.30791607281157773</v>
      </c>
      <c r="BT109">
        <f>VLOOKUP(A109&amp;"2014", '[5]Recruiting_Expenses_Men''s_Women'!$F$2:$O$1271, 9, FALSE)</f>
        <v>412166</v>
      </c>
      <c r="BU109">
        <f>VLOOKUP(A109&amp;"2015", '[5]Recruiting_Expenses_Men''s_Women'!$F$2:$O$1271, 9, FALSE)</f>
        <v>333165</v>
      </c>
      <c r="BV109">
        <f>VLOOKUP(A109&amp;"2016", '[5]Recruiting_Expenses_Men''s_Women'!$F$2:$O$1271, 9, FALSE)</f>
        <v>327648</v>
      </c>
      <c r="BW109">
        <f>VLOOKUP(A109&amp;"2017", '[5]Recruiting_Expenses_Men''s_Women'!$F$2:$O$1271, 9, FALSE)</f>
        <v>397022</v>
      </c>
      <c r="BX109">
        <f>VLOOKUP(A109&amp;"2018", '[5]Recruiting_Expenses_Men''s_Women'!$F$2:$O$1271, 9, FALSE)</f>
        <v>575261</v>
      </c>
      <c r="BY109" s="4">
        <v>4578000</v>
      </c>
      <c r="BZ109" s="4">
        <v>3571000</v>
      </c>
      <c r="CA109" s="4">
        <v>2227000</v>
      </c>
      <c r="CB109" s="4">
        <v>1328000</v>
      </c>
      <c r="CC109" s="4">
        <v>1514000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f>VLOOKUP(A109, '[3]2014'!$B$18:$D$145, 3, FALSE)</f>
        <v>8</v>
      </c>
      <c r="CJ109">
        <f>VLOOKUP(A109, '[3]2015'!$B$18:$D$145, 3, FALSE)</f>
        <v>5</v>
      </c>
      <c r="CK109">
        <f>VLOOKUP(A109, '[3]2016'!$B$18:$D$145, 3, FALSE)</f>
        <v>3</v>
      </c>
      <c r="CL109">
        <f>VLOOKUP(A109, '[3]2017'!$B$18:$D$147, 3, FALSE)</f>
        <v>1</v>
      </c>
      <c r="CM109">
        <f>VLOOKUP(A109, '[3]2018'!$B$18:$D$147, 3, FALSE)</f>
        <v>2</v>
      </c>
      <c r="CN109">
        <f>COUNTIF('[3]2014 Broadcasts'!$F$2:$F$561, 'Dataset to Analyze - Overall'!A109)+COUNTIF('[3]2014 Broadcasts'!$G$2:$G$561, 'Dataset to Analyze - Overall'!A109)+COUNTIF('[3]2014 Broadcasts'!$H$2:$H$561, 'Dataset to Analyze - Overall'!A109)+COUNTIF('[3]2014 Broadcasts'!$I$2:$I$561, 'Dataset to Analyze - Overall'!A109)</f>
        <v>4</v>
      </c>
      <c r="CO109">
        <f>COUNTIF('[3]2015 Broadcasts'!$C$2:$C$417, A109)+COUNTIF('[3]2015 Broadcasts'!$D$2:$D$417, A109)</f>
        <v>1</v>
      </c>
      <c r="CP109">
        <f>COUNTIF('[3]2016 Broadcasts'!$C$2:$C$400, 'Dataset to Analyze - Overall'!A109)+COUNTIF('[3]2016 Broadcasts'!$D$2:$D$400, 'Dataset to Analyze - Overall'!A109)</f>
        <v>2</v>
      </c>
      <c r="CQ109">
        <f>COUNTIF('[3]2017 Broadcasts'!$C$2:$C$394, 'Dataset to Analyze - Overall'!A109)+COUNTIF('[3]2017 Broadcasts'!$D$2:$D$394, 'Dataset to Analyze - Overall'!A109)</f>
        <v>2</v>
      </c>
      <c r="CR109">
        <f>COUNTIF('[3]2018 Broadcasts'!$C$2:$C$351, 'Dataset to Analyze - Overall'!A109)+COUNTIF('[3]2018 Broadcasts'!$D$2:$D$351, 'Dataset to Analyze - Overall'!A109)</f>
        <v>1</v>
      </c>
      <c r="CS109" s="4">
        <f>(((SUMIF('[3]2014 Broadcasts'!$F$2:$F$561, 'Dataset to Analyze - Overall'!A109, '[3]2014 Broadcasts'!$B$2:$B$561))+(SUMIF('[3]2014 Broadcasts'!$G$2:$G$561, 'Dataset to Analyze - Overall'!A109, '[3]2014 Broadcasts'!$B$2:$B$561))+(SUMIF('[3]2014 Broadcasts'!$H$2:$H$561, 'Dataset to Analyze - Overall'!A109, '[3]2014 Broadcasts'!$B$2:$B$561))+(SUMIF('[3]2014 Broadcasts'!$I$2:$I$561, 'Dataset to Analyze - Overall'!A109, '[3]2014 Broadcasts'!$B$2:$B$561)))/'Dataset to Analyze - Overall'!CN109)*1000000</f>
        <v>1310750</v>
      </c>
      <c r="CT109" s="4">
        <f>(((SUMIF('[3]2015 Broadcasts'!$C$2:$C$417,'Dataset to Analyze - Overall'!A109,'[3]2015 Broadcasts'!$H$2:$H$417))+(SUMIF('[3]2015 Broadcasts'!$D$2:$D$417,'Dataset to Analyze - Overall'!A109,'[3]2015 Broadcasts'!$H$2:$H$417)))/CO109)*1000000</f>
        <v>113000</v>
      </c>
      <c r="CU109" s="4">
        <f>(((SUMIF('[3]2016 Broadcasts'!$C$2:$C$400,'Dataset to Analyze - Overall'!A109,'[3]2016 Broadcasts'!$H$2:$H$400))+(SUMIF('[3]2016 Broadcasts'!$D$2:$D$400,'Dataset to Analyze - Overall'!A109,'[3]2016 Broadcasts'!$H$2:$H$400)))/'Dataset to Analyze - Overall'!CP109)*1000000</f>
        <v>733499.99999999988</v>
      </c>
      <c r="CV109" s="4">
        <f>(((SUMIF('[3]2017 Broadcasts'!$C$2:$C$394,'Dataset to Analyze - Overall'!A109, '[3]2017 Broadcasts'!$I$2:$I$394))+(SUMIF('[3]2017 Broadcasts'!$D$2:$D$394,'Dataset to Analyze - Overall'!A109, '[3]2017 Broadcasts'!$I$2:$I$394)))/'Dataset to Analyze - Overall'!CQ109)*1000000</f>
        <v>331500</v>
      </c>
      <c r="CW109" s="4">
        <f>(((SUMIF('[3]2018 Broadcasts'!$C$2:$C$351, 'Dataset to Analyze - Overall'!A109, '[3]2018 Broadcasts'!$H$2:$H$351))+(SUMIF('[3]2018 Broadcasts'!$D$2:$D$351, 'Dataset to Analyze - Overall'!A109, '[3]2018 Broadcasts'!$H$2:$H$351)))/'Dataset to Analyze - Overall'!CR109)*1000000</f>
        <v>445000</v>
      </c>
      <c r="CX109" s="5"/>
      <c r="CY109">
        <f>VLOOKUP(A109&amp;"2014", [3]Attendance!$D$2:$G$1286, 4, FALSE)</f>
        <v>18562</v>
      </c>
      <c r="CZ109">
        <f>VLOOKUP(A109&amp;"2015", [3]Attendance!$D$2:$G$1286, 4, FALSE)</f>
        <v>19339</v>
      </c>
      <c r="DA109">
        <f>VLOOKUP(A109&amp;"2016", [3]Attendance!$D$2:$G$1286, 4, FALSE)</f>
        <v>21425</v>
      </c>
      <c r="DB109">
        <f>VLOOKUP(A109&amp;"2017", [3]Attendance!$D$2:$G$1286, 4, FALSE)</f>
        <v>19354</v>
      </c>
      <c r="DC109">
        <f>VLOOKUP(A109&amp;"2018", [3]Attendance!$D$2:$G$1286, 4, FALSE)</f>
        <v>20172</v>
      </c>
      <c r="DY109">
        <f t="shared" si="105"/>
        <v>35.354639999999996</v>
      </c>
      <c r="DZ109">
        <f t="shared" si="106"/>
        <v>23.859649999999998</v>
      </c>
      <c r="EA109">
        <f t="shared" si="107"/>
        <v>23.688589999999998</v>
      </c>
      <c r="EB109">
        <f t="shared" si="108"/>
        <v>23.517529999999997</v>
      </c>
      <c r="EC109">
        <f t="shared" si="109"/>
        <v>23.603059999999999</v>
      </c>
      <c r="ED109">
        <f t="shared" si="110"/>
        <v>5.971999999926096</v>
      </c>
      <c r="EE109">
        <f t="shared" si="111"/>
        <v>1.4929999999305916</v>
      </c>
      <c r="EF109">
        <f t="shared" si="112"/>
        <v>2.9859999999360305</v>
      </c>
      <c r="EG109">
        <f t="shared" si="113"/>
        <v>2.9859999999413769</v>
      </c>
      <c r="EH109">
        <f t="shared" si="114"/>
        <v>1.4929999999475612</v>
      </c>
      <c r="EI109" s="4">
        <f t="shared" si="98"/>
        <v>41.326639999926094</v>
      </c>
      <c r="EJ109" s="4">
        <f t="shared" si="99"/>
        <v>25.352649999930591</v>
      </c>
      <c r="EK109" s="4">
        <f t="shared" si="100"/>
        <v>26.674589999936028</v>
      </c>
      <c r="EL109" s="4">
        <f t="shared" si="101"/>
        <v>26.503529999941374</v>
      </c>
      <c r="EM109" s="4">
        <f t="shared" si="102"/>
        <v>25.09605999994756</v>
      </c>
      <c r="EN109" s="4">
        <f t="shared" si="115"/>
        <v>85</v>
      </c>
      <c r="EO109" s="4">
        <f t="shared" si="115"/>
        <v>116</v>
      </c>
      <c r="EP109" s="4">
        <f t="shared" si="115"/>
        <v>117</v>
      </c>
      <c r="EQ109" s="4">
        <f t="shared" si="115"/>
        <v>117</v>
      </c>
      <c r="ER109" s="4" t="e">
        <f t="shared" si="115"/>
        <v>#DIV/0!</v>
      </c>
      <c r="ET109">
        <v>5</v>
      </c>
      <c r="EU109">
        <v>0</v>
      </c>
      <c r="EV109">
        <v>0</v>
      </c>
      <c r="EW109">
        <v>0</v>
      </c>
      <c r="EX109">
        <v>0</v>
      </c>
      <c r="EY109">
        <v>5</v>
      </c>
      <c r="EZ109">
        <v>0</v>
      </c>
      <c r="FA109">
        <v>0</v>
      </c>
      <c r="FB109">
        <v>0</v>
      </c>
      <c r="FC109">
        <v>0</v>
      </c>
      <c r="FD109">
        <f>VLOOKUP(A109, '[3]College Football Reference 0918'!$A$2:$R$131, 9, FALSE)</f>
        <v>1</v>
      </c>
      <c r="FE109">
        <f>VLOOKUP(A109, '[3]College Football Reference 0918'!$A$2:$R$131, 10, FALSE)</f>
        <v>0</v>
      </c>
      <c r="FF109">
        <f>VLOOKUP(A109, '[3]College Football Reference 0918'!$A$2:$R$131, 11, FALSE)</f>
        <v>0</v>
      </c>
      <c r="FG109">
        <f>VLOOKUP(A109, '[3]College Football Reference 0918'!$A$2:$R$131, 12, FALSE)</f>
        <v>0</v>
      </c>
      <c r="FH109">
        <f>VLOOKUP(A109, '[3]College Football Reference 0918'!$A$2:$R$131, 13, FALSE)</f>
        <v>0</v>
      </c>
      <c r="FX109">
        <f>IF((VLOOKUP(A109, '[3]2014'!$B$18:$Q$145, 13, FALSE))&gt;0, 5, 0)</f>
        <v>0</v>
      </c>
      <c r="FY109">
        <f>IF((VLOOKUP(A109, '[3]2015'!$B$18:$P$145, 13, FALSE))&gt;0, 5, 0)</f>
        <v>0</v>
      </c>
      <c r="FZ109">
        <f>IF((VLOOKUP(A109, '[3]2016'!$B$18:$Q$145, 13, FALSE))&gt;0, 5, 0)</f>
        <v>0</v>
      </c>
      <c r="GA109">
        <f>IF((VLOOKUP(A109, '[3]2017'!$B$18:$Q$147, 13, FALSE))&gt;0, 5, 0)</f>
        <v>0</v>
      </c>
      <c r="GB109">
        <f>IF((VLOOKUP(A109, '[3]2018'!$B$18:$Q$147, 13, FALSE))&gt;0, 5, 0)</f>
        <v>0</v>
      </c>
      <c r="GC109">
        <f>IF((VLOOKUP(A109, '[3]2014'!$B$18:$Q$145, 15, FALSE))&gt;0, 5, 0)</f>
        <v>0</v>
      </c>
      <c r="GD109">
        <f>IF((VLOOKUP(A109, '[3]2015'!$B$18:$P$145, 15, FALSE))&gt;0, 5, 0)</f>
        <v>0</v>
      </c>
      <c r="GE109">
        <f>IF((VLOOKUP(A109, '[3]2016'!$B$18:$Q$145, 15, FALSE))&gt;0, 5, 0)</f>
        <v>0</v>
      </c>
      <c r="GF109">
        <f>IF((VLOOKUP(A109, '[3]2017'!$B$18:$Q$147, 15, FALSE))&gt;0, 5, 0)</f>
        <v>0</v>
      </c>
      <c r="GG109">
        <f>IF((VLOOKUP(A109, '[3]2018'!$B$18:$Q$147, 15, FALSE))&gt;0, 5, 0)</f>
        <v>0</v>
      </c>
      <c r="GH109" s="7">
        <f t="shared" si="116"/>
        <v>23231.233709109907</v>
      </c>
      <c r="GI109" s="7">
        <f t="shared" si="116"/>
        <v>25306.84741291347</v>
      </c>
      <c r="GJ109" s="7">
        <f t="shared" si="116"/>
        <v>27567.908532095913</v>
      </c>
      <c r="GK109" s="7">
        <f t="shared" si="116"/>
        <v>30030.986018677399</v>
      </c>
      <c r="GL109" s="7">
        <f t="shared" si="116"/>
        <v>32714.129191338816</v>
      </c>
      <c r="GM109">
        <v>35637</v>
      </c>
      <c r="GO109" s="8" t="e">
        <f t="shared" si="89"/>
        <v>#N/A</v>
      </c>
      <c r="GP109" s="8" t="e">
        <f t="shared" si="90"/>
        <v>#N/A</v>
      </c>
      <c r="GQ109" t="e">
        <f>VLOOKUP(A109, '[3]Sept. 2017 Social'!$D$2:$F$151, 3, FALSE)</f>
        <v>#N/A</v>
      </c>
      <c r="GR109" t="e">
        <f>VLOOKUP(A109, '[3]Sept. 2018 Social'!$D$2:$F$151, 3, FALSE)</f>
        <v>#N/A</v>
      </c>
      <c r="GS109" t="e">
        <f>VLOOKUP(A109, '[3]Sept. 2019 Social'!$D$2:$F$301, 3, FALSE)</f>
        <v>#N/A</v>
      </c>
      <c r="GV109">
        <v>0.62380121127548849</v>
      </c>
    </row>
    <row r="110" spans="1:204" x14ac:dyDescent="0.35">
      <c r="A110" t="s">
        <v>421</v>
      </c>
      <c r="B110" t="str">
        <f>VLOOKUP(A110,'[1]CFB Scores for Tableau'!$A$2:$D$131, 2, FALSE)</f>
        <v>Boca Raton</v>
      </c>
      <c r="C110" t="str">
        <f>VLOOKUP(A110,'[1]CFB Scores for Tableau'!$A$2:$D$131, 3, FALSE)</f>
        <v>Florida</v>
      </c>
      <c r="D110" s="9">
        <f>VLOOKUP(A110,'[1]CFB Scores for Tableau'!$A$2:$D$131, 4, FALSE)</f>
        <v>33431</v>
      </c>
      <c r="F110" s="3">
        <f t="shared" si="61"/>
        <v>8.1556893174642582</v>
      </c>
      <c r="G110">
        <f t="shared" si="62"/>
        <v>100</v>
      </c>
      <c r="I110" s="4">
        <f t="shared" si="63"/>
        <v>0.71036677621999988</v>
      </c>
      <c r="J110">
        <v>0</v>
      </c>
      <c r="K110" s="4">
        <f t="shared" si="64"/>
        <v>4.5416600000000003</v>
      </c>
      <c r="L110" s="4">
        <f t="shared" si="65"/>
        <v>23.9204368136559</v>
      </c>
      <c r="M110" s="4">
        <f t="shared" si="91"/>
        <v>24.880837</v>
      </c>
      <c r="N110" s="4">
        <f t="shared" si="66"/>
        <v>13.437000000175219</v>
      </c>
      <c r="O110" s="4">
        <f t="shared" si="67"/>
        <v>67.49030059005112</v>
      </c>
      <c r="P110" s="4">
        <f t="shared" si="68"/>
        <v>112</v>
      </c>
      <c r="Q110" s="4"/>
      <c r="R110" s="4">
        <f t="shared" si="92"/>
        <v>66.738899264620002</v>
      </c>
      <c r="S110" s="4">
        <f t="shared" si="69"/>
        <v>112</v>
      </c>
      <c r="T110" s="4"/>
      <c r="U110" t="s">
        <v>372</v>
      </c>
      <c r="V110" t="s">
        <v>203</v>
      </c>
      <c r="W110" s="4">
        <v>8101580.5999999996</v>
      </c>
      <c r="X110" s="4">
        <v>1699682.1</v>
      </c>
      <c r="Y110" s="4">
        <f>VLOOKUP(A110, '[2]Non-Power 5'!$B$2:$F$68, 3, FALSE)</f>
        <v>245887.6</v>
      </c>
      <c r="Z110" s="4">
        <f>VLOOKUP(A110, '[2]Non-Power 5'!$B$2:$F$68, 4, FALSE)</f>
        <v>140134</v>
      </c>
      <c r="AA110">
        <f>VLOOKUP(A110, '[2]Non-Power 5'!$B$2:$F$68, 5, FALSE)</f>
        <v>0.56991080477421385</v>
      </c>
      <c r="AB110" s="4">
        <v>6401898.5</v>
      </c>
      <c r="AC110">
        <v>0.34417918391188379</v>
      </c>
      <c r="AD110" s="4">
        <f t="shared" si="70"/>
        <v>2239600</v>
      </c>
      <c r="AE110" t="s">
        <v>422</v>
      </c>
      <c r="AF110" s="5">
        <f>(VLOOKUP(A110, '[3]USA Coaches'' Salaries'!$O$3:$W$132, 9, FALSE))</f>
        <v>0.97139999999999982</v>
      </c>
      <c r="AG110">
        <v>18346</v>
      </c>
      <c r="AH110">
        <v>41952</v>
      </c>
      <c r="AI110">
        <v>22919</v>
      </c>
      <c r="AJ110">
        <f t="shared" si="71"/>
        <v>83217</v>
      </c>
      <c r="AK110">
        <v>0</v>
      </c>
      <c r="AL110">
        <v>0</v>
      </c>
      <c r="AM110">
        <v>0</v>
      </c>
      <c r="AN110">
        <v>0</v>
      </c>
      <c r="AO110">
        <f t="shared" si="104"/>
        <v>0</v>
      </c>
      <c r="AP110">
        <f>(VLOOKUP(A110, '[3]College Football Reference 0918'!$A$2:$I$131, 8, FALSE))*10</f>
        <v>0</v>
      </c>
      <c r="AQ110">
        <f>(VLOOKUP(A110, '[3]College Football Reference 0918'!$A$2:$I$131, 9, FALSE))*10</f>
        <v>10</v>
      </c>
      <c r="AR110">
        <f>VLOOKUP('Dataset to Analyze - Overall'!A110, '[3]College Football Reference 0918'!$A$2:$G$131, 3, FALSE)</f>
        <v>44</v>
      </c>
      <c r="AS110">
        <f>VLOOKUP('Dataset to Analyze - Overall'!A110, '[3]College Football Reference 0918'!$A$2:$G$131, 4, FALSE)</f>
        <v>78</v>
      </c>
      <c r="AT110" s="5">
        <f>VLOOKUP('Dataset to Analyze - Overall'!A110, '[3]College Football Reference 0918'!$A$2:$G$131, 5, FALSE)</f>
        <v>0.36065573770491804</v>
      </c>
      <c r="AU110">
        <f>(VLOOKUP('Dataset to Analyze - Overall'!A110,'[3]College Football Reference 0918'!$A$2:$G$131,7,FALSE)*5)</f>
        <v>5</v>
      </c>
      <c r="AV110">
        <f>(VLOOKUP('Dataset to Analyze - Overall'!A110, '[3]College Football Reference 0918'!$A$2:$G$131, 6, FALSE))*5</f>
        <v>5</v>
      </c>
      <c r="AW110">
        <f t="shared" si="73"/>
        <v>9</v>
      </c>
      <c r="AX110" s="4">
        <f>((((SUMIF('[3]2014 Broadcasts'!$F$2:$F$561, 'Dataset to Analyze - Overall'!A110, '[3]2014 Broadcasts'!$B$2:$B$561))+(SUMIF('[3]2014 Broadcasts'!$G$2:$G$561, 'Dataset to Analyze - Overall'!A110, '[3]2014 Broadcasts'!$B$2:$B$561))+(SUMIF('[3]2014 Broadcasts'!$H$2:$H$561, 'Dataset to Analyze - Overall'!A110, '[3]2014 Broadcasts'!$B$2:$B$561))+(SUMIF('[3]2014 Broadcasts'!$I$2:$I$561, 'Dataset to Analyze - Overall'!A110, '[3]2014 Broadcasts'!$B$2:$B$561)))+((SUMIF('[3]2015 Broadcasts'!$C$2:$C$417,'Dataset to Analyze - Overall'!A110,'[3]2015 Broadcasts'!$H$2:$H$417))+(SUMIF('[3]2015 Broadcasts'!$D$2:$D$417,'Dataset to Analyze - Overall'!A110,'[3]2015 Broadcasts'!$H$2:$H$417)))+((SUMIF('[3]2016 Broadcasts'!$C$2:$C$400,'Dataset to Analyze - Overall'!A110,'[3]2016 Broadcasts'!$H$2:$H$400))+(SUMIF('[3]2016 Broadcasts'!$D$2:$D$400,'Dataset to Analyze - Overall'!A110,'[3]2016 Broadcasts'!$H$2:$H$400)))+((SUMIF('[3]2017 Broadcasts'!$C$2:$C$394,'Dataset to Analyze - Overall'!A110, '[3]2017 Broadcasts'!$I$2:$I$394))+(SUMIF('[3]2017 Broadcasts'!$D$2:$D$394,'Dataset to Analyze - Overall'!A110, '[3]2017 Broadcasts'!$I$2:$I$394)))+((SUMIF('[3]2018 Broadcasts'!$C$2:$C$351, 'Dataset to Analyze - Overall'!A110, '[3]2018 Broadcasts'!$H$2:$H$351))+(SUMIF('[3]2018 Broadcasts'!$D$2:$D$351, 'Dataset to Analyze - Overall'!A110, '[3]2018 Broadcasts'!$H$2:$H$351))))/AW110)*1000000</f>
        <v>571444.44444444438</v>
      </c>
      <c r="AY110" t="s">
        <v>233</v>
      </c>
      <c r="AZ110" s="4">
        <f>(VLOOKUP(A110, [3]Averages!$B$2:$K$128, 10, FALSE))*1000000</f>
        <v>295000</v>
      </c>
      <c r="BA110" s="4">
        <f>AVERAGEIF([3]Attendance!$C$2:$C$1286, 'Dataset to Analyze - Overall'!A110, [3]Attendance!$G$2:$G$1286)</f>
        <v>15501.9</v>
      </c>
      <c r="BB110">
        <f>VLOOKUP(A110, [3]Stadiums!$B$2:$E$132, 3, FALSE)</f>
        <v>30000</v>
      </c>
      <c r="BC110" s="3">
        <f t="shared" si="74"/>
        <v>0.51673000000000002</v>
      </c>
      <c r="BD110">
        <f>VLOOKUP(A110, '[3]College Football Reference 0918'!$A$2:$L$131, 11, FALSE)</f>
        <v>0</v>
      </c>
      <c r="BE110">
        <f>VLOOKUP(A110, '[3]College Football Reference 0918'!$A$2:$L$131, 12, FALSE)</f>
        <v>0</v>
      </c>
      <c r="BF110">
        <f>VLOOKUP(A110, '[3]College Football Reference 0918'!$A$2:$L$131, 2, FALSE)</f>
        <v>0</v>
      </c>
      <c r="BG110">
        <f>VLOOKUP(A110, '[3]Draft Picks'!$AG$2:$AT$131, 14, FALSE)</f>
        <v>9</v>
      </c>
      <c r="BH110">
        <f>VLOOKUP(A110, [3]Averages!$B$2:$J$128, 9, FALSE)</f>
        <v>1374323.3769999999</v>
      </c>
      <c r="BJ110">
        <f>VLOOKUP(A110&amp;"2014", '[4]Revenues_All_Sports_and_Men''s_W'!$E$2:$BI$1271, 57, FALSE)</f>
        <v>7659353</v>
      </c>
      <c r="BK110">
        <f>VLOOKUP(A110&amp;"2015", '[4]Revenues_All_Sports_and_Men''s_W'!$E$2:$BI$1271, 57, FALSE)</f>
        <v>7817872</v>
      </c>
      <c r="BL110">
        <f>VLOOKUP(A110&amp;"2016", '[4]Revenues_All_Sports_and_Men''s_W'!$E$2:$BI$1271, 57, FALSE)</f>
        <v>7915024</v>
      </c>
      <c r="BM110">
        <f>VLOOKUP(A110&amp;"2017", '[4]Revenues_All_Sports_and_Men''s_W'!$E$2:$BI$1271, 57, FALSE)</f>
        <v>10592032</v>
      </c>
      <c r="BN110">
        <f>VLOOKUP(A110&amp;"2018", '[4]Revenues_All_Sports_and_Men''s_W'!$E$2:$BI$1271, 57, FALSE)</f>
        <v>11877533</v>
      </c>
      <c r="BO110" s="6">
        <f>VLOOKUP(A110&amp;"2014", '[4]Revenues_All_Sports_and_Men''s_W'!$E$2:$FO$1271, 58, FALSE)</f>
        <v>0.32240843279554626</v>
      </c>
      <c r="BP110" s="6">
        <f>VLOOKUP(A110&amp;"2015", '[4]Revenues_All_Sports_and_Men''s_W'!$E$2:$FO$1271, 58, FALSE)</f>
        <v>0.29273186696156012</v>
      </c>
      <c r="BQ110" s="6">
        <f>VLOOKUP(A110&amp;"2016", '[4]Revenues_All_Sports_and_Men''s_W'!$E$2:$FO$1271, 58, FALSE)</f>
        <v>0.30284575429523131</v>
      </c>
      <c r="BR110" s="6">
        <f>VLOOKUP(A110&amp;"2017", '[4]Revenues_All_Sports_and_Men''s_W'!$E$2:$FO$1271, 58, FALSE)</f>
        <v>0.38289761449216819</v>
      </c>
      <c r="BS110" s="6">
        <f>VLOOKUP(A110&amp;"2018", '[4]Revenues_All_Sports_and_Men''s_W'!$E$2:$FO$1271, 58, FALSE)</f>
        <v>0.38456433781539895</v>
      </c>
      <c r="BT110">
        <f>VLOOKUP(A110&amp;"2014", '[5]Recruiting_Expenses_Men''s_Women'!$F$2:$O$1271, 9, FALSE)</f>
        <v>333949</v>
      </c>
      <c r="BU110">
        <f>VLOOKUP(A110&amp;"2015", '[5]Recruiting_Expenses_Men''s_Women'!$F$2:$O$1271, 9, FALSE)</f>
        <v>179415</v>
      </c>
      <c r="BV110">
        <f>VLOOKUP(A110&amp;"2016", '[5]Recruiting_Expenses_Men''s_Women'!$F$2:$O$1271, 9, FALSE)</f>
        <v>409801</v>
      </c>
      <c r="BW110">
        <f>VLOOKUP(A110&amp;"2017", '[5]Recruiting_Expenses_Men''s_Women'!$F$2:$O$1271, 9, FALSE)</f>
        <v>487501</v>
      </c>
      <c r="BX110">
        <f>VLOOKUP(A110&amp;"2018", '[5]Recruiting_Expenses_Men''s_Women'!$F$2:$O$1271, 9, FALSE)</f>
        <v>651427</v>
      </c>
      <c r="BY110" s="4">
        <v>3182000</v>
      </c>
      <c r="BZ110" s="4">
        <v>3060000</v>
      </c>
      <c r="CA110" s="4">
        <v>2300000</v>
      </c>
      <c r="CB110" s="4">
        <v>1142000</v>
      </c>
      <c r="CC110" s="4">
        <v>1514000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f>VLOOKUP(A110, '[3]2014'!$B$18:$D$145, 3, FALSE)</f>
        <v>3</v>
      </c>
      <c r="CJ110">
        <f>VLOOKUP(A110, '[3]2015'!$B$18:$D$145, 3, FALSE)</f>
        <v>3</v>
      </c>
      <c r="CK110">
        <f>VLOOKUP(A110, '[3]2016'!$B$18:$D$145, 3, FALSE)</f>
        <v>3</v>
      </c>
      <c r="CL110">
        <f>VLOOKUP(A110, '[3]2017'!$B$18:$D$147, 3, FALSE)</f>
        <v>11</v>
      </c>
      <c r="CM110">
        <f>VLOOKUP(A110, '[3]2018'!$B$18:$D$147, 3, FALSE)</f>
        <v>5</v>
      </c>
      <c r="CN110">
        <f>COUNTIF('[3]2014 Broadcasts'!$F$2:$F$561, 'Dataset to Analyze - Overall'!A110)+COUNTIF('[3]2014 Broadcasts'!$G$2:$G$561, 'Dataset to Analyze - Overall'!A110)+COUNTIF('[3]2014 Broadcasts'!$H$2:$H$561, 'Dataset to Analyze - Overall'!A110)+COUNTIF('[3]2014 Broadcasts'!$I$2:$I$561, 'Dataset to Analyze - Overall'!A110)</f>
        <v>1</v>
      </c>
      <c r="CO110">
        <f>COUNTIF('[3]2015 Broadcasts'!$C$2:$C$417, A110)+COUNTIF('[3]2015 Broadcasts'!$D$2:$D$417, A110)</f>
        <v>1</v>
      </c>
      <c r="CP110">
        <f>COUNTIF('[3]2016 Broadcasts'!$C$2:$C$400, 'Dataset to Analyze - Overall'!A110)+COUNTIF('[3]2016 Broadcasts'!$D$2:$D$400, 'Dataset to Analyze - Overall'!A110)</f>
        <v>2</v>
      </c>
      <c r="CQ110">
        <f>COUNTIF('[3]2017 Broadcasts'!$C$2:$C$394, 'Dataset to Analyze - Overall'!A110)+COUNTIF('[3]2017 Broadcasts'!$D$2:$D$394, 'Dataset to Analyze - Overall'!A110)</f>
        <v>3</v>
      </c>
      <c r="CR110">
        <f>COUNTIF('[3]2018 Broadcasts'!$C$2:$C$351, 'Dataset to Analyze - Overall'!A110)+COUNTIF('[3]2018 Broadcasts'!$D$2:$D$351, 'Dataset to Analyze - Overall'!A110)</f>
        <v>2</v>
      </c>
      <c r="CS110" s="4">
        <f>(((SUMIF('[3]2014 Broadcasts'!$F$2:$F$561, 'Dataset to Analyze - Overall'!A110, '[3]2014 Broadcasts'!$B$2:$B$561))+(SUMIF('[3]2014 Broadcasts'!$G$2:$G$561, 'Dataset to Analyze - Overall'!A110, '[3]2014 Broadcasts'!$B$2:$B$561))+(SUMIF('[3]2014 Broadcasts'!$H$2:$H$561, 'Dataset to Analyze - Overall'!A110, '[3]2014 Broadcasts'!$B$2:$B$561))+(SUMIF('[3]2014 Broadcasts'!$I$2:$I$561, 'Dataset to Analyze - Overall'!A110, '[3]2014 Broadcasts'!$B$2:$B$561)))/'Dataset to Analyze - Overall'!CN110)*1000000</f>
        <v>137000</v>
      </c>
      <c r="CT110" s="4">
        <f>(((SUMIF('[3]2015 Broadcasts'!$C$2:$C$417,'Dataset to Analyze - Overall'!A110,'[3]2015 Broadcasts'!$H$2:$H$417))+(SUMIF('[3]2015 Broadcasts'!$D$2:$D$417,'Dataset to Analyze - Overall'!A110,'[3]2015 Broadcasts'!$H$2:$H$417)))/CO110)*1000000</f>
        <v>666000</v>
      </c>
      <c r="CU110" s="4">
        <f>(((SUMIF('[3]2016 Broadcasts'!$C$2:$C$400,'Dataset to Analyze - Overall'!A110,'[3]2016 Broadcasts'!$H$2:$H$400))+(SUMIF('[3]2016 Broadcasts'!$D$2:$D$400,'Dataset to Analyze - Overall'!A110,'[3]2016 Broadcasts'!$H$2:$H$400)))/'Dataset to Analyze - Overall'!CP110)*1000000</f>
        <v>3500</v>
      </c>
      <c r="CV110" s="4">
        <f>(((SUMIF('[3]2017 Broadcasts'!$C$2:$C$394,'Dataset to Analyze - Overall'!A110, '[3]2017 Broadcasts'!$I$2:$I$394))+(SUMIF('[3]2017 Broadcasts'!$D$2:$D$394,'Dataset to Analyze - Overall'!A110, '[3]2017 Broadcasts'!$I$2:$I$394)))/'Dataset to Analyze - Overall'!CQ110)*1000000</f>
        <v>551000</v>
      </c>
      <c r="CW110" s="4">
        <f>(((SUMIF('[3]2018 Broadcasts'!$C$2:$C$351, 'Dataset to Analyze - Overall'!A110, '[3]2018 Broadcasts'!$H$2:$H$351))+(SUMIF('[3]2018 Broadcasts'!$D$2:$D$351, 'Dataset to Analyze - Overall'!A110, '[3]2018 Broadcasts'!$H$2:$H$351)))/'Dataset to Analyze - Overall'!CR110)*1000000</f>
        <v>1339999.9999999998</v>
      </c>
      <c r="CX110" s="5"/>
      <c r="CY110">
        <f>VLOOKUP(A110&amp;"2014", [3]Attendance!$D$2:$G$1286, 4, FALSE)</f>
        <v>14122</v>
      </c>
      <c r="CZ110">
        <f>VLOOKUP(A110&amp;"2015", [3]Attendance!$D$2:$G$1286, 4, FALSE)</f>
        <v>17617</v>
      </c>
      <c r="DA110">
        <f>VLOOKUP(A110&amp;"2016", [3]Attendance!$D$2:$G$1286, 4, FALSE)</f>
        <v>10073</v>
      </c>
      <c r="DB110">
        <f>VLOOKUP(A110&amp;"2017", [3]Attendance!$D$2:$G$1286, 4, FALSE)</f>
        <v>18948</v>
      </c>
      <c r="DC110">
        <f>VLOOKUP(A110&amp;"2018", [3]Attendance!$D$2:$G$1286, 4, FALSE)</f>
        <v>17051</v>
      </c>
      <c r="DY110">
        <f t="shared" si="105"/>
        <v>24.926989999999996</v>
      </c>
      <c r="DZ110">
        <f t="shared" si="106"/>
        <v>23.688589999999998</v>
      </c>
      <c r="EA110">
        <f t="shared" si="107"/>
        <v>23.688589999999998</v>
      </c>
      <c r="EB110">
        <f t="shared" si="108"/>
        <v>44.372829999999993</v>
      </c>
      <c r="EC110">
        <f t="shared" si="109"/>
        <v>23.859649999999998</v>
      </c>
      <c r="ED110">
        <f t="shared" si="110"/>
        <v>1.4930000000214148</v>
      </c>
      <c r="EE110">
        <f t="shared" si="111"/>
        <v>1.4930000000329626</v>
      </c>
      <c r="EF110">
        <f t="shared" si="112"/>
        <v>2.9860000000439131</v>
      </c>
      <c r="EG110">
        <f t="shared" si="113"/>
        <v>4.4790000000581571</v>
      </c>
      <c r="EH110">
        <f t="shared" si="114"/>
        <v>2.9860000000723508</v>
      </c>
      <c r="EI110" s="4">
        <f t="shared" si="98"/>
        <v>26.419990000021411</v>
      </c>
      <c r="EJ110" s="4">
        <f t="shared" si="99"/>
        <v>25.181590000032962</v>
      </c>
      <c r="EK110" s="4">
        <f t="shared" si="100"/>
        <v>26.67459000004391</v>
      </c>
      <c r="EL110" s="4">
        <f t="shared" si="101"/>
        <v>48.85183000005815</v>
      </c>
      <c r="EM110" s="4">
        <f t="shared" si="102"/>
        <v>26.84565000007235</v>
      </c>
      <c r="EN110" s="4">
        <f t="shared" si="115"/>
        <v>119</v>
      </c>
      <c r="EO110" s="4">
        <f t="shared" si="115"/>
        <v>118</v>
      </c>
      <c r="EP110" s="4">
        <f t="shared" si="115"/>
        <v>114</v>
      </c>
      <c r="EQ110" s="4">
        <f t="shared" si="115"/>
        <v>81</v>
      </c>
      <c r="ER110" s="4" t="e">
        <f t="shared" si="115"/>
        <v>#DIV/0!</v>
      </c>
      <c r="ET110" s="4">
        <v>0</v>
      </c>
      <c r="EU110">
        <v>0</v>
      </c>
      <c r="EV110">
        <v>0</v>
      </c>
      <c r="EW110">
        <v>5</v>
      </c>
      <c r="EX110">
        <v>0</v>
      </c>
      <c r="EY110">
        <v>0</v>
      </c>
      <c r="EZ110">
        <v>0</v>
      </c>
      <c r="FA110">
        <v>0</v>
      </c>
      <c r="FB110">
        <v>5</v>
      </c>
      <c r="FC110">
        <v>0</v>
      </c>
      <c r="FD110">
        <f>VLOOKUP(A110, '[3]College Football Reference 0918'!$A$2:$R$131, 9, FALSE)</f>
        <v>1</v>
      </c>
      <c r="FE110">
        <f>VLOOKUP(A110, '[3]College Football Reference 0918'!$A$2:$R$131, 10, FALSE)</f>
        <v>0</v>
      </c>
      <c r="FF110">
        <f>VLOOKUP(A110, '[3]College Football Reference 0918'!$A$2:$R$131, 11, FALSE)</f>
        <v>0</v>
      </c>
      <c r="FG110">
        <f>VLOOKUP(A110, '[3]College Football Reference 0918'!$A$2:$R$131, 12, FALSE)</f>
        <v>0</v>
      </c>
      <c r="FH110">
        <f>VLOOKUP(A110, '[3]College Football Reference 0918'!$A$2:$R$131, 13, FALSE)</f>
        <v>0</v>
      </c>
      <c r="FV110">
        <v>10</v>
      </c>
      <c r="FX110">
        <f>IF((VLOOKUP(A110, '[3]2014'!$B$18:$Q$145, 13, FALSE))&gt;0, 5, 0)</f>
        <v>0</v>
      </c>
      <c r="FY110">
        <f>IF((VLOOKUP(A110, '[3]2015'!$B$18:$P$145, 13, FALSE))&gt;0, 5, 0)</f>
        <v>0</v>
      </c>
      <c r="FZ110">
        <f>IF((VLOOKUP(A110, '[3]2016'!$B$18:$Q$145, 13, FALSE))&gt;0, 5, 0)</f>
        <v>0</v>
      </c>
      <c r="GA110">
        <f>IF((VLOOKUP(A110, '[3]2017'!$B$18:$Q$147, 13, FALSE))&gt;0, 5, 0)</f>
        <v>0</v>
      </c>
      <c r="GB110">
        <f>IF((VLOOKUP(A110, '[3]2018'!$B$18:$Q$147, 13, FALSE))&gt;0, 5, 0)</f>
        <v>0</v>
      </c>
      <c r="GC110">
        <f>IF((VLOOKUP(A110, '[3]2014'!$B$18:$Q$145, 15, FALSE))&gt;0, 5, 0)</f>
        <v>0</v>
      </c>
      <c r="GD110">
        <f>IF((VLOOKUP(A110, '[3]2015'!$B$18:$P$145, 15, FALSE))&gt;0, 5, 0)</f>
        <v>0</v>
      </c>
      <c r="GE110">
        <f>IF((VLOOKUP(A110, '[3]2016'!$B$18:$Q$145, 15, FALSE))&gt;0, 5, 0)</f>
        <v>0</v>
      </c>
      <c r="GF110">
        <f>IF((VLOOKUP(A110, '[3]2017'!$B$18:$Q$147, 15, FALSE))&gt;0, 5, 0)</f>
        <v>0</v>
      </c>
      <c r="GG110">
        <f>IF((VLOOKUP(A110, '[3]2018'!$B$18:$Q$147, 15, FALSE))&gt;0, 5, 0)</f>
        <v>0</v>
      </c>
      <c r="GH110" s="7">
        <f t="shared" si="116"/>
        <v>54247.932642225736</v>
      </c>
      <c r="GI110" s="7">
        <f t="shared" si="116"/>
        <v>59094.758850644546</v>
      </c>
      <c r="GJ110" s="7">
        <f t="shared" si="116"/>
        <v>64374.628737419684</v>
      </c>
      <c r="GK110" s="7">
        <f t="shared" si="116"/>
        <v>70126.232946552089</v>
      </c>
      <c r="GL110" s="7">
        <f t="shared" si="116"/>
        <v>76391.718969487949</v>
      </c>
      <c r="GM110">
        <v>83217</v>
      </c>
      <c r="GO110" s="8" t="e">
        <f t="shared" si="89"/>
        <v>#N/A</v>
      </c>
      <c r="GP110" s="8" t="e">
        <f t="shared" si="90"/>
        <v>#N/A</v>
      </c>
      <c r="GQ110" t="e">
        <f>VLOOKUP(A110, '[3]Sept. 2017 Social'!$D$2:$F$151, 3, FALSE)</f>
        <v>#N/A</v>
      </c>
      <c r="GR110" t="e">
        <f>VLOOKUP(A110, '[3]Sept. 2018 Social'!$D$2:$F$151, 3, FALSE)</f>
        <v>#N/A</v>
      </c>
      <c r="GS110" t="e">
        <f>VLOOKUP(A110, '[3]Sept. 2019 Social'!$D$2:$F$301, 3, FALSE)</f>
        <v>#N/A</v>
      </c>
      <c r="GV110">
        <v>0.57224103253731051</v>
      </c>
    </row>
    <row r="111" spans="1:204" x14ac:dyDescent="0.35">
      <c r="A111" t="s">
        <v>423</v>
      </c>
      <c r="B111" t="str">
        <f>VLOOKUP(A111,'[1]CFB Scores for Tableau'!$A$2:$D$131, 2, FALSE)</f>
        <v>Las Vegas[n 6]</v>
      </c>
      <c r="C111" t="str">
        <f>VLOOKUP(A111,'[1]CFB Scores for Tableau'!$A$2:$D$131, 3, FALSE)</f>
        <v>Nevada</v>
      </c>
      <c r="D111" s="9">
        <f>VLOOKUP(A111,'[1]CFB Scores for Tableau'!$A$2:$D$131, 4, FALSE)</f>
        <v>89154</v>
      </c>
      <c r="F111" s="3">
        <f t="shared" si="61"/>
        <v>9.7652123865537881</v>
      </c>
      <c r="G111">
        <f t="shared" si="62"/>
        <v>89</v>
      </c>
      <c r="I111" s="4">
        <f t="shared" si="63"/>
        <v>1.0032911453500004</v>
      </c>
      <c r="J111">
        <v>0</v>
      </c>
      <c r="K111" s="4">
        <f t="shared" si="64"/>
        <v>5.9747683333333335</v>
      </c>
      <c r="L111" s="4">
        <f t="shared" si="65"/>
        <v>39.128682918294345</v>
      </c>
      <c r="M111" s="4">
        <f t="shared" si="91"/>
        <v>18.210548000000003</v>
      </c>
      <c r="N111" s="4">
        <f t="shared" si="66"/>
        <v>19.409000000189302</v>
      </c>
      <c r="O111" s="4">
        <f t="shared" si="67"/>
        <v>83.726290397166991</v>
      </c>
      <c r="P111" s="4">
        <f t="shared" si="68"/>
        <v>99</v>
      </c>
      <c r="Q111" s="4"/>
      <c r="R111" s="4">
        <f t="shared" si="92"/>
        <v>83.073864874616675</v>
      </c>
      <c r="S111" s="4">
        <f t="shared" si="69"/>
        <v>99</v>
      </c>
      <c r="T111" s="4"/>
      <c r="U111" t="s">
        <v>319</v>
      </c>
      <c r="V111" t="s">
        <v>203</v>
      </c>
      <c r="W111" s="4">
        <v>8433055.5</v>
      </c>
      <c r="X111" s="4">
        <v>1590745.7</v>
      </c>
      <c r="Y111" s="4">
        <f>VLOOKUP(A111, '[2]Non-Power 5'!$B$2:$F$68, 3, FALSE)</f>
        <v>562146.80000000005</v>
      </c>
      <c r="Z111" s="4">
        <f>VLOOKUP(A111, '[2]Non-Power 5'!$B$2:$F$68, 4, FALSE)</f>
        <v>296008.40000000002</v>
      </c>
      <c r="AA111">
        <f>VLOOKUP(A111, '[2]Non-Power 5'!$B$2:$F$68, 5, FALSE)</f>
        <v>0.52656779332373682</v>
      </c>
      <c r="AB111" s="4">
        <v>6842309.7999999998</v>
      </c>
      <c r="AC111">
        <v>0.18989931664393617</v>
      </c>
      <c r="AD111" s="4">
        <f t="shared" si="70"/>
        <v>2849433.3333333335</v>
      </c>
      <c r="AE111" t="s">
        <v>424</v>
      </c>
      <c r="AF111" s="5">
        <f>(VLOOKUP(A111, '[3]USA Coaches'' Salaries'!$O$3:$W$132, 9, FALSE))</f>
        <v>0.57440000000000002</v>
      </c>
      <c r="AG111">
        <v>19823</v>
      </c>
      <c r="AH111">
        <v>49992</v>
      </c>
      <c r="AI111">
        <v>15276</v>
      </c>
      <c r="AJ111">
        <f t="shared" si="71"/>
        <v>85091</v>
      </c>
      <c r="AK111">
        <v>0</v>
      </c>
      <c r="AL111">
        <v>0</v>
      </c>
      <c r="AM111">
        <v>0</v>
      </c>
      <c r="AN111">
        <v>0</v>
      </c>
      <c r="AO111">
        <f t="shared" si="104"/>
        <v>0</v>
      </c>
      <c r="AP111">
        <f>(VLOOKUP(A111, '[3]College Football Reference 0918'!$A$2:$I$131, 8, FALSE))*10</f>
        <v>0</v>
      </c>
      <c r="AQ111">
        <f>(VLOOKUP(A111, '[3]College Football Reference 0918'!$A$2:$I$131, 9, FALSE))*10</f>
        <v>0</v>
      </c>
      <c r="AR111">
        <f>VLOOKUP('Dataset to Analyze - Overall'!A111, '[3]College Football Reference 0918'!$A$2:$G$131, 3, FALSE)</f>
        <v>36</v>
      </c>
      <c r="AS111">
        <f>VLOOKUP('Dataset to Analyze - Overall'!A111, '[3]College Football Reference 0918'!$A$2:$G$131, 4, FALSE)</f>
        <v>88</v>
      </c>
      <c r="AT111" s="5">
        <f>VLOOKUP('Dataset to Analyze - Overall'!A111, '[3]College Football Reference 0918'!$A$2:$G$131, 5, FALSE)</f>
        <v>0.29032258064516131</v>
      </c>
      <c r="AU111">
        <f>(VLOOKUP('Dataset to Analyze - Overall'!A111,'[3]College Football Reference 0918'!$A$2:$G$131,7,FALSE)*5)</f>
        <v>0</v>
      </c>
      <c r="AV111">
        <f>(VLOOKUP('Dataset to Analyze - Overall'!A111, '[3]College Football Reference 0918'!$A$2:$G$131, 6, FALSE))*5</f>
        <v>5</v>
      </c>
      <c r="AW111">
        <f t="shared" si="73"/>
        <v>13</v>
      </c>
      <c r="AX111" s="4">
        <f>((((SUMIF('[3]2014 Broadcasts'!$F$2:$F$561, 'Dataset to Analyze - Overall'!A111, '[3]2014 Broadcasts'!$B$2:$B$561))+(SUMIF('[3]2014 Broadcasts'!$G$2:$G$561, 'Dataset to Analyze - Overall'!A111, '[3]2014 Broadcasts'!$B$2:$B$561))+(SUMIF('[3]2014 Broadcasts'!$H$2:$H$561, 'Dataset to Analyze - Overall'!A111, '[3]2014 Broadcasts'!$B$2:$B$561))+(SUMIF('[3]2014 Broadcasts'!$I$2:$I$561, 'Dataset to Analyze - Overall'!A111, '[3]2014 Broadcasts'!$B$2:$B$561)))+((SUMIF('[3]2015 Broadcasts'!$C$2:$C$417,'Dataset to Analyze - Overall'!A111,'[3]2015 Broadcasts'!$H$2:$H$417))+(SUMIF('[3]2015 Broadcasts'!$D$2:$D$417,'Dataset to Analyze - Overall'!A111,'[3]2015 Broadcasts'!$H$2:$H$417)))+((SUMIF('[3]2016 Broadcasts'!$C$2:$C$400,'Dataset to Analyze - Overall'!A111,'[3]2016 Broadcasts'!$H$2:$H$400))+(SUMIF('[3]2016 Broadcasts'!$D$2:$D$400,'Dataset to Analyze - Overall'!A111,'[3]2016 Broadcasts'!$H$2:$H$400)))+((SUMIF('[3]2017 Broadcasts'!$C$2:$C$394,'Dataset to Analyze - Overall'!A111, '[3]2017 Broadcasts'!$I$2:$I$394))+(SUMIF('[3]2017 Broadcasts'!$D$2:$D$394,'Dataset to Analyze - Overall'!A111, '[3]2017 Broadcasts'!$I$2:$I$394)))+((SUMIF('[3]2018 Broadcasts'!$C$2:$C$351, 'Dataset to Analyze - Overall'!A111, '[3]2018 Broadcasts'!$H$2:$H$351))+(SUMIF('[3]2018 Broadcasts'!$D$2:$D$351, 'Dataset to Analyze - Overall'!A111, '[3]2018 Broadcasts'!$H$2:$H$351))))/AW111)*1000000</f>
        <v>366000</v>
      </c>
      <c r="AY111" t="s">
        <v>193</v>
      </c>
      <c r="AZ111" s="4">
        <f>(VLOOKUP(A111, [3]Averages!$B$2:$K$128, 10, FALSE))*1000000</f>
        <v>2000000</v>
      </c>
      <c r="BA111" s="4">
        <f>AVERAGEIF([3]Attendance!$C$2:$C$1286, 'Dataset to Analyze - Overall'!A111, [3]Attendance!$G$2:$G$1286)</f>
        <v>18180.099999999999</v>
      </c>
      <c r="BB111">
        <f>VLOOKUP(A111, [3]Stadiums!$B$2:$E$132, 3, FALSE)</f>
        <v>36800</v>
      </c>
      <c r="BC111" s="3">
        <f t="shared" si="74"/>
        <v>0.4940244565217391</v>
      </c>
      <c r="BD111">
        <f>VLOOKUP(A111, '[3]College Football Reference 0918'!$A$2:$L$131, 11, FALSE)</f>
        <v>0</v>
      </c>
      <c r="BE111">
        <f>VLOOKUP(A111, '[3]College Football Reference 0918'!$A$2:$L$131, 12, FALSE)</f>
        <v>0</v>
      </c>
      <c r="BF111">
        <f>VLOOKUP(A111, '[3]College Football Reference 0918'!$A$2:$L$131, 2, FALSE)</f>
        <v>0</v>
      </c>
      <c r="BG111">
        <f>VLOOKUP(A111, '[3]Draft Picks'!$AG$2:$AT$131, 14, FALSE)</f>
        <v>1</v>
      </c>
      <c r="BH111">
        <f>VLOOKUP(A111, [3]Averages!$B$2:$J$128, 9, FALSE)</f>
        <v>2191761.6969999997</v>
      </c>
      <c r="BJ111">
        <f>VLOOKUP(A111&amp;"2014", '[4]Revenues_All_Sports_and_Men''s_W'!$E$2:$BI$1271, 57, FALSE)</f>
        <v>8954365</v>
      </c>
      <c r="BK111">
        <f>VLOOKUP(A111&amp;"2015", '[4]Revenues_All_Sports_and_Men''s_W'!$E$2:$BI$1271, 57, FALSE)</f>
        <v>9359657</v>
      </c>
      <c r="BL111">
        <f>VLOOKUP(A111&amp;"2016", '[4]Revenues_All_Sports_and_Men''s_W'!$E$2:$BI$1271, 57, FALSE)</f>
        <v>9806497</v>
      </c>
      <c r="BM111">
        <f>VLOOKUP(A111&amp;"2017", '[4]Revenues_All_Sports_and_Men''s_W'!$E$2:$BI$1271, 57, FALSE)</f>
        <v>9982684</v>
      </c>
      <c r="BN111">
        <f>VLOOKUP(A111&amp;"2018", '[4]Revenues_All_Sports_and_Men''s_W'!$E$2:$BI$1271, 57, FALSE)</f>
        <v>9768926</v>
      </c>
      <c r="BO111" s="6">
        <f>VLOOKUP(A111&amp;"2014", '[4]Revenues_All_Sports_and_Men''s_W'!$E$2:$FO$1271, 58, FALSE)</f>
        <v>0.22427176823316641</v>
      </c>
      <c r="BP111" s="6">
        <f>VLOOKUP(A111&amp;"2015", '[4]Revenues_All_Sports_and_Men''s_W'!$E$2:$FO$1271, 58, FALSE)</f>
        <v>0.23992449996530452</v>
      </c>
      <c r="BQ111" s="6">
        <f>VLOOKUP(A111&amp;"2016", '[4]Revenues_All_Sports_and_Men''s_W'!$E$2:$FO$1271, 58, FALSE)</f>
        <v>0.24145902903278252</v>
      </c>
      <c r="BR111" s="6">
        <f>VLOOKUP(A111&amp;"2017", '[4]Revenues_All_Sports_and_Men''s_W'!$E$2:$FO$1271, 58, FALSE)</f>
        <v>0.23848175838694366</v>
      </c>
      <c r="BS111" s="6">
        <f>VLOOKUP(A111&amp;"2018", '[4]Revenues_All_Sports_and_Men''s_W'!$E$2:$FO$1271, 58, FALSE)</f>
        <v>0.22079090890557804</v>
      </c>
      <c r="BT111">
        <f>VLOOKUP(A111&amp;"2014", '[5]Recruiting_Expenses_Men''s_Women'!$F$2:$O$1271, 9, FALSE)</f>
        <v>661926</v>
      </c>
      <c r="BU111">
        <f>VLOOKUP(A111&amp;"2015", '[5]Recruiting_Expenses_Men''s_Women'!$F$2:$O$1271, 9, FALSE)</f>
        <v>709765</v>
      </c>
      <c r="BV111">
        <f>VLOOKUP(A111&amp;"2016", '[5]Recruiting_Expenses_Men''s_Women'!$F$2:$O$1271, 9, FALSE)</f>
        <v>801536</v>
      </c>
      <c r="BW111">
        <f>VLOOKUP(A111&amp;"2017", '[5]Recruiting_Expenses_Men''s_Women'!$F$2:$O$1271, 9, FALSE)</f>
        <v>874264</v>
      </c>
      <c r="BX111">
        <f>VLOOKUP(A111&amp;"2018", '[5]Recruiting_Expenses_Men''s_Women'!$F$2:$O$1271, 9, FALSE)</f>
        <v>795582</v>
      </c>
      <c r="BY111" s="4">
        <v>3059666.666666667</v>
      </c>
      <c r="BZ111" s="4">
        <v>3208666.666666667</v>
      </c>
      <c r="CA111" s="4">
        <v>3374250</v>
      </c>
      <c r="CB111" s="4">
        <v>3197583.333333333</v>
      </c>
      <c r="CC111" s="4">
        <v>1407000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f>VLOOKUP(A111, '[3]2014'!$B$18:$D$145, 3, FALSE)</f>
        <v>2</v>
      </c>
      <c r="CJ111">
        <f>VLOOKUP(A111, '[3]2015'!$B$18:$D$145, 3, FALSE)</f>
        <v>3</v>
      </c>
      <c r="CK111">
        <f>VLOOKUP(A111, '[3]2016'!$B$18:$D$145, 3, FALSE)</f>
        <v>4</v>
      </c>
      <c r="CL111">
        <f>VLOOKUP(A111, '[3]2017'!$B$18:$D$147, 3, FALSE)</f>
        <v>5</v>
      </c>
      <c r="CM111">
        <f>VLOOKUP(A111, '[3]2018'!$B$18:$D$147, 3, FALSE)</f>
        <v>4</v>
      </c>
      <c r="CN111">
        <f>COUNTIF('[3]2014 Broadcasts'!$F$2:$F$561, 'Dataset to Analyze - Overall'!A111)+COUNTIF('[3]2014 Broadcasts'!$G$2:$G$561, 'Dataset to Analyze - Overall'!A111)+COUNTIF('[3]2014 Broadcasts'!$H$2:$H$561, 'Dataset to Analyze - Overall'!A111)+COUNTIF('[3]2014 Broadcasts'!$I$2:$I$561, 'Dataset to Analyze - Overall'!A111)</f>
        <v>5</v>
      </c>
      <c r="CO111">
        <f>COUNTIF('[3]2015 Broadcasts'!$C$2:$C$417, A111)+COUNTIF('[3]2015 Broadcasts'!$D$2:$D$417, A111)</f>
        <v>2</v>
      </c>
      <c r="CP111">
        <f>COUNTIF('[3]2016 Broadcasts'!$C$2:$C$400, 'Dataset to Analyze - Overall'!A111)+COUNTIF('[3]2016 Broadcasts'!$D$2:$D$400, 'Dataset to Analyze - Overall'!A111)</f>
        <v>1</v>
      </c>
      <c r="CQ111">
        <f>COUNTIF('[3]2017 Broadcasts'!$C$2:$C$394, 'Dataset to Analyze - Overall'!A111)+COUNTIF('[3]2017 Broadcasts'!$D$2:$D$394, 'Dataset to Analyze - Overall'!A111)</f>
        <v>4</v>
      </c>
      <c r="CR111">
        <f>COUNTIF('[3]2018 Broadcasts'!$C$2:$C$351, 'Dataset to Analyze - Overall'!A111)+COUNTIF('[3]2018 Broadcasts'!$D$2:$D$351, 'Dataset to Analyze - Overall'!A111)</f>
        <v>1</v>
      </c>
      <c r="CS111" s="4">
        <f>(((SUMIF('[3]2014 Broadcasts'!$F$2:$F$561, 'Dataset to Analyze - Overall'!A111, '[3]2014 Broadcasts'!$B$2:$B$561))+(SUMIF('[3]2014 Broadcasts'!$G$2:$G$561, 'Dataset to Analyze - Overall'!A111, '[3]2014 Broadcasts'!$B$2:$B$561))+(SUMIF('[3]2014 Broadcasts'!$H$2:$H$561, 'Dataset to Analyze - Overall'!A111, '[3]2014 Broadcasts'!$B$2:$B$561))+(SUMIF('[3]2014 Broadcasts'!$I$2:$I$561, 'Dataset to Analyze - Overall'!A111, '[3]2014 Broadcasts'!$B$2:$B$561)))/'Dataset to Analyze - Overall'!CN111)*1000000</f>
        <v>320200</v>
      </c>
      <c r="CT111" s="4">
        <f>(((SUMIF('[3]2015 Broadcasts'!$C$2:$C$417,'Dataset to Analyze - Overall'!A111,'[3]2015 Broadcasts'!$H$2:$H$417))+(SUMIF('[3]2015 Broadcasts'!$D$2:$D$417,'Dataset to Analyze - Overall'!A111,'[3]2015 Broadcasts'!$H$2:$H$417)))/CO111)*1000000</f>
        <v>322500</v>
      </c>
      <c r="CU111" s="4">
        <f>(((SUMIF('[3]2016 Broadcasts'!$C$2:$C$400,'Dataset to Analyze - Overall'!A111,'[3]2016 Broadcasts'!$H$2:$H$400))+(SUMIF('[3]2016 Broadcasts'!$D$2:$D$400,'Dataset to Analyze - Overall'!A111,'[3]2016 Broadcasts'!$H$2:$H$400)))/'Dataset to Analyze - Overall'!CP111)*1000000</f>
        <v>763000</v>
      </c>
      <c r="CV111" s="4">
        <f>(((SUMIF('[3]2017 Broadcasts'!$C$2:$C$394,'Dataset to Analyze - Overall'!A111, '[3]2017 Broadcasts'!$I$2:$I$394))+(SUMIF('[3]2017 Broadcasts'!$D$2:$D$394,'Dataset to Analyze - Overall'!A111, '[3]2017 Broadcasts'!$I$2:$I$394)))/'Dataset to Analyze - Overall'!CQ111)*1000000</f>
        <v>333500</v>
      </c>
      <c r="CW111" s="4">
        <f>(((SUMIF('[3]2018 Broadcasts'!$C$2:$C$351, 'Dataset to Analyze - Overall'!A111, '[3]2018 Broadcasts'!$H$2:$H$351))+(SUMIF('[3]2018 Broadcasts'!$D$2:$D$351, 'Dataset to Analyze - Overall'!A111, '[3]2018 Broadcasts'!$H$2:$H$351)))/'Dataset to Analyze - Overall'!CR111)*1000000</f>
        <v>415000</v>
      </c>
      <c r="CX111" s="5"/>
      <c r="CY111">
        <f>VLOOKUP(A111&amp;"2014", [3]Attendance!$D$2:$G$1286, 4, FALSE)</f>
        <v>15674</v>
      </c>
      <c r="CZ111">
        <f>VLOOKUP(A111&amp;"2015", [3]Attendance!$D$2:$G$1286, 4, FALSE)</f>
        <v>19371</v>
      </c>
      <c r="DA111">
        <f>VLOOKUP(A111&amp;"2016", [3]Attendance!$D$2:$G$1286, 4, FALSE)</f>
        <v>18389</v>
      </c>
      <c r="DB111">
        <f>VLOOKUP(A111&amp;"2017", [3]Attendance!$D$2:$G$1286, 4, FALSE)</f>
        <v>17449</v>
      </c>
      <c r="DC111">
        <f>VLOOKUP(A111&amp;"2018", [3]Attendance!$D$2:$G$1286, 4, FALSE)</f>
        <v>16823</v>
      </c>
      <c r="DY111">
        <f t="shared" si="105"/>
        <v>23.603059999999999</v>
      </c>
      <c r="DZ111">
        <f t="shared" si="106"/>
        <v>23.688589999999998</v>
      </c>
      <c r="EA111">
        <f t="shared" si="107"/>
        <v>23.77412</v>
      </c>
      <c r="EB111">
        <f t="shared" si="108"/>
        <v>23.859649999999998</v>
      </c>
      <c r="EC111">
        <f t="shared" si="109"/>
        <v>23.77412</v>
      </c>
      <c r="ED111">
        <f t="shared" si="110"/>
        <v>7.4650000000141459</v>
      </c>
      <c r="EE111">
        <f t="shared" si="111"/>
        <v>2.9860000000257627</v>
      </c>
      <c r="EF111">
        <f t="shared" si="112"/>
        <v>1.4930000000380357</v>
      </c>
      <c r="EG111">
        <f t="shared" si="113"/>
        <v>5.9720000000512075</v>
      </c>
      <c r="EH111">
        <f t="shared" si="114"/>
        <v>1.4930000000657218</v>
      </c>
      <c r="EI111" s="4">
        <f t="shared" si="98"/>
        <v>31.068060000014146</v>
      </c>
      <c r="EJ111" s="4">
        <f t="shared" si="99"/>
        <v>26.674590000025759</v>
      </c>
      <c r="EK111" s="4">
        <f t="shared" si="100"/>
        <v>25.267120000038034</v>
      </c>
      <c r="EL111" s="4">
        <f t="shared" si="101"/>
        <v>29.831650000051205</v>
      </c>
      <c r="EM111" s="4">
        <f t="shared" si="102"/>
        <v>25.26712000006572</v>
      </c>
      <c r="EN111" s="4">
        <f t="shared" si="115"/>
        <v>103</v>
      </c>
      <c r="EO111" s="4">
        <f t="shared" si="115"/>
        <v>110</v>
      </c>
      <c r="EP111" s="4">
        <f t="shared" si="115"/>
        <v>121</v>
      </c>
      <c r="EQ111" s="4">
        <f t="shared" si="115"/>
        <v>105</v>
      </c>
      <c r="ER111" s="4" t="e">
        <f t="shared" si="115"/>
        <v>#DIV/0!</v>
      </c>
      <c r="ET111" s="4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f>VLOOKUP(A111, '[3]College Football Reference 0918'!$A$2:$R$131, 9, FALSE)</f>
        <v>0</v>
      </c>
      <c r="FE111">
        <f>VLOOKUP(A111, '[3]College Football Reference 0918'!$A$2:$R$131, 10, FALSE)</f>
        <v>0</v>
      </c>
      <c r="FF111">
        <f>VLOOKUP(A111, '[3]College Football Reference 0918'!$A$2:$R$131, 11, FALSE)</f>
        <v>0</v>
      </c>
      <c r="FG111">
        <f>VLOOKUP(A111, '[3]College Football Reference 0918'!$A$2:$R$131, 12, FALSE)</f>
        <v>0</v>
      </c>
      <c r="FH111">
        <f>VLOOKUP(A111, '[3]College Football Reference 0918'!$A$2:$R$131, 13, FALSE)</f>
        <v>0</v>
      </c>
      <c r="FX111">
        <f>IF((VLOOKUP(A111, '[3]2014'!$B$18:$Q$145, 13, FALSE))&gt;0, 5, 0)</f>
        <v>0</v>
      </c>
      <c r="FY111">
        <f>IF((VLOOKUP(A111, '[3]2015'!$B$18:$P$145, 13, FALSE))&gt;0, 5, 0)</f>
        <v>0</v>
      </c>
      <c r="FZ111">
        <f>IF((VLOOKUP(A111, '[3]2016'!$B$18:$Q$145, 13, FALSE))&gt;0, 5, 0)</f>
        <v>0</v>
      </c>
      <c r="GA111">
        <f>IF((VLOOKUP(A111, '[3]2017'!$B$18:$Q$147, 13, FALSE))&gt;0, 5, 0)</f>
        <v>0</v>
      </c>
      <c r="GB111">
        <f>IF((VLOOKUP(A111, '[3]2018'!$B$18:$Q$147, 13, FALSE))&gt;0, 5, 0)</f>
        <v>0</v>
      </c>
      <c r="GC111">
        <f>IF((VLOOKUP(A111, '[3]2014'!$B$18:$Q$145, 15, FALSE))&gt;0, 5, 0)</f>
        <v>0</v>
      </c>
      <c r="GD111">
        <f>IF((VLOOKUP(A111, '[3]2015'!$B$18:$P$145, 15, FALSE))&gt;0, 5, 0)</f>
        <v>0</v>
      </c>
      <c r="GE111">
        <f>IF((VLOOKUP(A111, '[3]2016'!$B$18:$Q$145, 15, FALSE))&gt;0, 5, 0)</f>
        <v>0</v>
      </c>
      <c r="GF111">
        <f>IF((VLOOKUP(A111, '[3]2017'!$B$18:$Q$147, 15, FALSE))&gt;0, 5, 0)</f>
        <v>0</v>
      </c>
      <c r="GG111">
        <f>IF((VLOOKUP(A111, '[3]2018'!$B$18:$Q$147, 15, FALSE))&gt;0, 5, 0)</f>
        <v>0</v>
      </c>
      <c r="GH111" s="7">
        <f t="shared" si="116"/>
        <v>55469.565551024803</v>
      </c>
      <c r="GI111" s="7">
        <f t="shared" si="116"/>
        <v>60425.539557544689</v>
      </c>
      <c r="GJ111" s="7">
        <f t="shared" si="116"/>
        <v>65824.30914231202</v>
      </c>
      <c r="GK111" s="7">
        <f t="shared" si="116"/>
        <v>71705.436240853</v>
      </c>
      <c r="GL111" s="7">
        <f t="shared" si="116"/>
        <v>78112.017482397816</v>
      </c>
      <c r="GM111">
        <v>85091</v>
      </c>
      <c r="GO111" s="8" t="e">
        <f t="shared" si="89"/>
        <v>#N/A</v>
      </c>
      <c r="GP111" s="8" t="e">
        <f t="shared" si="90"/>
        <v>#N/A</v>
      </c>
      <c r="GQ111" t="e">
        <f>VLOOKUP(A111, '[3]Sept. 2017 Social'!$D$2:$F$151, 3, FALSE)</f>
        <v>#N/A</v>
      </c>
      <c r="GR111" t="e">
        <f>VLOOKUP(A111, '[3]Sept. 2018 Social'!$D$2:$F$151, 3, FALSE)</f>
        <v>#N/A</v>
      </c>
      <c r="GS111" t="e">
        <f>VLOOKUP(A111, '[3]Sept. 2019 Social'!$D$2:$F$301, 3, FALSE)</f>
        <v>#N/A</v>
      </c>
      <c r="GV111">
        <v>0.62722975081154597</v>
      </c>
    </row>
    <row r="112" spans="1:204" x14ac:dyDescent="0.35">
      <c r="A112" t="s">
        <v>425</v>
      </c>
      <c r="B112" t="str">
        <f>VLOOKUP(A112,'[1]CFB Scores for Tableau'!$A$2:$D$131, 2, FALSE)</f>
        <v>Denton</v>
      </c>
      <c r="C112" t="str">
        <f>VLOOKUP(A112,'[1]CFB Scores for Tableau'!$A$2:$D$131, 3, FALSE)</f>
        <v>Texas</v>
      </c>
      <c r="D112" s="9">
        <f>VLOOKUP(A112,'[1]CFB Scores for Tableau'!$A$2:$D$131, 4, FALSE)</f>
        <v>76203</v>
      </c>
      <c r="F112" s="3">
        <f t="shared" si="61"/>
        <v>9.3408185027760009</v>
      </c>
      <c r="G112">
        <f t="shared" si="62"/>
        <v>90</v>
      </c>
      <c r="I112" s="4">
        <f t="shared" si="63"/>
        <v>1.7365978655200003</v>
      </c>
      <c r="J112">
        <v>0</v>
      </c>
      <c r="K112" s="4">
        <f t="shared" si="64"/>
        <v>4.7479899999999997</v>
      </c>
      <c r="L112" s="4">
        <f t="shared" si="65"/>
        <v>26.268840117394006</v>
      </c>
      <c r="M112" s="4">
        <f t="shared" si="91"/>
        <v>25.389591000000003</v>
      </c>
      <c r="N112" s="4">
        <f t="shared" si="66"/>
        <v>14.93000000016575</v>
      </c>
      <c r="O112" s="4">
        <f t="shared" si="67"/>
        <v>73.073018983079763</v>
      </c>
      <c r="P112" s="4">
        <f t="shared" si="68"/>
        <v>107</v>
      </c>
      <c r="Q112" s="4"/>
      <c r="R112" s="4">
        <f t="shared" si="92"/>
        <v>72.437230484899999</v>
      </c>
      <c r="S112" s="4">
        <f t="shared" si="69"/>
        <v>107</v>
      </c>
      <c r="T112" s="4"/>
      <c r="U112" t="s">
        <v>372</v>
      </c>
      <c r="V112" t="s">
        <v>203</v>
      </c>
      <c r="W112" s="4">
        <v>9262869.5999999996</v>
      </c>
      <c r="X112" s="4">
        <v>1911141.1</v>
      </c>
      <c r="Y112" s="4">
        <f>VLOOKUP(A112, '[2]Non-Power 5'!$B$2:$F$68, 3, FALSE)</f>
        <v>140972.20000000001</v>
      </c>
      <c r="Z112" s="4">
        <f>VLOOKUP(A112, '[2]Non-Power 5'!$B$2:$F$68, 4, FALSE)</f>
        <v>133266.4</v>
      </c>
      <c r="AA112">
        <f>VLOOKUP(A112, '[2]Non-Power 5'!$B$2:$F$68, 5, FALSE)</f>
        <v>0.94533815887103967</v>
      </c>
      <c r="AB112" s="4">
        <v>7351728.5</v>
      </c>
      <c r="AC112">
        <v>0.32282488738687914</v>
      </c>
      <c r="AD112" s="4">
        <f t="shared" si="70"/>
        <v>2327400</v>
      </c>
      <c r="AE112" t="s">
        <v>426</v>
      </c>
      <c r="AF112" s="5">
        <f>(VLOOKUP(A112, '[3]USA Coaches'' Salaries'!$O$3:$W$132, 9, FALSE))</f>
        <v>1.1658599999999999</v>
      </c>
      <c r="AG112">
        <v>34085</v>
      </c>
      <c r="AH112">
        <v>32373</v>
      </c>
      <c r="AI112">
        <v>11856</v>
      </c>
      <c r="AJ112">
        <f t="shared" si="71"/>
        <v>78314</v>
      </c>
      <c r="AK112">
        <v>0</v>
      </c>
      <c r="AL112">
        <v>0</v>
      </c>
      <c r="AM112">
        <v>0</v>
      </c>
      <c r="AN112">
        <v>0</v>
      </c>
      <c r="AO112">
        <f t="shared" si="104"/>
        <v>0</v>
      </c>
      <c r="AP112">
        <f>(VLOOKUP(A112, '[3]College Football Reference 0918'!$A$2:$I$131, 8, FALSE))*10</f>
        <v>0</v>
      </c>
      <c r="AQ112">
        <f>(VLOOKUP(A112, '[3]College Football Reference 0918'!$A$2:$I$131, 9, FALSE))*10</f>
        <v>0</v>
      </c>
      <c r="AR112">
        <f>VLOOKUP('Dataset to Analyze - Overall'!A112, '[3]College Football Reference 0918'!$A$2:$G$131, 3, FALSE)</f>
        <v>51</v>
      </c>
      <c r="AS112">
        <f>VLOOKUP('Dataset to Analyze - Overall'!A112, '[3]College Football Reference 0918'!$A$2:$G$131, 4, FALSE)</f>
        <v>74</v>
      </c>
      <c r="AT112" s="5">
        <f>VLOOKUP('Dataset to Analyze - Overall'!A112, '[3]College Football Reference 0918'!$A$2:$G$131, 5, FALSE)</f>
        <v>0.40799999999999997</v>
      </c>
      <c r="AU112">
        <f>(VLOOKUP('Dataset to Analyze - Overall'!A112,'[3]College Football Reference 0918'!$A$2:$G$131,7,FALSE)*5)</f>
        <v>5</v>
      </c>
      <c r="AV112">
        <f>(VLOOKUP('Dataset to Analyze - Overall'!A112, '[3]College Football Reference 0918'!$A$2:$G$131, 6, FALSE))*5</f>
        <v>20</v>
      </c>
      <c r="AW112">
        <f t="shared" si="73"/>
        <v>10</v>
      </c>
      <c r="AX112" s="4">
        <f>((((SUMIF('[3]2014 Broadcasts'!$F$2:$F$561, 'Dataset to Analyze - Overall'!A112, '[3]2014 Broadcasts'!$B$2:$B$561))+(SUMIF('[3]2014 Broadcasts'!$G$2:$G$561, 'Dataset to Analyze - Overall'!A112, '[3]2014 Broadcasts'!$B$2:$B$561))+(SUMIF('[3]2014 Broadcasts'!$H$2:$H$561, 'Dataset to Analyze - Overall'!A112, '[3]2014 Broadcasts'!$B$2:$B$561))+(SUMIF('[3]2014 Broadcasts'!$I$2:$I$561, 'Dataset to Analyze - Overall'!A112, '[3]2014 Broadcasts'!$B$2:$B$561)))+((SUMIF('[3]2015 Broadcasts'!$C$2:$C$417,'Dataset to Analyze - Overall'!A112,'[3]2015 Broadcasts'!$H$2:$H$417))+(SUMIF('[3]2015 Broadcasts'!$D$2:$D$417,'Dataset to Analyze - Overall'!A112,'[3]2015 Broadcasts'!$H$2:$H$417)))+((SUMIF('[3]2016 Broadcasts'!$C$2:$C$400,'Dataset to Analyze - Overall'!A112,'[3]2016 Broadcasts'!$H$2:$H$400))+(SUMIF('[3]2016 Broadcasts'!$D$2:$D$400,'Dataset to Analyze - Overall'!A112,'[3]2016 Broadcasts'!$H$2:$H$400)))+((SUMIF('[3]2017 Broadcasts'!$C$2:$C$394,'Dataset to Analyze - Overall'!A112, '[3]2017 Broadcasts'!$I$2:$I$394))+(SUMIF('[3]2017 Broadcasts'!$D$2:$D$394,'Dataset to Analyze - Overall'!A112, '[3]2017 Broadcasts'!$I$2:$I$394)))+((SUMIF('[3]2018 Broadcasts'!$C$2:$C$351, 'Dataset to Analyze - Overall'!A112, '[3]2018 Broadcasts'!$H$2:$H$351))+(SUMIF('[3]2018 Broadcasts'!$D$2:$D$351, 'Dataset to Analyze - Overall'!A112, '[3]2018 Broadcasts'!$H$2:$H$351))))/AW112)*1000000</f>
        <v>581700</v>
      </c>
      <c r="AY112" t="s">
        <v>193</v>
      </c>
      <c r="AZ112" s="4">
        <f>(VLOOKUP(A112, [3]Averages!$B$2:$K$128, 10, FALSE))*1000000</f>
        <v>400286</v>
      </c>
      <c r="BA112" s="4">
        <f>AVERAGEIF([3]Attendance!$C$2:$C$1286, 'Dataset to Analyze - Overall'!A112, [3]Attendance!$G$2:$G$1286)</f>
        <v>19639.400000000001</v>
      </c>
      <c r="BB112">
        <f>VLOOKUP(A112, [3]Stadiums!$B$2:$E$132, 3, FALSE)</f>
        <v>30850</v>
      </c>
      <c r="BC112" s="3">
        <f t="shared" si="74"/>
        <v>0.63660940032414914</v>
      </c>
      <c r="BD112">
        <f>VLOOKUP(A112, '[3]College Football Reference 0918'!$A$2:$L$131, 11, FALSE)</f>
        <v>0</v>
      </c>
      <c r="BE112">
        <f>VLOOKUP(A112, '[3]College Football Reference 0918'!$A$2:$L$131, 12, FALSE)</f>
        <v>0</v>
      </c>
      <c r="BF112">
        <f>VLOOKUP(A112, '[3]College Football Reference 0918'!$A$2:$L$131, 2, FALSE)</f>
        <v>0</v>
      </c>
      <c r="BG112">
        <f>VLOOKUP(A112, '[3]Draft Picks'!$AG$2:$AT$131, 14, FALSE)</f>
        <v>0</v>
      </c>
      <c r="BH112">
        <f>VLOOKUP(A112, [3]Averages!$B$2:$J$128, 9, FALSE)</f>
        <v>1554017.25</v>
      </c>
      <c r="BJ112">
        <f>VLOOKUP(A112&amp;"2014", '[4]Revenues_All_Sports_and_Men''s_W'!$E$2:$BI$1271, 57, FALSE)</f>
        <v>8348300</v>
      </c>
      <c r="BK112">
        <f>VLOOKUP(A112&amp;"2015", '[4]Revenues_All_Sports_and_Men''s_W'!$E$2:$BI$1271, 57, FALSE)</f>
        <v>12763221</v>
      </c>
      <c r="BL112">
        <f>VLOOKUP(A112&amp;"2016", '[4]Revenues_All_Sports_and_Men''s_W'!$E$2:$BI$1271, 57, FALSE)</f>
        <v>9917343</v>
      </c>
      <c r="BM112">
        <f>VLOOKUP(A112&amp;"2017", '[4]Revenues_All_Sports_and_Men''s_W'!$E$2:$BI$1271, 57, FALSE)</f>
        <v>13663161</v>
      </c>
      <c r="BN112">
        <f>VLOOKUP(A112&amp;"2018", '[4]Revenues_All_Sports_and_Men''s_W'!$E$2:$BI$1271, 57, FALSE)</f>
        <v>11692600</v>
      </c>
      <c r="BO112" s="6">
        <f>VLOOKUP(A112&amp;"2014", '[4]Revenues_All_Sports_and_Men''s_W'!$E$2:$FO$1271, 58, FALSE)</f>
        <v>0.28892297759106977</v>
      </c>
      <c r="BP112" s="6">
        <f>VLOOKUP(A112&amp;"2015", '[4]Revenues_All_Sports_and_Men''s_W'!$E$2:$FO$1271, 58, FALSE)</f>
        <v>0.41369918622633428</v>
      </c>
      <c r="BQ112" s="6">
        <f>VLOOKUP(A112&amp;"2016", '[4]Revenues_All_Sports_and_Men''s_W'!$E$2:$FO$1271, 58, FALSE)</f>
        <v>0.29666743047088229</v>
      </c>
      <c r="BR112" s="6">
        <f>VLOOKUP(A112&amp;"2017", '[4]Revenues_All_Sports_and_Men''s_W'!$E$2:$FO$1271, 58, FALSE)</f>
        <v>0.3575979000721024</v>
      </c>
      <c r="BS112" s="6">
        <f>VLOOKUP(A112&amp;"2018", '[4]Revenues_All_Sports_and_Men''s_W'!$E$2:$FO$1271, 58, FALSE)</f>
        <v>0.28687453911549038</v>
      </c>
      <c r="BT112">
        <f>VLOOKUP(A112&amp;"2014", '[5]Recruiting_Expenses_Men''s_Women'!$F$2:$O$1271, 9, FALSE)</f>
        <v>203469</v>
      </c>
      <c r="BU112">
        <f>VLOOKUP(A112&amp;"2015", '[5]Recruiting_Expenses_Men''s_Women'!$F$2:$O$1271, 9, FALSE)</f>
        <v>157427</v>
      </c>
      <c r="BV112">
        <f>VLOOKUP(A112&amp;"2016", '[5]Recruiting_Expenses_Men''s_Women'!$F$2:$O$1271, 9, FALSE)</f>
        <v>199927</v>
      </c>
      <c r="BW112">
        <f>VLOOKUP(A112&amp;"2017", '[5]Recruiting_Expenses_Men''s_Women'!$F$2:$O$1271, 9, FALSE)</f>
        <v>246287</v>
      </c>
      <c r="BX112">
        <f>VLOOKUP(A112&amp;"2018", '[5]Recruiting_Expenses_Men''s_Women'!$F$2:$O$1271, 9, FALSE)</f>
        <v>329175</v>
      </c>
      <c r="BY112" s="4">
        <v>3195000</v>
      </c>
      <c r="BZ112" s="4">
        <v>3184000</v>
      </c>
      <c r="CA112" s="4">
        <v>2228000</v>
      </c>
      <c r="CB112" s="4">
        <v>1516000</v>
      </c>
      <c r="CC112" s="4">
        <v>1514000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f>VLOOKUP(A112, '[3]2014'!$B$18:$D$145, 3, FALSE)</f>
        <v>4</v>
      </c>
      <c r="CJ112">
        <f>VLOOKUP(A112, '[3]2015'!$B$18:$D$145, 3, FALSE)</f>
        <v>1</v>
      </c>
      <c r="CK112">
        <f>VLOOKUP(A112, '[3]2016'!$B$18:$D$145, 3, FALSE)</f>
        <v>5</v>
      </c>
      <c r="CL112">
        <f>VLOOKUP(A112, '[3]2017'!$B$18:$D$147, 3, FALSE)</f>
        <v>9</v>
      </c>
      <c r="CM112">
        <f>VLOOKUP(A112, '[3]2018'!$B$18:$D$147, 3, FALSE)</f>
        <v>9</v>
      </c>
      <c r="CN112">
        <f>COUNTIF('[3]2014 Broadcasts'!$F$2:$F$561, 'Dataset to Analyze - Overall'!A112)+COUNTIF('[3]2014 Broadcasts'!$G$2:$G$561, 'Dataset to Analyze - Overall'!A112)+COUNTIF('[3]2014 Broadcasts'!$H$2:$H$561, 'Dataset to Analyze - Overall'!A112)+COUNTIF('[3]2014 Broadcasts'!$I$2:$I$561, 'Dataset to Analyze - Overall'!A112)</f>
        <v>1</v>
      </c>
      <c r="CO112">
        <f>COUNTIF('[3]2015 Broadcasts'!$C$2:$C$417, A112)+COUNTIF('[3]2015 Broadcasts'!$D$2:$D$417, A112)</f>
        <v>1</v>
      </c>
      <c r="CP112">
        <f>COUNTIF('[3]2016 Broadcasts'!$C$2:$C$400, 'Dataset to Analyze - Overall'!A112)+COUNTIF('[3]2016 Broadcasts'!$D$2:$D$400, 'Dataset to Analyze - Overall'!A112)</f>
        <v>3</v>
      </c>
      <c r="CQ112">
        <f>COUNTIF('[3]2017 Broadcasts'!$C$2:$C$394, 'Dataset to Analyze - Overall'!A112)+COUNTIF('[3]2017 Broadcasts'!$D$2:$D$394, 'Dataset to Analyze - Overall'!A112)</f>
        <v>4</v>
      </c>
      <c r="CR112">
        <f>COUNTIF('[3]2018 Broadcasts'!$C$2:$C$351, 'Dataset to Analyze - Overall'!A112)+COUNTIF('[3]2018 Broadcasts'!$D$2:$D$351, 'Dataset to Analyze - Overall'!A112)</f>
        <v>1</v>
      </c>
      <c r="CS112" s="4">
        <f>(((SUMIF('[3]2014 Broadcasts'!$F$2:$F$561, 'Dataset to Analyze - Overall'!A112, '[3]2014 Broadcasts'!$B$2:$B$561))+(SUMIF('[3]2014 Broadcasts'!$G$2:$G$561, 'Dataset to Analyze - Overall'!A112, '[3]2014 Broadcasts'!$B$2:$B$561))+(SUMIF('[3]2014 Broadcasts'!$H$2:$H$561, 'Dataset to Analyze - Overall'!A112, '[3]2014 Broadcasts'!$B$2:$B$561))+(SUMIF('[3]2014 Broadcasts'!$I$2:$I$561, 'Dataset to Analyze - Overall'!A112, '[3]2014 Broadcasts'!$B$2:$B$561)))/'Dataset to Analyze - Overall'!CN112)*1000000</f>
        <v>75000</v>
      </c>
      <c r="CT112" s="4">
        <f>(((SUMIF('[3]2015 Broadcasts'!$C$2:$C$417,'Dataset to Analyze - Overall'!A112,'[3]2015 Broadcasts'!$H$2:$H$417))+(SUMIF('[3]2015 Broadcasts'!$D$2:$D$417,'Dataset to Analyze - Overall'!A112,'[3]2015 Broadcasts'!$H$2:$H$417)))/CO112)*1000000</f>
        <v>348000</v>
      </c>
      <c r="CU112" s="4">
        <f>(((SUMIF('[3]2016 Broadcasts'!$C$2:$C$400,'Dataset to Analyze - Overall'!A112,'[3]2016 Broadcasts'!$H$2:$H$400))+(SUMIF('[3]2016 Broadcasts'!$D$2:$D$400,'Dataset to Analyze - Overall'!A112,'[3]2016 Broadcasts'!$H$2:$H$400)))/'Dataset to Analyze - Overall'!CP112)*1000000</f>
        <v>723333.33333333326</v>
      </c>
      <c r="CV112" s="4">
        <f>(((SUMIF('[3]2017 Broadcasts'!$C$2:$C$394,'Dataset to Analyze - Overall'!A112, '[3]2017 Broadcasts'!$I$2:$I$394))+(SUMIF('[3]2017 Broadcasts'!$D$2:$D$394,'Dataset to Analyze - Overall'!A112, '[3]2017 Broadcasts'!$I$2:$I$394)))/'Dataset to Analyze - Overall'!CQ112)*1000000</f>
        <v>564000</v>
      </c>
      <c r="CW112" s="4">
        <f>(((SUMIF('[3]2018 Broadcasts'!$C$2:$C$351, 'Dataset to Analyze - Overall'!A112, '[3]2018 Broadcasts'!$H$2:$H$351))+(SUMIF('[3]2018 Broadcasts'!$D$2:$D$351, 'Dataset to Analyze - Overall'!A112, '[3]2018 Broadcasts'!$H$2:$H$351)))/'Dataset to Analyze - Overall'!CR112)*1000000</f>
        <v>968000</v>
      </c>
      <c r="CX112" s="5"/>
      <c r="CY112">
        <f>VLOOKUP(A112&amp;"2014", [3]Attendance!$D$2:$G$1286, 4, FALSE)</f>
        <v>19271</v>
      </c>
      <c r="CZ112">
        <f>VLOOKUP(A112&amp;"2015", [3]Attendance!$D$2:$G$1286, 4, FALSE)</f>
        <v>13631</v>
      </c>
      <c r="DA112">
        <f>VLOOKUP(A112&amp;"2016", [3]Attendance!$D$2:$G$1286, 4, FALSE)</f>
        <v>19878</v>
      </c>
      <c r="DB112">
        <f>VLOOKUP(A112&amp;"2017", [3]Attendance!$D$2:$G$1286, 4, FALSE)</f>
        <v>22362</v>
      </c>
      <c r="DC112">
        <f>VLOOKUP(A112&amp;"2018", [3]Attendance!$D$2:$G$1286, 4, FALSE)</f>
        <v>23355</v>
      </c>
      <c r="DY112">
        <f t="shared" si="105"/>
        <v>23.77412</v>
      </c>
      <c r="DZ112">
        <f t="shared" si="106"/>
        <v>23.517529999999997</v>
      </c>
      <c r="EA112">
        <f t="shared" si="107"/>
        <v>28.859649999999998</v>
      </c>
      <c r="EB112">
        <f t="shared" si="108"/>
        <v>29.20177</v>
      </c>
      <c r="EC112">
        <f t="shared" si="109"/>
        <v>29.20177</v>
      </c>
      <c r="ED112">
        <f t="shared" si="110"/>
        <v>1.4930000000134425</v>
      </c>
      <c r="EE112">
        <f t="shared" si="111"/>
        <v>1.4930000000232206</v>
      </c>
      <c r="EF112">
        <f t="shared" si="112"/>
        <v>4.479000000035315</v>
      </c>
      <c r="EG112">
        <f t="shared" si="113"/>
        <v>5.9720000000478617</v>
      </c>
      <c r="EH112">
        <f t="shared" si="114"/>
        <v>1.4930000000614658</v>
      </c>
      <c r="EI112" s="4">
        <f t="shared" si="98"/>
        <v>25.267120000013442</v>
      </c>
      <c r="EJ112" s="4">
        <f t="shared" si="99"/>
        <v>25.010530000023216</v>
      </c>
      <c r="EK112" s="4">
        <f t="shared" si="100"/>
        <v>33.338650000035315</v>
      </c>
      <c r="EL112" s="4">
        <f t="shared" si="101"/>
        <v>35.17377000004786</v>
      </c>
      <c r="EM112" s="4">
        <f t="shared" si="102"/>
        <v>30.694770000061467</v>
      </c>
      <c r="EN112" s="4">
        <f t="shared" si="115"/>
        <v>122</v>
      </c>
      <c r="EO112" s="4">
        <f t="shared" si="115"/>
        <v>122</v>
      </c>
      <c r="EP112" s="4">
        <f t="shared" si="115"/>
        <v>99</v>
      </c>
      <c r="EQ112" s="4">
        <f t="shared" si="115"/>
        <v>92</v>
      </c>
      <c r="ER112" s="4" t="e">
        <f t="shared" si="115"/>
        <v>#DIV/0!</v>
      </c>
      <c r="ET112" s="4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5</v>
      </c>
      <c r="FB112">
        <v>5</v>
      </c>
      <c r="FC112">
        <v>5</v>
      </c>
      <c r="FD112">
        <f>VLOOKUP(A112, '[3]College Football Reference 0918'!$A$2:$R$131, 9, FALSE)</f>
        <v>0</v>
      </c>
      <c r="FE112">
        <f>VLOOKUP(A112, '[3]College Football Reference 0918'!$A$2:$R$131, 10, FALSE)</f>
        <v>0</v>
      </c>
      <c r="FF112">
        <f>VLOOKUP(A112, '[3]College Football Reference 0918'!$A$2:$R$131, 11, FALSE)</f>
        <v>0</v>
      </c>
      <c r="FG112">
        <f>VLOOKUP(A112, '[3]College Football Reference 0918'!$A$2:$R$131, 12, FALSE)</f>
        <v>0</v>
      </c>
      <c r="FH112">
        <f>VLOOKUP(A112, '[3]College Football Reference 0918'!$A$2:$R$131, 13, FALSE)</f>
        <v>0</v>
      </c>
      <c r="FX112">
        <f>IF((VLOOKUP(A112, '[3]2014'!$B$18:$Q$145, 13, FALSE))&gt;0, 5, 0)</f>
        <v>0</v>
      </c>
      <c r="FY112">
        <f>IF((VLOOKUP(A112, '[3]2015'!$B$18:$P$145, 13, FALSE))&gt;0, 5, 0)</f>
        <v>0</v>
      </c>
      <c r="FZ112">
        <f>IF((VLOOKUP(A112, '[3]2016'!$B$18:$Q$145, 13, FALSE))&gt;0, 5, 0)</f>
        <v>0</v>
      </c>
      <c r="GA112">
        <f>IF((VLOOKUP(A112, '[3]2017'!$B$18:$Q$147, 13, FALSE))&gt;0, 5, 0)</f>
        <v>0</v>
      </c>
      <c r="GB112">
        <f>IF((VLOOKUP(A112, '[3]2018'!$B$18:$Q$147, 13, FALSE))&gt;0, 5, 0)</f>
        <v>0</v>
      </c>
      <c r="GC112">
        <f>IF((VLOOKUP(A112, '[3]2014'!$B$18:$Q$145, 15, FALSE))&gt;0, 5, 0)</f>
        <v>0</v>
      </c>
      <c r="GD112">
        <f>IF((VLOOKUP(A112, '[3]2015'!$B$18:$P$145, 15, FALSE))&gt;0, 5, 0)</f>
        <v>0</v>
      </c>
      <c r="GE112">
        <f>IF((VLOOKUP(A112, '[3]2016'!$B$18:$Q$145, 15, FALSE))&gt;0, 5, 0)</f>
        <v>0</v>
      </c>
      <c r="GF112">
        <f>IF((VLOOKUP(A112, '[3]2017'!$B$18:$Q$147, 15, FALSE))&gt;0, 5, 0)</f>
        <v>0</v>
      </c>
      <c r="GG112">
        <f>IF((VLOOKUP(A112, '[3]2018'!$B$18:$Q$147, 15, FALSE))&gt;0, 5, 0)</f>
        <v>0</v>
      </c>
      <c r="GH112" s="7">
        <f t="shared" si="116"/>
        <v>51051.739391509749</v>
      </c>
      <c r="GI112" s="7">
        <f t="shared" si="116"/>
        <v>55612.999082271381</v>
      </c>
      <c r="GJ112" s="7">
        <f t="shared" si="116"/>
        <v>60581.788275740357</v>
      </c>
      <c r="GK112" s="7">
        <f t="shared" si="116"/>
        <v>65994.51803088648</v>
      </c>
      <c r="GL112" s="7">
        <f t="shared" si="116"/>
        <v>71890.852582723237</v>
      </c>
      <c r="GM112">
        <v>78314</v>
      </c>
      <c r="GO112" s="8">
        <f t="shared" si="89"/>
        <v>2.7399999999999997E-2</v>
      </c>
      <c r="GP112" s="8">
        <f t="shared" si="90"/>
        <v>2.7399999999999997E-2</v>
      </c>
      <c r="GQ112">
        <f>VLOOKUP(A112, '[3]Sept. 2017 Social'!$D$2:$F$151, 3, FALSE)</f>
        <v>2.7399999999999997E-2</v>
      </c>
      <c r="GR112">
        <f>VLOOKUP(A112, '[3]Sept. 2018 Social'!$D$2:$F$151, 3, FALSE)</f>
        <v>3.5799999999999998E-2</v>
      </c>
      <c r="GS112" t="e">
        <f>VLOOKUP(A112, '[3]Sept. 2019 Social'!$D$2:$F$301, 3, FALSE)</f>
        <v>#N/A</v>
      </c>
      <c r="GV112">
        <v>0.742508818076555</v>
      </c>
    </row>
    <row r="113" spans="1:204" x14ac:dyDescent="0.35">
      <c r="A113" t="s">
        <v>427</v>
      </c>
      <c r="B113" t="str">
        <f>VLOOKUP(A113,'[1]CFB Scores for Tableau'!$A$2:$D$131, 2, FALSE)</f>
        <v>San Antonio</v>
      </c>
      <c r="C113" t="str">
        <f>VLOOKUP(A113,'[1]CFB Scores for Tableau'!$A$2:$D$131, 3, FALSE)</f>
        <v>Texas</v>
      </c>
      <c r="D113" s="9">
        <f>VLOOKUP(A113,'[1]CFB Scores for Tableau'!$A$2:$D$131, 4, FALSE)</f>
        <v>78249</v>
      </c>
      <c r="F113" s="3">
        <f t="shared" si="61"/>
        <v>9.2403193754578101</v>
      </c>
      <c r="G113">
        <f t="shared" si="62"/>
        <v>93</v>
      </c>
      <c r="I113" s="4">
        <f t="shared" si="63"/>
        <v>1.1030153648000001</v>
      </c>
      <c r="J113">
        <v>0</v>
      </c>
      <c r="K113" s="4">
        <f t="shared" si="64"/>
        <v>5.2194000000000003</v>
      </c>
      <c r="L113" s="4">
        <f t="shared" si="65"/>
        <v>23.703108111348627</v>
      </c>
      <c r="M113" s="4">
        <f t="shared" si="91"/>
        <v>19.009316000000005</v>
      </c>
      <c r="N113" s="4">
        <f t="shared" si="66"/>
        <v>14.930000000261384</v>
      </c>
      <c r="O113" s="4">
        <f t="shared" si="67"/>
        <v>63.96483947641002</v>
      </c>
      <c r="P113" s="4">
        <f t="shared" si="68"/>
        <v>116</v>
      </c>
      <c r="Q113" s="4"/>
      <c r="R113" s="4">
        <f t="shared" si="92"/>
        <v>63.457881486280002</v>
      </c>
      <c r="S113" s="4">
        <f t="shared" si="69"/>
        <v>116</v>
      </c>
      <c r="T113" s="4"/>
      <c r="U113" t="s">
        <v>372</v>
      </c>
      <c r="V113" t="s">
        <v>203</v>
      </c>
      <c r="W113" s="4">
        <v>8545904</v>
      </c>
      <c r="X113" s="4">
        <v>2298683.5</v>
      </c>
      <c r="Y113" s="4">
        <f>VLOOKUP(A113, '[2]Non-Power 5'!$B$2:$F$68, 3, FALSE)</f>
        <v>261379.6</v>
      </c>
      <c r="Z113" s="4">
        <f>VLOOKUP(A113, '[2]Non-Power 5'!$B$2:$F$68, 4, FALSE)</f>
        <v>105880.6</v>
      </c>
      <c r="AA113">
        <f>VLOOKUP(A113, '[2]Non-Power 5'!$B$2:$F$68, 5, FALSE)</f>
        <v>0.40508364080440862</v>
      </c>
      <c r="AB113" s="4">
        <v>6247220.5</v>
      </c>
      <c r="AC113">
        <v>0.34650163823808955</v>
      </c>
      <c r="AD113" s="4">
        <f t="shared" si="70"/>
        <v>2528000</v>
      </c>
      <c r="AE113" t="s">
        <v>428</v>
      </c>
      <c r="AF113" s="5">
        <f>(VLOOKUP(A113, '[3]USA Coaches'' Salaries'!$O$3:$W$132, 9, FALSE))</f>
        <v>0.86443000000000014</v>
      </c>
      <c r="AG113">
        <v>37481</v>
      </c>
      <c r="AH113">
        <v>47157</v>
      </c>
      <c r="AI113">
        <v>14239</v>
      </c>
      <c r="AJ113">
        <f t="shared" si="71"/>
        <v>98877</v>
      </c>
      <c r="AK113">
        <v>0</v>
      </c>
      <c r="AL113">
        <v>0</v>
      </c>
      <c r="AM113">
        <v>0</v>
      </c>
      <c r="AN113">
        <v>0</v>
      </c>
      <c r="AO113">
        <f t="shared" si="104"/>
        <v>0</v>
      </c>
      <c r="AP113">
        <f>(VLOOKUP(A113, '[3]College Football Reference 0918'!$A$2:$I$131, 8, FALSE))*10</f>
        <v>0</v>
      </c>
      <c r="AQ113">
        <f>(VLOOKUP(A113, '[3]College Football Reference 0918'!$A$2:$I$131, 9, FALSE))*10</f>
        <v>0</v>
      </c>
      <c r="AR113">
        <f>VLOOKUP('Dataset to Analyze - Overall'!A113, '[3]College Football Reference 0918'!$A$2:$G$131, 3, FALSE)</f>
        <v>37</v>
      </c>
      <c r="AS113">
        <f>VLOOKUP('Dataset to Analyze - Overall'!A113, '[3]College Football Reference 0918'!$A$2:$G$131, 4, FALSE)</f>
        <v>47</v>
      </c>
      <c r="AT113" s="5">
        <f>VLOOKUP('Dataset to Analyze - Overall'!A113, '[3]College Football Reference 0918'!$A$2:$G$131, 5, FALSE)</f>
        <v>0.44047619047619047</v>
      </c>
      <c r="AU113">
        <f>(VLOOKUP('Dataset to Analyze - Overall'!A113,'[3]College Football Reference 0918'!$A$2:$G$131,7,FALSE)*5)</f>
        <v>0</v>
      </c>
      <c r="AV113">
        <f>(VLOOKUP('Dataset to Analyze - Overall'!A113, '[3]College Football Reference 0918'!$A$2:$G$131, 6, FALSE))*5</f>
        <v>5</v>
      </c>
      <c r="AW113">
        <f t="shared" si="73"/>
        <v>10</v>
      </c>
      <c r="AX113" s="4">
        <f>((((SUMIF('[3]2014 Broadcasts'!$F$2:$F$561, 'Dataset to Analyze - Overall'!A113, '[3]2014 Broadcasts'!$B$2:$B$561))+(SUMIF('[3]2014 Broadcasts'!$G$2:$G$561, 'Dataset to Analyze - Overall'!A113, '[3]2014 Broadcasts'!$B$2:$B$561))+(SUMIF('[3]2014 Broadcasts'!$H$2:$H$561, 'Dataset to Analyze - Overall'!A113, '[3]2014 Broadcasts'!$B$2:$B$561))+(SUMIF('[3]2014 Broadcasts'!$I$2:$I$561, 'Dataset to Analyze - Overall'!A113, '[3]2014 Broadcasts'!$B$2:$B$561)))+((SUMIF('[3]2015 Broadcasts'!$C$2:$C$417,'Dataset to Analyze - Overall'!A113,'[3]2015 Broadcasts'!$H$2:$H$417))+(SUMIF('[3]2015 Broadcasts'!$D$2:$D$417,'Dataset to Analyze - Overall'!A113,'[3]2015 Broadcasts'!$H$2:$H$417)))+((SUMIF('[3]2016 Broadcasts'!$C$2:$C$400,'Dataset to Analyze - Overall'!A113,'[3]2016 Broadcasts'!$H$2:$H$400))+(SUMIF('[3]2016 Broadcasts'!$D$2:$D$400,'Dataset to Analyze - Overall'!A113,'[3]2016 Broadcasts'!$H$2:$H$400)))+((SUMIF('[3]2017 Broadcasts'!$C$2:$C$394,'Dataset to Analyze - Overall'!A113, '[3]2017 Broadcasts'!$I$2:$I$394))+(SUMIF('[3]2017 Broadcasts'!$D$2:$D$394,'Dataset to Analyze - Overall'!A113, '[3]2017 Broadcasts'!$I$2:$I$394)))+((SUMIF('[3]2018 Broadcasts'!$C$2:$C$351, 'Dataset to Analyze - Overall'!A113, '[3]2018 Broadcasts'!$H$2:$H$351))+(SUMIF('[3]2018 Broadcasts'!$D$2:$D$351, 'Dataset to Analyze - Overall'!A113, '[3]2018 Broadcasts'!$H$2:$H$351))))/AW113)*1000000</f>
        <v>426300</v>
      </c>
      <c r="AY113" t="s">
        <v>233</v>
      </c>
      <c r="AZ113" s="4">
        <f>(VLOOKUP(A113, [3]Averages!$B$2:$K$128, 10, FALSE))*1000000</f>
        <v>291000</v>
      </c>
      <c r="BA113" s="4">
        <f>AVERAGEIF([3]Attendance!$C$2:$C$1286, 'Dataset to Analyze - Overall'!A113, [3]Attendance!$G$2:$G$1286)</f>
        <v>23509.5</v>
      </c>
      <c r="BB113">
        <f>VLOOKUP(A113, [3]Stadiums!$B$2:$E$132, 3, FALSE)</f>
        <v>65000</v>
      </c>
      <c r="BC113" s="3">
        <f t="shared" si="74"/>
        <v>0.36168461538461538</v>
      </c>
      <c r="BD113">
        <f>VLOOKUP(A113, '[3]College Football Reference 0918'!$A$2:$L$131, 11, FALSE)</f>
        <v>0</v>
      </c>
      <c r="BE113">
        <f>VLOOKUP(A113, '[3]College Football Reference 0918'!$A$2:$L$131, 12, FALSE)</f>
        <v>0</v>
      </c>
      <c r="BF113">
        <f>VLOOKUP(A113, '[3]College Football Reference 0918'!$A$2:$L$131, 2, FALSE)</f>
        <v>0</v>
      </c>
      <c r="BG113">
        <f>VLOOKUP(A113, '[3]Draft Picks'!$AG$2:$AT$131, 14, FALSE)</f>
        <v>2</v>
      </c>
      <c r="BH113">
        <f>VLOOKUP(A113, [3]Averages!$B$2:$J$128, 9, FALSE)</f>
        <v>1357616.2930000001</v>
      </c>
      <c r="BJ113">
        <f>VLOOKUP(A113&amp;"2014", '[4]Revenues_All_Sports_and_Men''s_W'!$E$2:$BI$1271, 57, FALSE)</f>
        <v>8564222</v>
      </c>
      <c r="BK113">
        <f>VLOOKUP(A113&amp;"2015", '[4]Revenues_All_Sports_and_Men''s_W'!$E$2:$BI$1271, 57, FALSE)</f>
        <v>8782297</v>
      </c>
      <c r="BL113">
        <f>VLOOKUP(A113&amp;"2016", '[4]Revenues_All_Sports_and_Men''s_W'!$E$2:$BI$1271, 57, FALSE)</f>
        <v>10615893</v>
      </c>
      <c r="BM113">
        <f>VLOOKUP(A113&amp;"2017", '[4]Revenues_All_Sports_and_Men''s_W'!$E$2:$BI$1271, 57, FALSE)</f>
        <v>10548064</v>
      </c>
      <c r="BN113">
        <f>VLOOKUP(A113&amp;"2018", '[4]Revenues_All_Sports_and_Men''s_W'!$E$2:$BI$1271, 57, FALSE)</f>
        <v>11209349</v>
      </c>
      <c r="BO113" s="6">
        <f>VLOOKUP(A113&amp;"2014", '[4]Revenues_All_Sports_and_Men''s_W'!$E$2:$FO$1271, 58, FALSE)</f>
        <v>0.31579675532038659</v>
      </c>
      <c r="BP113" s="6">
        <f>VLOOKUP(A113&amp;"2015", '[4]Revenues_All_Sports_and_Men''s_W'!$E$2:$FO$1271, 58, FALSE)</f>
        <v>0.31565934413511687</v>
      </c>
      <c r="BQ113" s="6">
        <f>VLOOKUP(A113&amp;"2016", '[4]Revenues_All_Sports_and_Men''s_W'!$E$2:$FO$1271, 58, FALSE)</f>
        <v>0.38150338934462802</v>
      </c>
      <c r="BR113" s="6">
        <f>VLOOKUP(A113&amp;"2017", '[4]Revenues_All_Sports_and_Men''s_W'!$E$2:$FO$1271, 58, FALSE)</f>
        <v>0.334298751930375</v>
      </c>
      <c r="BS113" s="6">
        <f>VLOOKUP(A113&amp;"2018", '[4]Revenues_All_Sports_and_Men''s_W'!$E$2:$FO$1271, 58, FALSE)</f>
        <v>0.35979249969138216</v>
      </c>
      <c r="BT113">
        <f>VLOOKUP(A113&amp;"2014", '[5]Recruiting_Expenses_Men''s_Women'!$F$2:$O$1271, 9, FALSE)</f>
        <v>338663</v>
      </c>
      <c r="BU113">
        <f>VLOOKUP(A113&amp;"2015", '[5]Recruiting_Expenses_Men''s_Women'!$F$2:$O$1271, 9, FALSE)</f>
        <v>367531</v>
      </c>
      <c r="BV113">
        <f>VLOOKUP(A113&amp;"2016", '[5]Recruiting_Expenses_Men''s_Women'!$F$2:$O$1271, 9, FALSE)</f>
        <v>466655</v>
      </c>
      <c r="BW113">
        <f>VLOOKUP(A113&amp;"2017", '[5]Recruiting_Expenses_Men''s_Women'!$F$2:$O$1271, 9, FALSE)</f>
        <v>456344</v>
      </c>
      <c r="BX113">
        <f>VLOOKUP(A113&amp;"2018", '[5]Recruiting_Expenses_Men''s_Women'!$F$2:$O$1271, 9, FALSE)</f>
        <v>609034</v>
      </c>
      <c r="BY113" s="4">
        <v>3359000</v>
      </c>
      <c r="BZ113" s="4">
        <v>3073000</v>
      </c>
      <c r="CA113" s="4">
        <v>2926000</v>
      </c>
      <c r="CB113" s="4">
        <v>1768000</v>
      </c>
      <c r="CC113" s="4">
        <v>1514000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f>VLOOKUP(A113, '[3]2014'!$B$18:$D$145, 3, FALSE)</f>
        <v>4</v>
      </c>
      <c r="CJ113">
        <f>VLOOKUP(A113, '[3]2015'!$B$18:$D$145, 3, FALSE)</f>
        <v>3</v>
      </c>
      <c r="CK113">
        <f>VLOOKUP(A113, '[3]2016'!$B$18:$D$145, 3, FALSE)</f>
        <v>6</v>
      </c>
      <c r="CL113">
        <f>VLOOKUP(A113, '[3]2017'!$B$18:$D$147, 3, FALSE)</f>
        <v>6</v>
      </c>
      <c r="CM113">
        <f>VLOOKUP(A113, '[3]2018'!$B$18:$D$147, 3, FALSE)</f>
        <v>3</v>
      </c>
      <c r="CN113">
        <f>COUNTIF('[3]2014 Broadcasts'!$F$2:$F$561, 'Dataset to Analyze - Overall'!A113)+COUNTIF('[3]2014 Broadcasts'!$G$2:$G$561, 'Dataset to Analyze - Overall'!A113)+COUNTIF('[3]2014 Broadcasts'!$H$2:$H$561, 'Dataset to Analyze - Overall'!A113)+COUNTIF('[3]2014 Broadcasts'!$I$2:$I$561, 'Dataset to Analyze - Overall'!A113)</f>
        <v>2</v>
      </c>
      <c r="CO113">
        <f>COUNTIF('[3]2015 Broadcasts'!$C$2:$C$417, A113)+COUNTIF('[3]2015 Broadcasts'!$D$2:$D$417, A113)</f>
        <v>2</v>
      </c>
      <c r="CP113">
        <f>COUNTIF('[3]2016 Broadcasts'!$C$2:$C$400, 'Dataset to Analyze - Overall'!A113)+COUNTIF('[3]2016 Broadcasts'!$D$2:$D$400, 'Dataset to Analyze - Overall'!A113)</f>
        <v>4</v>
      </c>
      <c r="CQ113">
        <f>COUNTIF('[3]2017 Broadcasts'!$C$2:$C$394, 'Dataset to Analyze - Overall'!A113)+COUNTIF('[3]2017 Broadcasts'!$D$2:$D$394, 'Dataset to Analyze - Overall'!A113)</f>
        <v>1</v>
      </c>
      <c r="CR113">
        <f>COUNTIF('[3]2018 Broadcasts'!$C$2:$C$351, 'Dataset to Analyze - Overall'!A113)+COUNTIF('[3]2018 Broadcasts'!$D$2:$D$351, 'Dataset to Analyze - Overall'!A113)</f>
        <v>1</v>
      </c>
      <c r="CS113" s="4">
        <f>(((SUMIF('[3]2014 Broadcasts'!$F$2:$F$561, 'Dataset to Analyze - Overall'!A113, '[3]2014 Broadcasts'!$B$2:$B$561))+(SUMIF('[3]2014 Broadcasts'!$G$2:$G$561, 'Dataset to Analyze - Overall'!A113, '[3]2014 Broadcasts'!$B$2:$B$561))+(SUMIF('[3]2014 Broadcasts'!$H$2:$H$561, 'Dataset to Analyze - Overall'!A113, '[3]2014 Broadcasts'!$B$2:$B$561))+(SUMIF('[3]2014 Broadcasts'!$I$2:$I$561, 'Dataset to Analyze - Overall'!A113, '[3]2014 Broadcasts'!$B$2:$B$561)))/'Dataset to Analyze - Overall'!CN113)*1000000</f>
        <v>323000</v>
      </c>
      <c r="CT113" s="4">
        <f>(((SUMIF('[3]2015 Broadcasts'!$C$2:$C$417,'Dataset to Analyze - Overall'!A113,'[3]2015 Broadcasts'!$H$2:$H$417))+(SUMIF('[3]2015 Broadcasts'!$D$2:$D$417,'Dataset to Analyze - Overall'!A113,'[3]2015 Broadcasts'!$H$2:$H$417)))/CO113)*1000000</f>
        <v>450500</v>
      </c>
      <c r="CU113" s="4">
        <f>(((SUMIF('[3]2016 Broadcasts'!$C$2:$C$400,'Dataset to Analyze - Overall'!A113,'[3]2016 Broadcasts'!$H$2:$H$400))+(SUMIF('[3]2016 Broadcasts'!$D$2:$D$400,'Dataset to Analyze - Overall'!A113,'[3]2016 Broadcasts'!$H$2:$H$400)))/'Dataset to Analyze - Overall'!CP113)*1000000</f>
        <v>600250</v>
      </c>
      <c r="CV113" s="4">
        <f>(((SUMIF('[3]2017 Broadcasts'!$C$2:$C$394,'Dataset to Analyze - Overall'!A113, '[3]2017 Broadcasts'!$I$2:$I$394))+(SUMIF('[3]2017 Broadcasts'!$D$2:$D$394,'Dataset to Analyze - Overall'!A113, '[3]2017 Broadcasts'!$I$2:$I$394)))/'Dataset to Analyze - Overall'!CQ113)*1000000</f>
        <v>81000</v>
      </c>
      <c r="CW113" s="4">
        <f>(((SUMIF('[3]2018 Broadcasts'!$C$2:$C$351, 'Dataset to Analyze - Overall'!A113, '[3]2018 Broadcasts'!$H$2:$H$351))+(SUMIF('[3]2018 Broadcasts'!$D$2:$D$351, 'Dataset to Analyze - Overall'!A113, '[3]2018 Broadcasts'!$H$2:$H$351)))/'Dataset to Analyze - Overall'!CR113)*1000000</f>
        <v>234000</v>
      </c>
      <c r="CX113" s="5"/>
      <c r="CY113">
        <f>VLOOKUP(A113&amp;"2014", [3]Attendance!$D$2:$G$1286, 4, FALSE)</f>
        <v>27576</v>
      </c>
      <c r="CZ113">
        <f>VLOOKUP(A113&amp;"2015", [3]Attendance!$D$2:$G$1286, 4, FALSE)</f>
        <v>23008</v>
      </c>
      <c r="DA113">
        <f>VLOOKUP(A113&amp;"2016", [3]Attendance!$D$2:$G$1286, 4, FALSE)</f>
        <v>23038</v>
      </c>
      <c r="DB113">
        <f>VLOOKUP(A113&amp;"2017", [3]Attendance!$D$2:$G$1286, 4, FALSE)</f>
        <v>22821</v>
      </c>
      <c r="DC113">
        <f>VLOOKUP(A113&amp;"2018", [3]Attendance!$D$2:$G$1286, 4, FALSE)</f>
        <v>24710</v>
      </c>
      <c r="DY113">
        <f t="shared" si="105"/>
        <v>23.77412</v>
      </c>
      <c r="DZ113">
        <f t="shared" si="106"/>
        <v>23.688589999999998</v>
      </c>
      <c r="EA113">
        <f t="shared" si="107"/>
        <v>28.945179999999997</v>
      </c>
      <c r="EB113">
        <f t="shared" si="108"/>
        <v>23.945179999999997</v>
      </c>
      <c r="EC113">
        <f t="shared" si="109"/>
        <v>23.688589999999998</v>
      </c>
      <c r="ED113">
        <f t="shared" si="110"/>
        <v>2.9859999999933171</v>
      </c>
      <c r="EE113">
        <f t="shared" si="111"/>
        <v>2.9860000000061815</v>
      </c>
      <c r="EF113">
        <f t="shared" si="112"/>
        <v>5.972000000020472</v>
      </c>
      <c r="EG113">
        <f t="shared" si="113"/>
        <v>1.4930000000358656</v>
      </c>
      <c r="EH113">
        <f t="shared" si="114"/>
        <v>1.4930000000529182</v>
      </c>
      <c r="EI113" s="4">
        <f t="shared" si="98"/>
        <v>26.760119999993318</v>
      </c>
      <c r="EJ113" s="4">
        <f t="shared" si="99"/>
        <v>26.67459000000618</v>
      </c>
      <c r="EK113" s="4">
        <f t="shared" si="100"/>
        <v>34.917180000020466</v>
      </c>
      <c r="EL113" s="4">
        <f t="shared" si="101"/>
        <v>25.438180000035864</v>
      </c>
      <c r="EM113" s="4">
        <f t="shared" si="102"/>
        <v>25.181590000052918</v>
      </c>
      <c r="EN113" s="4">
        <f t="shared" si="115"/>
        <v>114</v>
      </c>
      <c r="EO113" s="4">
        <f t="shared" si="115"/>
        <v>112</v>
      </c>
      <c r="EP113" s="4">
        <f t="shared" si="115"/>
        <v>95</v>
      </c>
      <c r="EQ113" s="4">
        <f t="shared" si="115"/>
        <v>119</v>
      </c>
      <c r="ER113" s="4" t="e">
        <f t="shared" si="115"/>
        <v>#DIV/0!</v>
      </c>
      <c r="ET113" s="4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5</v>
      </c>
      <c r="FB113">
        <v>0</v>
      </c>
      <c r="FC113">
        <v>0</v>
      </c>
      <c r="FD113">
        <f>VLOOKUP(A113, '[3]College Football Reference 0918'!$A$2:$R$131, 9, FALSE)</f>
        <v>0</v>
      </c>
      <c r="FE113">
        <f>VLOOKUP(A113, '[3]College Football Reference 0918'!$A$2:$R$131, 10, FALSE)</f>
        <v>0</v>
      </c>
      <c r="FF113">
        <f>VLOOKUP(A113, '[3]College Football Reference 0918'!$A$2:$R$131, 11, FALSE)</f>
        <v>0</v>
      </c>
      <c r="FG113">
        <f>VLOOKUP(A113, '[3]College Football Reference 0918'!$A$2:$R$131, 12, FALSE)</f>
        <v>0</v>
      </c>
      <c r="FH113">
        <f>VLOOKUP(A113, '[3]College Football Reference 0918'!$A$2:$R$131, 13, FALSE)</f>
        <v>0</v>
      </c>
      <c r="FX113">
        <f>IF((VLOOKUP(A113, '[3]2014'!$B$18:$Q$145, 13, FALSE))&gt;0, 5, 0)</f>
        <v>0</v>
      </c>
      <c r="FY113">
        <f>IF((VLOOKUP(A113, '[3]2015'!$B$18:$P$145, 13, FALSE))&gt;0, 5, 0)</f>
        <v>0</v>
      </c>
      <c r="FZ113">
        <f>IF((VLOOKUP(A113, '[3]2016'!$B$18:$Q$145, 13, FALSE))&gt;0, 5, 0)</f>
        <v>0</v>
      </c>
      <c r="GA113">
        <f>IF((VLOOKUP(A113, '[3]2017'!$B$18:$Q$147, 13, FALSE))&gt;0, 5, 0)</f>
        <v>0</v>
      </c>
      <c r="GB113">
        <f>IF((VLOOKUP(A113, '[3]2018'!$B$18:$Q$147, 13, FALSE))&gt;0, 5, 0)</f>
        <v>0</v>
      </c>
      <c r="GC113">
        <f>IF((VLOOKUP(A113, '[3]2014'!$B$18:$Q$145, 15, FALSE))&gt;0, 5, 0)</f>
        <v>0</v>
      </c>
      <c r="GD113">
        <f>IF((VLOOKUP(A113, '[3]2015'!$B$18:$P$145, 15, FALSE))&gt;0, 5, 0)</f>
        <v>0</v>
      </c>
      <c r="GE113">
        <f>IF((VLOOKUP(A113, '[3]2016'!$B$18:$Q$145, 15, FALSE))&gt;0, 5, 0)</f>
        <v>0</v>
      </c>
      <c r="GF113">
        <f>IF((VLOOKUP(A113, '[3]2017'!$B$18:$Q$147, 15, FALSE))&gt;0, 5, 0)</f>
        <v>0</v>
      </c>
      <c r="GG113">
        <f>IF((VLOOKUP(A113, '[3]2018'!$B$18:$Q$147, 15, FALSE))&gt;0, 5, 0)</f>
        <v>0</v>
      </c>
      <c r="GH113" s="7">
        <f t="shared" si="116"/>
        <v>64456.455241901946</v>
      </c>
      <c r="GI113" s="7">
        <f t="shared" si="116"/>
        <v>70215.370307451376</v>
      </c>
      <c r="GJ113" s="7">
        <f t="shared" si="116"/>
        <v>76488.820381290439</v>
      </c>
      <c r="GK113" s="7">
        <f t="shared" si="116"/>
        <v>83322.777017391054</v>
      </c>
      <c r="GL113" s="7">
        <f t="shared" si="116"/>
        <v>90767.319136066668</v>
      </c>
      <c r="GM113">
        <v>98877</v>
      </c>
      <c r="GO113" s="8">
        <f t="shared" si="89"/>
        <v>4.19E-2</v>
      </c>
      <c r="GP113" s="8">
        <f t="shared" si="90"/>
        <v>4.19E-2</v>
      </c>
      <c r="GQ113">
        <f>VLOOKUP(A113, '[3]Sept. 2017 Social'!$D$2:$F$151, 3, FALSE)</f>
        <v>4.19E-2</v>
      </c>
      <c r="GR113" t="e">
        <f>VLOOKUP(A113, '[3]Sept. 2018 Social'!$D$2:$F$151, 3, FALSE)</f>
        <v>#N/A</v>
      </c>
      <c r="GS113" t="e">
        <f>VLOOKUP(A113, '[3]Sept. 2019 Social'!$D$2:$F$301, 3, FALSE)</f>
        <v>#N/A</v>
      </c>
      <c r="GV113">
        <v>0.56328485093931679</v>
      </c>
    </row>
    <row r="114" spans="1:204" x14ac:dyDescent="0.35">
      <c r="A114" t="s">
        <v>429</v>
      </c>
      <c r="B114" t="str">
        <f>VLOOKUP(A114,'[1]CFB Scores for Tableau'!$A$2:$D$131, 2, FALSE)</f>
        <v>San Jose</v>
      </c>
      <c r="C114" t="str">
        <f>VLOOKUP(A114,'[1]CFB Scores for Tableau'!$A$2:$D$131, 3, FALSE)</f>
        <v>California</v>
      </c>
      <c r="D114" s="9">
        <f>VLOOKUP(A114,'[1]CFB Scores for Tableau'!$A$2:$D$131, 4, FALSE)</f>
        <v>95192</v>
      </c>
      <c r="F114" s="3">
        <f t="shared" si="61"/>
        <v>9.0602004338416808</v>
      </c>
      <c r="G114">
        <f t="shared" si="62"/>
        <v>95</v>
      </c>
      <c r="I114" s="4">
        <f t="shared" si="63"/>
        <v>0.21344901071999978</v>
      </c>
      <c r="J114">
        <v>0</v>
      </c>
      <c r="K114" s="4">
        <f t="shared" si="64"/>
        <v>5.9329383333333325</v>
      </c>
      <c r="L114" s="4">
        <f t="shared" si="65"/>
        <v>26.88558337359315</v>
      </c>
      <c r="M114" s="4">
        <f t="shared" si="91"/>
        <v>23.048728000000004</v>
      </c>
      <c r="N114" s="4">
        <f t="shared" si="66"/>
        <v>13.437000000137116</v>
      </c>
      <c r="O114" s="4">
        <f t="shared" si="67"/>
        <v>69.517698717783603</v>
      </c>
      <c r="P114" s="4">
        <f t="shared" si="68"/>
        <v>110</v>
      </c>
      <c r="Q114" s="4"/>
      <c r="R114" s="4">
        <f t="shared" si="92"/>
        <v>68.797302882466667</v>
      </c>
      <c r="S114" s="4">
        <f t="shared" si="69"/>
        <v>110</v>
      </c>
      <c r="T114" s="4"/>
      <c r="U114" t="s">
        <v>319</v>
      </c>
      <c r="V114" t="s">
        <v>203</v>
      </c>
      <c r="W114" s="4">
        <v>7539265.5999999996</v>
      </c>
      <c r="X114" s="4">
        <v>1783562.7</v>
      </c>
      <c r="Y114" s="4">
        <f>VLOOKUP(A114, '[2]Non-Power 5'!$B$2:$F$68, 3, FALSE)</f>
        <v>262436.40000000002</v>
      </c>
      <c r="Z114" s="4">
        <f>VLOOKUP(A114, '[2]Non-Power 5'!$B$2:$F$68, 4, FALSE)</f>
        <v>159318.6</v>
      </c>
      <c r="AA114">
        <f>VLOOKUP(A114, '[2]Non-Power 5'!$B$2:$F$68, 5, FALSE)</f>
        <v>0.60707508562074464</v>
      </c>
      <c r="AB114" s="4">
        <v>5755702.8999999994</v>
      </c>
      <c r="AC114">
        <v>0.28502962086490613</v>
      </c>
      <c r="AD114" s="4">
        <f t="shared" si="70"/>
        <v>2831633.333333333</v>
      </c>
      <c r="AE114" t="s">
        <v>430</v>
      </c>
      <c r="AF114" s="5">
        <f>(VLOOKUP(A114, '[3]USA Coaches'' Salaries'!$O$3:$W$132, 9, FALSE))</f>
        <v>0.5704264</v>
      </c>
      <c r="AG114">
        <v>29155</v>
      </c>
      <c r="AH114">
        <v>22251</v>
      </c>
      <c r="AI114">
        <v>14812</v>
      </c>
      <c r="AJ114">
        <f t="shared" si="71"/>
        <v>66218</v>
      </c>
      <c r="AK114">
        <v>0</v>
      </c>
      <c r="AL114">
        <v>0</v>
      </c>
      <c r="AM114">
        <v>0</v>
      </c>
      <c r="AN114">
        <v>0</v>
      </c>
      <c r="AO114">
        <f t="shared" si="104"/>
        <v>0</v>
      </c>
      <c r="AP114">
        <f>(VLOOKUP(A114, '[3]College Football Reference 0918'!$A$2:$I$131, 8, FALSE))*10</f>
        <v>0</v>
      </c>
      <c r="AQ114">
        <f>(VLOOKUP(A114, '[3]College Football Reference 0918'!$A$2:$I$131, 9, FALSE))*10</f>
        <v>0</v>
      </c>
      <c r="AR114">
        <f>VLOOKUP('Dataset to Analyze - Overall'!A114, '[3]College Football Reference 0918'!$A$2:$G$131, 3, FALSE)</f>
        <v>41</v>
      </c>
      <c r="AS114">
        <f>VLOOKUP('Dataset to Analyze - Overall'!A114, '[3]College Football Reference 0918'!$A$2:$G$131, 4, FALSE)</f>
        <v>83</v>
      </c>
      <c r="AT114" s="5">
        <f>VLOOKUP('Dataset to Analyze - Overall'!A114, '[3]College Football Reference 0918'!$A$2:$G$131, 5, FALSE)</f>
        <v>0.33064516129032256</v>
      </c>
      <c r="AU114">
        <f>(VLOOKUP('Dataset to Analyze - Overall'!A114,'[3]College Football Reference 0918'!$A$2:$G$131,7,FALSE)*5)</f>
        <v>10</v>
      </c>
      <c r="AV114">
        <f>(VLOOKUP('Dataset to Analyze - Overall'!A114, '[3]College Football Reference 0918'!$A$2:$G$131, 6, FALSE))*5</f>
        <v>10</v>
      </c>
      <c r="AW114">
        <f t="shared" si="73"/>
        <v>9</v>
      </c>
      <c r="AX114" s="4">
        <f>((((SUMIF('[3]2014 Broadcasts'!$F$2:$F$561, 'Dataset to Analyze - Overall'!A114, '[3]2014 Broadcasts'!$B$2:$B$561))+(SUMIF('[3]2014 Broadcasts'!$G$2:$G$561, 'Dataset to Analyze - Overall'!A114, '[3]2014 Broadcasts'!$B$2:$B$561))+(SUMIF('[3]2014 Broadcasts'!$H$2:$H$561, 'Dataset to Analyze - Overall'!A114, '[3]2014 Broadcasts'!$B$2:$B$561))+(SUMIF('[3]2014 Broadcasts'!$I$2:$I$561, 'Dataset to Analyze - Overall'!A114, '[3]2014 Broadcasts'!$B$2:$B$561)))+((SUMIF('[3]2015 Broadcasts'!$C$2:$C$417,'Dataset to Analyze - Overall'!A114,'[3]2015 Broadcasts'!$H$2:$H$417))+(SUMIF('[3]2015 Broadcasts'!$D$2:$D$417,'Dataset to Analyze - Overall'!A114,'[3]2015 Broadcasts'!$H$2:$H$417)))+((SUMIF('[3]2016 Broadcasts'!$C$2:$C$400,'Dataset to Analyze - Overall'!A114,'[3]2016 Broadcasts'!$H$2:$H$400))+(SUMIF('[3]2016 Broadcasts'!$D$2:$D$400,'Dataset to Analyze - Overall'!A114,'[3]2016 Broadcasts'!$H$2:$H$400)))+((SUMIF('[3]2017 Broadcasts'!$C$2:$C$394,'Dataset to Analyze - Overall'!A114, '[3]2017 Broadcasts'!$I$2:$I$394))+(SUMIF('[3]2017 Broadcasts'!$D$2:$D$394,'Dataset to Analyze - Overall'!A114, '[3]2017 Broadcasts'!$I$2:$I$394)))+((SUMIF('[3]2018 Broadcasts'!$C$2:$C$351, 'Dataset to Analyze - Overall'!A114, '[3]2018 Broadcasts'!$H$2:$H$351))+(SUMIF('[3]2018 Broadcasts'!$D$2:$D$351, 'Dataset to Analyze - Overall'!A114, '[3]2018 Broadcasts'!$H$2:$H$351))))/AW114)*1000000</f>
        <v>327777.77777777775</v>
      </c>
      <c r="AY114" t="s">
        <v>233</v>
      </c>
      <c r="AZ114" s="4">
        <f>(VLOOKUP(A114, [3]Averages!$B$2:$K$128, 10, FALSE))*1000000</f>
        <v>750000</v>
      </c>
      <c r="BA114" s="4">
        <f>AVERAGEIF([3]Attendance!$C$2:$C$1286, 'Dataset to Analyze - Overall'!A114, [3]Attendance!$G$2:$G$1286)</f>
        <v>14949.5</v>
      </c>
      <c r="BB114">
        <f>VLOOKUP(A114, [3]Stadiums!$B$2:$E$132, 3, FALSE)</f>
        <v>30456</v>
      </c>
      <c r="BC114" s="3">
        <f t="shared" si="74"/>
        <v>0.49085566062516417</v>
      </c>
      <c r="BD114">
        <f>VLOOKUP(A114, '[3]College Football Reference 0918'!$A$2:$L$131, 11, FALSE)</f>
        <v>0</v>
      </c>
      <c r="BE114">
        <f>VLOOKUP(A114, '[3]College Football Reference 0918'!$A$2:$L$131, 12, FALSE)</f>
        <v>1</v>
      </c>
      <c r="BF114">
        <f>VLOOKUP(A114, '[3]College Football Reference 0918'!$A$2:$L$131, 2, FALSE)</f>
        <v>1</v>
      </c>
      <c r="BG114">
        <f>VLOOKUP(A114, '[3]Draft Picks'!$AG$2:$AT$131, 14, FALSE)</f>
        <v>8</v>
      </c>
      <c r="BH114">
        <f>VLOOKUP(A114, [3]Averages!$B$2:$J$128, 9, FALSE)</f>
        <v>1548890.7609999999</v>
      </c>
      <c r="BJ114">
        <f>VLOOKUP(A114&amp;"2014", '[4]Revenues_All_Sports_and_Men''s_W'!$E$2:$BI$1271, 57, FALSE)</f>
        <v>6490966</v>
      </c>
      <c r="BK114">
        <f>VLOOKUP(A114&amp;"2015", '[4]Revenues_All_Sports_and_Men''s_W'!$E$2:$BI$1271, 57, FALSE)</f>
        <v>8098929</v>
      </c>
      <c r="BL114">
        <f>VLOOKUP(A114&amp;"2016", '[4]Revenues_All_Sports_and_Men''s_W'!$E$2:$BI$1271, 57, FALSE)</f>
        <v>8228106</v>
      </c>
      <c r="BM114">
        <f>VLOOKUP(A114&amp;"2017", '[4]Revenues_All_Sports_and_Men''s_W'!$E$2:$BI$1271, 57, FALSE)</f>
        <v>10921731</v>
      </c>
      <c r="BN114">
        <f>VLOOKUP(A114&amp;"2018", '[4]Revenues_All_Sports_and_Men''s_W'!$E$2:$BI$1271, 57, FALSE)</f>
        <v>8512268</v>
      </c>
      <c r="BO114" s="6">
        <f>VLOOKUP(A114&amp;"2014", '[4]Revenues_All_Sports_and_Men''s_W'!$E$2:$FO$1271, 58, FALSE)</f>
        <v>0.24586994286893507</v>
      </c>
      <c r="BP114" s="6">
        <f>VLOOKUP(A114&amp;"2015", '[4]Revenues_All_Sports_and_Men''s_W'!$E$2:$FO$1271, 58, FALSE)</f>
        <v>0.29379181509649727</v>
      </c>
      <c r="BQ114" s="6">
        <f>VLOOKUP(A114&amp;"2016", '[4]Revenues_All_Sports_and_Men''s_W'!$E$2:$FO$1271, 58, FALSE)</f>
        <v>0.29291088258486753</v>
      </c>
      <c r="BR114" s="6">
        <f>VLOOKUP(A114&amp;"2017", '[4]Revenues_All_Sports_and_Men''s_W'!$E$2:$FO$1271, 58, FALSE)</f>
        <v>0.31125563965250569</v>
      </c>
      <c r="BS114" s="6">
        <f>VLOOKUP(A114&amp;"2018", '[4]Revenues_All_Sports_and_Men''s_W'!$E$2:$FO$1271, 58, FALSE)</f>
        <v>0.27832452212625003</v>
      </c>
      <c r="BT114">
        <f>VLOOKUP(A114&amp;"2014", '[5]Recruiting_Expenses_Men''s_Women'!$F$2:$O$1271, 9, FALSE)</f>
        <v>289043</v>
      </c>
      <c r="BU114">
        <f>VLOOKUP(A114&amp;"2015", '[5]Recruiting_Expenses_Men''s_Women'!$F$2:$O$1271, 9, FALSE)</f>
        <v>208218</v>
      </c>
      <c r="BV114">
        <f>VLOOKUP(A114&amp;"2016", '[5]Recruiting_Expenses_Men''s_Women'!$F$2:$O$1271, 9, FALSE)</f>
        <v>233476</v>
      </c>
      <c r="BW114">
        <f>VLOOKUP(A114&amp;"2017", '[5]Recruiting_Expenses_Men''s_Women'!$F$2:$O$1271, 9, FALSE)</f>
        <v>281354</v>
      </c>
      <c r="BX114">
        <f>VLOOKUP(A114&amp;"2018", '[5]Recruiting_Expenses_Men''s_Women'!$F$2:$O$1271, 9, FALSE)</f>
        <v>328016</v>
      </c>
      <c r="BY114" s="4">
        <v>3031666.6666666665</v>
      </c>
      <c r="BZ114" s="4">
        <v>3027666.6666666665</v>
      </c>
      <c r="CA114" s="4">
        <v>3368250</v>
      </c>
      <c r="CB114" s="4">
        <v>3260583.3333333335</v>
      </c>
      <c r="CC114" s="4">
        <v>1470000.0000000002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f>VLOOKUP(A114, '[3]2014'!$B$18:$D$145, 3, FALSE)</f>
        <v>3</v>
      </c>
      <c r="CJ114">
        <f>VLOOKUP(A114, '[3]2015'!$B$18:$D$145, 3, FALSE)</f>
        <v>6</v>
      </c>
      <c r="CK114">
        <f>VLOOKUP(A114, '[3]2016'!$B$18:$D$145, 3, FALSE)</f>
        <v>4</v>
      </c>
      <c r="CL114">
        <f>VLOOKUP(A114, '[3]2017'!$B$18:$D$147, 3, FALSE)</f>
        <v>2</v>
      </c>
      <c r="CM114">
        <f>VLOOKUP(A114, '[3]2018'!$B$18:$D$147, 3, FALSE)</f>
        <v>1</v>
      </c>
      <c r="CN114">
        <f>COUNTIF('[3]2014 Broadcasts'!$F$2:$F$561, 'Dataset to Analyze - Overall'!A114)+COUNTIF('[3]2014 Broadcasts'!$G$2:$G$561, 'Dataset to Analyze - Overall'!A114)+COUNTIF('[3]2014 Broadcasts'!$H$2:$H$561, 'Dataset to Analyze - Overall'!A114)+COUNTIF('[3]2014 Broadcasts'!$I$2:$I$561, 'Dataset to Analyze - Overall'!A114)</f>
        <v>2</v>
      </c>
      <c r="CO114">
        <f>COUNTIF('[3]2015 Broadcasts'!$C$2:$C$417, A114)+COUNTIF('[3]2015 Broadcasts'!$D$2:$D$417, A114)</f>
        <v>2</v>
      </c>
      <c r="CP114">
        <f>COUNTIF('[3]2016 Broadcasts'!$C$2:$C$400, 'Dataset to Analyze - Overall'!A114)+COUNTIF('[3]2016 Broadcasts'!$D$2:$D$400, 'Dataset to Analyze - Overall'!A114)</f>
        <v>2</v>
      </c>
      <c r="CQ114">
        <f>COUNTIF('[3]2017 Broadcasts'!$C$2:$C$394, 'Dataset to Analyze - Overall'!A114)+COUNTIF('[3]2017 Broadcasts'!$D$2:$D$394, 'Dataset to Analyze - Overall'!A114)</f>
        <v>3</v>
      </c>
      <c r="CR114">
        <f>COUNTIF('[3]2018 Broadcasts'!$C$2:$C$351, 'Dataset to Analyze - Overall'!A114)+COUNTIF('[3]2018 Broadcasts'!$D$2:$D$351, 'Dataset to Analyze - Overall'!A114)</f>
        <v>0</v>
      </c>
      <c r="CS114" s="4">
        <f>(((SUMIF('[3]2014 Broadcasts'!$F$2:$F$561, 'Dataset to Analyze - Overall'!A114, '[3]2014 Broadcasts'!$B$2:$B$561))+(SUMIF('[3]2014 Broadcasts'!$G$2:$G$561, 'Dataset to Analyze - Overall'!A114, '[3]2014 Broadcasts'!$B$2:$B$561))+(SUMIF('[3]2014 Broadcasts'!$H$2:$H$561, 'Dataset to Analyze - Overall'!A114, '[3]2014 Broadcasts'!$B$2:$B$561))+(SUMIF('[3]2014 Broadcasts'!$I$2:$I$561, 'Dataset to Analyze - Overall'!A114, '[3]2014 Broadcasts'!$B$2:$B$561)))/'Dataset to Analyze - Overall'!CN114)*1000000</f>
        <v>705500</v>
      </c>
      <c r="CT114" s="4">
        <f>(((SUMIF('[3]2015 Broadcasts'!$C$2:$C$417,'Dataset to Analyze - Overall'!A114,'[3]2015 Broadcasts'!$H$2:$H$417))+(SUMIF('[3]2015 Broadcasts'!$D$2:$D$417,'Dataset to Analyze - Overall'!A114,'[3]2015 Broadcasts'!$H$2:$H$417)))/CO114)*1000000</f>
        <v>99500</v>
      </c>
      <c r="CU114" s="4">
        <f>(((SUMIF('[3]2016 Broadcasts'!$C$2:$C$400,'Dataset to Analyze - Overall'!A114,'[3]2016 Broadcasts'!$H$2:$H$400))+(SUMIF('[3]2016 Broadcasts'!$D$2:$D$400,'Dataset to Analyze - Overall'!A114,'[3]2016 Broadcasts'!$H$2:$H$400)))/'Dataset to Analyze - Overall'!CP114)*1000000</f>
        <v>428500</v>
      </c>
      <c r="CV114" s="4">
        <f>(((SUMIF('[3]2017 Broadcasts'!$C$2:$C$394,'Dataset to Analyze - Overall'!A114, '[3]2017 Broadcasts'!$I$2:$I$394))+(SUMIF('[3]2017 Broadcasts'!$D$2:$D$394,'Dataset to Analyze - Overall'!A114, '[3]2017 Broadcasts'!$I$2:$I$394)))/'Dataset to Analyze - Overall'!CQ114)*1000000</f>
        <v>161000</v>
      </c>
      <c r="CW114" s="4">
        <v>0</v>
      </c>
      <c r="CX114" s="5"/>
      <c r="CY114">
        <f>VLOOKUP(A114&amp;"2014", [3]Attendance!$D$2:$G$1286, 4, FALSE)</f>
        <v>15068</v>
      </c>
      <c r="CZ114">
        <f>VLOOKUP(A114&amp;"2015", [3]Attendance!$D$2:$G$1286, 4, FALSE)</f>
        <v>15312</v>
      </c>
      <c r="DA114">
        <f>VLOOKUP(A114&amp;"2016", [3]Attendance!$D$2:$G$1286, 4, FALSE)</f>
        <v>15419</v>
      </c>
      <c r="DB114">
        <f>VLOOKUP(A114&amp;"2017", [3]Attendance!$D$2:$G$1286, 4, FALSE)</f>
        <v>14206</v>
      </c>
      <c r="DC114">
        <f>VLOOKUP(A114&amp;"2018", [3]Attendance!$D$2:$G$1286, 4, FALSE)</f>
        <v>14255</v>
      </c>
      <c r="DY114">
        <f t="shared" si="105"/>
        <v>23.688589999999998</v>
      </c>
      <c r="DZ114">
        <f t="shared" si="106"/>
        <v>33.945179999999993</v>
      </c>
      <c r="EA114">
        <f t="shared" si="107"/>
        <v>23.77412</v>
      </c>
      <c r="EB114">
        <f t="shared" si="108"/>
        <v>24.841459999999998</v>
      </c>
      <c r="EC114">
        <f t="shared" si="109"/>
        <v>23.517529999999997</v>
      </c>
      <c r="ED114">
        <f t="shared" si="110"/>
        <v>2.9859999999957916</v>
      </c>
      <c r="EE114">
        <f t="shared" si="111"/>
        <v>2.986000000004442</v>
      </c>
      <c r="EF114">
        <f t="shared" si="112"/>
        <v>2.9860000000140765</v>
      </c>
      <c r="EG114">
        <f t="shared" si="113"/>
        <v>4.4790000000242713</v>
      </c>
      <c r="EH114">
        <f t="shared" si="114"/>
        <v>3.5566749445346762E-11</v>
      </c>
      <c r="EI114" s="4">
        <f t="shared" si="98"/>
        <v>26.674589999995789</v>
      </c>
      <c r="EJ114" s="4">
        <f t="shared" si="99"/>
        <v>36.931180000004439</v>
      </c>
      <c r="EK114" s="4">
        <f t="shared" si="100"/>
        <v>26.760120000014076</v>
      </c>
      <c r="EL114" s="4">
        <f t="shared" si="101"/>
        <v>29.320460000024269</v>
      </c>
      <c r="EM114" s="4">
        <f t="shared" si="102"/>
        <v>23.517530000035563</v>
      </c>
      <c r="EN114" s="4">
        <f t="shared" si="115"/>
        <v>116</v>
      </c>
      <c r="EO114" s="4">
        <f t="shared" si="115"/>
        <v>93</v>
      </c>
      <c r="EP114" s="4">
        <f t="shared" si="115"/>
        <v>112</v>
      </c>
      <c r="EQ114" s="4">
        <f t="shared" si="115"/>
        <v>109</v>
      </c>
      <c r="ER114" s="4" t="e">
        <f t="shared" si="115"/>
        <v>#DIV/0!</v>
      </c>
      <c r="ET114" s="4">
        <v>0</v>
      </c>
      <c r="EU114">
        <v>5</v>
      </c>
      <c r="EV114">
        <v>0</v>
      </c>
      <c r="EW114">
        <v>0</v>
      </c>
      <c r="EX114">
        <v>0</v>
      </c>
      <c r="EY114">
        <v>0</v>
      </c>
      <c r="EZ114">
        <v>5</v>
      </c>
      <c r="FA114">
        <v>0</v>
      </c>
      <c r="FB114">
        <v>0</v>
      </c>
      <c r="FC114">
        <v>0</v>
      </c>
      <c r="FD114">
        <f>VLOOKUP(A114, '[3]College Football Reference 0918'!$A$2:$R$131, 9, FALSE)</f>
        <v>0</v>
      </c>
      <c r="FE114">
        <f>VLOOKUP(A114, '[3]College Football Reference 0918'!$A$2:$R$131, 10, FALSE)</f>
        <v>0</v>
      </c>
      <c r="FF114">
        <f>VLOOKUP(A114, '[3]College Football Reference 0918'!$A$2:$R$131, 11, FALSE)</f>
        <v>0</v>
      </c>
      <c r="FG114">
        <f>VLOOKUP(A114, '[3]College Football Reference 0918'!$A$2:$R$131, 12, FALSE)</f>
        <v>1</v>
      </c>
      <c r="FH114">
        <f>VLOOKUP(A114, '[3]College Football Reference 0918'!$A$2:$R$131, 13, FALSE)</f>
        <v>0</v>
      </c>
      <c r="FX114">
        <f>IF((VLOOKUP(A114, '[3]2014'!$B$18:$Q$145, 13, FALSE))&gt;0, 5, 0)</f>
        <v>0</v>
      </c>
      <c r="FY114">
        <f>IF((VLOOKUP(A114, '[3]2015'!$B$18:$P$145, 13, FALSE))&gt;0, 5, 0)</f>
        <v>0</v>
      </c>
      <c r="FZ114">
        <f>IF((VLOOKUP(A114, '[3]2016'!$B$18:$Q$145, 13, FALSE))&gt;0, 5, 0)</f>
        <v>0</v>
      </c>
      <c r="GA114">
        <f>IF((VLOOKUP(A114, '[3]2017'!$B$18:$Q$147, 13, FALSE))&gt;0, 5, 0)</f>
        <v>0</v>
      </c>
      <c r="GB114">
        <f>IF((VLOOKUP(A114, '[3]2018'!$B$18:$Q$147, 13, FALSE))&gt;0, 5, 0)</f>
        <v>0</v>
      </c>
      <c r="GC114">
        <f>IF((VLOOKUP(A114, '[3]2014'!$B$18:$Q$145, 15, FALSE))&gt;0, 5, 0)</f>
        <v>0</v>
      </c>
      <c r="GD114">
        <f>IF((VLOOKUP(A114, '[3]2015'!$B$18:$P$145, 15, FALSE))&gt;0, 5, 0)</f>
        <v>0</v>
      </c>
      <c r="GE114">
        <f>IF((VLOOKUP(A114, '[3]2016'!$B$18:$Q$145, 15, FALSE))&gt;0, 5, 0)</f>
        <v>0</v>
      </c>
      <c r="GF114">
        <f>IF((VLOOKUP(A114, '[3]2017'!$B$18:$Q$147, 15, FALSE))&gt;0, 5, 0)</f>
        <v>0</v>
      </c>
      <c r="GG114">
        <f>IF((VLOOKUP(A114, '[3]2018'!$B$18:$Q$147, 15, FALSE))&gt;0, 5, 0)</f>
        <v>0</v>
      </c>
      <c r="GH114" s="7">
        <f t="shared" ref="GH114:GL129" si="117">GI114-(GI114*$GU$2)</f>
        <v>43166.535728311574</v>
      </c>
      <c r="GI114" s="7">
        <f t="shared" si="117"/>
        <v>47023.285405289556</v>
      </c>
      <c r="GJ114" s="7">
        <f t="shared" si="117"/>
        <v>51224.619557716054</v>
      </c>
      <c r="GK114" s="7">
        <f t="shared" si="117"/>
        <v>55801.325369272941</v>
      </c>
      <c r="GL114" s="7">
        <f t="shared" si="117"/>
        <v>60786.940729917602</v>
      </c>
      <c r="GM114">
        <v>66218</v>
      </c>
      <c r="GO114" s="8" t="e">
        <f t="shared" si="89"/>
        <v>#N/A</v>
      </c>
      <c r="GP114" s="8" t="e">
        <f t="shared" si="90"/>
        <v>#N/A</v>
      </c>
      <c r="GQ114" t="e">
        <f>VLOOKUP(A114, '[3]Sept. 2017 Social'!$D$2:$F$151, 3, FALSE)</f>
        <v>#N/A</v>
      </c>
      <c r="GR114" t="e">
        <f>VLOOKUP(A114, '[3]Sept. 2018 Social'!$D$2:$F$151, 3, FALSE)</f>
        <v>#N/A</v>
      </c>
      <c r="GS114" t="e">
        <f>VLOOKUP(A114, '[3]Sept. 2019 Social'!$D$2:$F$301, 3, FALSE)</f>
        <v>#N/A</v>
      </c>
      <c r="GV114">
        <v>0.84914606761677269</v>
      </c>
    </row>
    <row r="115" spans="1:204" x14ac:dyDescent="0.35">
      <c r="A115" t="s">
        <v>431</v>
      </c>
      <c r="B115" t="str">
        <f>VLOOKUP(A115,'[1]CFB Scores for Tableau'!$A$2:$D$131, 2, FALSE)</f>
        <v>Statesboro</v>
      </c>
      <c r="C115" t="str">
        <f>VLOOKUP(A115,'[1]CFB Scores for Tableau'!$A$2:$D$131, 3, FALSE)</f>
        <v>Georgia</v>
      </c>
      <c r="D115" s="9">
        <f>VLOOKUP(A115,'[1]CFB Scores for Tableau'!$A$2:$D$131, 4, FALSE)</f>
        <v>30460</v>
      </c>
      <c r="F115" s="3">
        <f t="shared" si="61"/>
        <v>3.5462621636853231</v>
      </c>
      <c r="G115">
        <f t="shared" si="62"/>
        <v>124</v>
      </c>
      <c r="I115" s="4">
        <f t="shared" si="63"/>
        <v>-2.2504747573900001</v>
      </c>
      <c r="J115">
        <v>0</v>
      </c>
      <c r="K115" s="4">
        <f t="shared" si="64"/>
        <v>2.6870400000000001</v>
      </c>
      <c r="L115" s="4">
        <f t="shared" si="65"/>
        <v>21.842711101131759</v>
      </c>
      <c r="M115" s="4">
        <f t="shared" si="91"/>
        <v>19.424026000000001</v>
      </c>
      <c r="N115" s="4">
        <f t="shared" si="66"/>
        <v>23.888000000198055</v>
      </c>
      <c r="O115" s="4">
        <f t="shared" si="67"/>
        <v>65.591302343939816</v>
      </c>
      <c r="P115" s="4">
        <f t="shared" si="68"/>
        <v>114</v>
      </c>
      <c r="Q115" s="4"/>
      <c r="R115" s="4">
        <f t="shared" si="92"/>
        <v>64.87111571169001</v>
      </c>
      <c r="S115" s="4">
        <f t="shared" si="69"/>
        <v>114</v>
      </c>
      <c r="T115" s="4"/>
      <c r="U115" t="s">
        <v>381</v>
      </c>
      <c r="V115" t="s">
        <v>203</v>
      </c>
      <c r="W115" s="4">
        <v>4751075.3</v>
      </c>
      <c r="X115" s="4">
        <v>724451.4</v>
      </c>
      <c r="Y115" s="4">
        <f>VLOOKUP(A115, '[2]Non-Power 5'!$B$2:$F$68, 3, FALSE)</f>
        <v>161514.79999999999</v>
      </c>
      <c r="Z115" s="4">
        <f>VLOOKUP(A115, '[2]Non-Power 5'!$B$2:$F$68, 4, FALSE)</f>
        <v>74864.800000000003</v>
      </c>
      <c r="AA115">
        <f>VLOOKUP(A115, '[2]Non-Power 5'!$B$2:$F$68, 5, FALSE)</f>
        <v>0.46351665605876369</v>
      </c>
      <c r="AB115" s="4">
        <v>4026623.9</v>
      </c>
      <c r="AC115">
        <v>0.31515796848771421</v>
      </c>
      <c r="AD115" s="4">
        <f t="shared" si="70"/>
        <v>1450400</v>
      </c>
      <c r="AE115" t="s">
        <v>432</v>
      </c>
      <c r="AF115" s="5">
        <f>(VLOOKUP(A115, '[3]USA Coaches'' Salaries'!$O$3:$W$132, 9, FALSE))</f>
        <v>0.67200000000000004</v>
      </c>
      <c r="AG115">
        <v>35957</v>
      </c>
      <c r="AH115">
        <v>40751</v>
      </c>
      <c r="AI115">
        <v>19921</v>
      </c>
      <c r="AJ115">
        <f t="shared" si="71"/>
        <v>96629</v>
      </c>
      <c r="AK115">
        <v>0</v>
      </c>
      <c r="AL115">
        <v>0</v>
      </c>
      <c r="AM115">
        <v>0</v>
      </c>
      <c r="AN115">
        <v>0</v>
      </c>
      <c r="AO115">
        <f t="shared" si="104"/>
        <v>0</v>
      </c>
      <c r="AP115">
        <f>(VLOOKUP(A115, '[3]College Football Reference 0918'!$A$2:$I$131, 8, FALSE))*10</f>
        <v>0</v>
      </c>
      <c r="AQ115">
        <f>(VLOOKUP(A115, '[3]College Football Reference 0918'!$A$2:$I$131, 9, FALSE))*10</f>
        <v>10</v>
      </c>
      <c r="AR115">
        <f>VLOOKUP('Dataset to Analyze - Overall'!A115, '[3]College Football Reference 0918'!$A$2:$G$131, 3, FALSE)</f>
        <v>35</v>
      </c>
      <c r="AS115">
        <f>VLOOKUP('Dataset to Analyze - Overall'!A115, '[3]College Football Reference 0918'!$A$2:$G$131, 4, FALSE)</f>
        <v>27</v>
      </c>
      <c r="AT115" s="5">
        <f>VLOOKUP('Dataset to Analyze - Overall'!A115, '[3]College Football Reference 0918'!$A$2:$G$131, 5, FALSE)</f>
        <v>0.56451612903225812</v>
      </c>
      <c r="AU115">
        <f>(VLOOKUP('Dataset to Analyze - Overall'!A115,'[3]College Football Reference 0918'!$A$2:$G$131,7,FALSE)*5)</f>
        <v>10</v>
      </c>
      <c r="AV115">
        <f>(VLOOKUP('Dataset to Analyze - Overall'!A115, '[3]College Football Reference 0918'!$A$2:$G$131, 6, FALSE))*5</f>
        <v>10</v>
      </c>
      <c r="AW115">
        <f t="shared" si="73"/>
        <v>16</v>
      </c>
      <c r="AX115" s="4">
        <f>((((SUMIF('[3]2014 Broadcasts'!$F$2:$F$561, 'Dataset to Analyze - Overall'!A115, '[3]2014 Broadcasts'!$B$2:$B$561))+(SUMIF('[3]2014 Broadcasts'!$G$2:$G$561, 'Dataset to Analyze - Overall'!A115, '[3]2014 Broadcasts'!$B$2:$B$561))+(SUMIF('[3]2014 Broadcasts'!$H$2:$H$561, 'Dataset to Analyze - Overall'!A115, '[3]2014 Broadcasts'!$B$2:$B$561))+(SUMIF('[3]2014 Broadcasts'!$I$2:$I$561, 'Dataset to Analyze - Overall'!A115, '[3]2014 Broadcasts'!$B$2:$B$561)))+((SUMIF('[3]2015 Broadcasts'!$C$2:$C$417,'Dataset to Analyze - Overall'!A115,'[3]2015 Broadcasts'!$H$2:$H$417))+(SUMIF('[3]2015 Broadcasts'!$D$2:$D$417,'Dataset to Analyze - Overall'!A115,'[3]2015 Broadcasts'!$H$2:$H$417)))+((SUMIF('[3]2016 Broadcasts'!$C$2:$C$400,'Dataset to Analyze - Overall'!A115,'[3]2016 Broadcasts'!$H$2:$H$400))+(SUMIF('[3]2016 Broadcasts'!$D$2:$D$400,'Dataset to Analyze - Overall'!A115,'[3]2016 Broadcasts'!$H$2:$H$400)))+((SUMIF('[3]2017 Broadcasts'!$C$2:$C$394,'Dataset to Analyze - Overall'!A115, '[3]2017 Broadcasts'!$I$2:$I$394))+(SUMIF('[3]2017 Broadcasts'!$D$2:$D$394,'Dataset to Analyze - Overall'!A115, '[3]2017 Broadcasts'!$I$2:$I$394)))+((SUMIF('[3]2018 Broadcasts'!$C$2:$C$351, 'Dataset to Analyze - Overall'!A115, '[3]2018 Broadcasts'!$H$2:$H$351))+(SUMIF('[3]2018 Broadcasts'!$D$2:$D$351, 'Dataset to Analyze - Overall'!A115, '[3]2018 Broadcasts'!$H$2:$H$351))))/AW115)*1000000</f>
        <v>446562.5</v>
      </c>
      <c r="AY115" t="s">
        <v>233</v>
      </c>
      <c r="AZ115" s="4">
        <f>(VLOOKUP(A115, [3]Averages!$B$2:$K$128, 10, FALSE))*1000000</f>
        <v>285714.28571428568</v>
      </c>
      <c r="BA115" s="4">
        <f>AVERAGEIF([3]Attendance!$C$2:$C$1286, 'Dataset to Analyze - Overall'!A115, [3]Attendance!$G$2:$G$1286)</f>
        <v>17524.599999999999</v>
      </c>
      <c r="BB115">
        <f>VLOOKUP(A115, [3]Stadiums!$B$2:$E$132, 3, FALSE)</f>
        <v>24300</v>
      </c>
      <c r="BC115" s="3">
        <f t="shared" si="74"/>
        <v>0.7211769547325102</v>
      </c>
      <c r="BD115">
        <f>VLOOKUP(A115, '[3]College Football Reference 0918'!$A$2:$L$131, 11, FALSE)</f>
        <v>0</v>
      </c>
      <c r="BE115">
        <f>VLOOKUP(A115, '[3]College Football Reference 0918'!$A$2:$L$131, 12, FALSE)</f>
        <v>0</v>
      </c>
      <c r="BF115">
        <f>VLOOKUP(A115, '[3]College Football Reference 0918'!$A$2:$L$131, 2, FALSE)</f>
        <v>1</v>
      </c>
      <c r="BG115">
        <f>VLOOKUP(A115, '[3]Draft Picks'!$AG$2:$AT$131, 14, FALSE)</f>
        <v>5</v>
      </c>
      <c r="BH115">
        <f>VLOOKUP(A115, [3]Averages!$B$2:$J$128, 9, FALSE)</f>
        <v>1277258.95</v>
      </c>
      <c r="BJ115">
        <f>VLOOKUP(A115&amp;"2014", '[4]Revenues_All_Sports_and_Men''s_W'!$E$2:$BI$1271, 57, FALSE)</f>
        <v>4777968</v>
      </c>
      <c r="BK115">
        <f>VLOOKUP(A115&amp;"2015", '[4]Revenues_All_Sports_and_Men''s_W'!$E$2:$BI$1271, 57, FALSE)</f>
        <v>7799526</v>
      </c>
      <c r="BL115">
        <f>VLOOKUP(A115&amp;"2016", '[4]Revenues_All_Sports_and_Men''s_W'!$E$2:$BI$1271, 57, FALSE)</f>
        <v>6138567</v>
      </c>
      <c r="BM115">
        <f>VLOOKUP(A115&amp;"2017", '[4]Revenues_All_Sports_and_Men''s_W'!$E$2:$BI$1271, 57, FALSE)</f>
        <v>6881771</v>
      </c>
      <c r="BN115">
        <f>VLOOKUP(A115&amp;"2018", '[4]Revenues_All_Sports_and_Men''s_W'!$E$2:$BI$1271, 57, FALSE)</f>
        <v>6123720</v>
      </c>
      <c r="BO115" s="6">
        <f>VLOOKUP(A115&amp;"2014", '[4]Revenues_All_Sports_and_Men''s_W'!$E$2:$FO$1271, 58, FALSE)</f>
        <v>0.30201786961564842</v>
      </c>
      <c r="BP115" s="6">
        <f>VLOOKUP(A115&amp;"2015", '[4]Revenues_All_Sports_and_Men''s_W'!$E$2:$FO$1271, 58, FALSE)</f>
        <v>0.43117319571659785</v>
      </c>
      <c r="BQ115" s="6">
        <f>VLOOKUP(A115&amp;"2016", '[4]Revenues_All_Sports_and_Men''s_W'!$E$2:$FO$1271, 58, FALSE)</f>
        <v>0.29340308397521875</v>
      </c>
      <c r="BR115" s="6">
        <f>VLOOKUP(A115&amp;"2017", '[4]Revenues_All_Sports_and_Men''s_W'!$E$2:$FO$1271, 58, FALSE)</f>
        <v>0.34509638674266263</v>
      </c>
      <c r="BS115" s="6">
        <f>VLOOKUP(A115&amp;"2018", '[4]Revenues_All_Sports_and_Men''s_W'!$E$2:$FO$1271, 58, FALSE)</f>
        <v>0.29789205949046066</v>
      </c>
      <c r="BT115">
        <f>VLOOKUP(A115&amp;"2014", '[5]Recruiting_Expenses_Men''s_Women'!$F$2:$O$1271, 9, FALSE)</f>
        <v>225524</v>
      </c>
      <c r="BU115">
        <f>VLOOKUP(A115&amp;"2015", '[5]Recruiting_Expenses_Men''s_Women'!$F$2:$O$1271, 9, FALSE)</f>
        <v>179744</v>
      </c>
      <c r="BV115">
        <f>VLOOKUP(A115&amp;"2016", '[5]Recruiting_Expenses_Men''s_Women'!$F$2:$O$1271, 9, FALSE)</f>
        <v>187953</v>
      </c>
      <c r="BW115">
        <f>VLOOKUP(A115&amp;"2017", '[5]Recruiting_Expenses_Men''s_Women'!$F$2:$O$1271, 9, FALSE)</f>
        <v>276724</v>
      </c>
      <c r="BX115">
        <f>VLOOKUP(A115&amp;"2018", '[5]Recruiting_Expenses_Men''s_Women'!$F$2:$O$1271, 9, FALSE)</f>
        <v>228092</v>
      </c>
      <c r="BY115" s="4">
        <v>768000</v>
      </c>
      <c r="BZ115" s="4">
        <v>1556000</v>
      </c>
      <c r="CA115" s="4">
        <v>1545000</v>
      </c>
      <c r="CB115" s="4">
        <v>1663000</v>
      </c>
      <c r="CC115" s="4">
        <v>1720000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f>VLOOKUP(A115, '[3]2014'!$B$18:$D$145, 3, FALSE)</f>
        <v>9</v>
      </c>
      <c r="CJ115">
        <f>VLOOKUP(A115, '[3]2015'!$B$18:$D$145, 3, FALSE)</f>
        <v>9</v>
      </c>
      <c r="CK115">
        <f>VLOOKUP(A115, '[3]2016'!$B$18:$D$145, 3, FALSE)</f>
        <v>5</v>
      </c>
      <c r="CL115">
        <f>VLOOKUP(A115, '[3]2017'!$B$18:$D$147, 3, FALSE)</f>
        <v>2</v>
      </c>
      <c r="CM115">
        <f>VLOOKUP(A115, '[3]2018'!$B$18:$D$147, 3, FALSE)</f>
        <v>10</v>
      </c>
      <c r="CN115">
        <f>COUNTIF('[3]2014 Broadcasts'!$F$2:$F$561, 'Dataset to Analyze - Overall'!A115)+COUNTIF('[3]2014 Broadcasts'!$G$2:$G$561, 'Dataset to Analyze - Overall'!A115)+COUNTIF('[3]2014 Broadcasts'!$H$2:$H$561, 'Dataset to Analyze - Overall'!A115)+COUNTIF('[3]2014 Broadcasts'!$I$2:$I$561, 'Dataset to Analyze - Overall'!A115)</f>
        <v>2</v>
      </c>
      <c r="CO115">
        <f>COUNTIF('[3]2015 Broadcasts'!$C$2:$C$417, A115)+COUNTIF('[3]2015 Broadcasts'!$D$2:$D$417, A115)</f>
        <v>4</v>
      </c>
      <c r="CP115">
        <f>COUNTIF('[3]2016 Broadcasts'!$C$2:$C$400, 'Dataset to Analyze - Overall'!A115)+COUNTIF('[3]2016 Broadcasts'!$D$2:$D$400, 'Dataset to Analyze - Overall'!A115)</f>
        <v>5</v>
      </c>
      <c r="CQ115">
        <f>COUNTIF('[3]2017 Broadcasts'!$C$2:$C$394, 'Dataset to Analyze - Overall'!A115)+COUNTIF('[3]2017 Broadcasts'!$D$2:$D$394, 'Dataset to Analyze - Overall'!A115)</f>
        <v>2</v>
      </c>
      <c r="CR115">
        <f>COUNTIF('[3]2018 Broadcasts'!$C$2:$C$351, 'Dataset to Analyze - Overall'!A115)+COUNTIF('[3]2018 Broadcasts'!$D$2:$D$351, 'Dataset to Analyze - Overall'!A115)</f>
        <v>3</v>
      </c>
      <c r="CS115" s="4">
        <f>(((SUMIF('[3]2014 Broadcasts'!$F$2:$F$561, 'Dataset to Analyze - Overall'!A115, '[3]2014 Broadcasts'!$B$2:$B$561))+(SUMIF('[3]2014 Broadcasts'!$G$2:$G$561, 'Dataset to Analyze - Overall'!A115, '[3]2014 Broadcasts'!$B$2:$B$561))+(SUMIF('[3]2014 Broadcasts'!$H$2:$H$561, 'Dataset to Analyze - Overall'!A115, '[3]2014 Broadcasts'!$B$2:$B$561))+(SUMIF('[3]2014 Broadcasts'!$I$2:$I$561, 'Dataset to Analyze - Overall'!A115, '[3]2014 Broadcasts'!$B$2:$B$561)))/'Dataset to Analyze - Overall'!CN115)*1000000</f>
        <v>120500</v>
      </c>
      <c r="CT115" s="4">
        <f>(((SUMIF('[3]2015 Broadcasts'!$C$2:$C$417,'Dataset to Analyze - Overall'!A115,'[3]2015 Broadcasts'!$H$2:$H$417))+(SUMIF('[3]2015 Broadcasts'!$D$2:$D$417,'Dataset to Analyze - Overall'!A115,'[3]2015 Broadcasts'!$H$2:$H$417)))/CO115)*1000000</f>
        <v>896500</v>
      </c>
      <c r="CU115" s="4">
        <f>(((SUMIF('[3]2016 Broadcasts'!$C$2:$C$400,'Dataset to Analyze - Overall'!A115,'[3]2016 Broadcasts'!$H$2:$H$400))+(SUMIF('[3]2016 Broadcasts'!$D$2:$D$400,'Dataset to Analyze - Overall'!A115,'[3]2016 Broadcasts'!$H$2:$H$400)))/'Dataset to Analyze - Overall'!CP115)*1000000</f>
        <v>229999.99999999997</v>
      </c>
      <c r="CV115" s="4">
        <f>(((SUMIF('[3]2017 Broadcasts'!$C$2:$C$394,'Dataset to Analyze - Overall'!A115, '[3]2017 Broadcasts'!$I$2:$I$394))+(SUMIF('[3]2017 Broadcasts'!$D$2:$D$394,'Dataset to Analyze - Overall'!A115, '[3]2017 Broadcasts'!$I$2:$I$394)))/'Dataset to Analyze - Overall'!CQ115)*1000000</f>
        <v>261500</v>
      </c>
      <c r="CW115" s="4">
        <f>(((SUMIF('[3]2018 Broadcasts'!$C$2:$C$351, 'Dataset to Analyze - Overall'!A115, '[3]2018 Broadcasts'!$H$2:$H$351))+(SUMIF('[3]2018 Broadcasts'!$D$2:$D$351, 'Dataset to Analyze - Overall'!A115, '[3]2018 Broadcasts'!$H$2:$H$351)))/'Dataset to Analyze - Overall'!CR115)*1000000</f>
        <v>548333.33333333337</v>
      </c>
      <c r="CX115" s="5"/>
      <c r="CZ115">
        <f>VLOOKUP(A115&amp;"2015", [3]Attendance!$D$2:$G$1286, 4, FALSE)</f>
        <v>20780</v>
      </c>
      <c r="DA115">
        <f>VLOOKUP(A115&amp;"2016", [3]Attendance!$D$2:$G$1286, 4, FALSE)</f>
        <v>20819</v>
      </c>
      <c r="DB115">
        <f>VLOOKUP(A115&amp;"2017", [3]Attendance!$D$2:$G$1286, 4, FALSE)</f>
        <v>15258</v>
      </c>
      <c r="DC115">
        <f>VLOOKUP(A115&amp;"2018", [3]Attendance!$D$2:$G$1286, 4, FALSE)</f>
        <v>16802</v>
      </c>
      <c r="DY115">
        <f t="shared" si="105"/>
        <v>35.440169999999995</v>
      </c>
      <c r="DZ115">
        <f t="shared" si="106"/>
        <v>34.201769999999996</v>
      </c>
      <c r="EA115">
        <f t="shared" si="107"/>
        <v>23.859649999999998</v>
      </c>
      <c r="EB115">
        <f t="shared" si="108"/>
        <v>23.603059999999999</v>
      </c>
      <c r="EC115">
        <f t="shared" si="109"/>
        <v>34.287300000000002</v>
      </c>
      <c r="ED115">
        <f t="shared" si="110"/>
        <v>2.9860000000479392</v>
      </c>
      <c r="EE115">
        <f t="shared" si="111"/>
        <v>5.9720000000639386</v>
      </c>
      <c r="EF115">
        <f t="shared" si="112"/>
        <v>7.4650000000777199</v>
      </c>
      <c r="EG115">
        <f t="shared" si="113"/>
        <v>2.9860000000920888</v>
      </c>
      <c r="EH115">
        <f t="shared" si="114"/>
        <v>4.4790000001089094</v>
      </c>
      <c r="EI115" s="4">
        <f t="shared" si="98"/>
        <v>38.426170000047932</v>
      </c>
      <c r="EJ115" s="4">
        <f t="shared" si="99"/>
        <v>40.173770000063932</v>
      </c>
      <c r="EK115" s="4">
        <f t="shared" si="100"/>
        <v>31.324650000077717</v>
      </c>
      <c r="EL115" s="4">
        <f t="shared" si="101"/>
        <v>26.58906000009209</v>
      </c>
      <c r="EM115" s="4">
        <f t="shared" si="102"/>
        <v>38.766300000108913</v>
      </c>
      <c r="EN115" s="4">
        <f t="shared" si="115"/>
        <v>91</v>
      </c>
      <c r="EO115" s="4">
        <f t="shared" si="115"/>
        <v>87</v>
      </c>
      <c r="EP115" s="4">
        <f t="shared" si="115"/>
        <v>102</v>
      </c>
      <c r="EQ115" s="4">
        <f t="shared" si="115"/>
        <v>116</v>
      </c>
      <c r="ER115" s="4" t="e">
        <f t="shared" si="115"/>
        <v>#DIV/0!</v>
      </c>
      <c r="ET115" s="4">
        <v>0</v>
      </c>
      <c r="EU115">
        <v>5</v>
      </c>
      <c r="EV115">
        <v>0</v>
      </c>
      <c r="EW115">
        <v>0</v>
      </c>
      <c r="EX115">
        <v>5</v>
      </c>
      <c r="EY115">
        <v>0</v>
      </c>
      <c r="EZ115">
        <v>5</v>
      </c>
      <c r="FA115">
        <v>0</v>
      </c>
      <c r="FB115">
        <v>0</v>
      </c>
      <c r="FC115">
        <v>5</v>
      </c>
      <c r="FD115">
        <f>VLOOKUP(A115, '[3]College Football Reference 0918'!$A$2:$R$131, 9, FALSE)</f>
        <v>1</v>
      </c>
      <c r="FE115">
        <f>VLOOKUP(A115, '[3]College Football Reference 0918'!$A$2:$R$131, 10, FALSE)</f>
        <v>0</v>
      </c>
      <c r="FF115">
        <f>VLOOKUP(A115, '[3]College Football Reference 0918'!$A$2:$R$131, 11, FALSE)</f>
        <v>0</v>
      </c>
      <c r="FG115">
        <f>VLOOKUP(A115, '[3]College Football Reference 0918'!$A$2:$R$131, 12, FALSE)</f>
        <v>0</v>
      </c>
      <c r="FH115">
        <f>VLOOKUP(A115, '[3]College Football Reference 0918'!$A$2:$R$131, 13, FALSE)</f>
        <v>0</v>
      </c>
      <c r="FS115">
        <v>10</v>
      </c>
      <c r="FX115">
        <f>IF((VLOOKUP(A115, '[3]2014'!$B$18:$Q$145, 13, FALSE))&gt;0, 5, 0)</f>
        <v>0</v>
      </c>
      <c r="FY115">
        <f>IF((VLOOKUP(A115, '[3]2015'!$B$18:$P$145, 13, FALSE))&gt;0, 5, 0)</f>
        <v>0</v>
      </c>
      <c r="FZ115">
        <f>IF((VLOOKUP(A115, '[3]2016'!$B$18:$Q$145, 13, FALSE))&gt;0, 5, 0)</f>
        <v>0</v>
      </c>
      <c r="GA115">
        <f>IF((VLOOKUP(A115, '[3]2017'!$B$18:$Q$147, 13, FALSE))&gt;0, 5, 0)</f>
        <v>0</v>
      </c>
      <c r="GB115">
        <f>IF((VLOOKUP(A115, '[3]2018'!$B$18:$Q$147, 13, FALSE))&gt;0, 5, 0)</f>
        <v>0</v>
      </c>
      <c r="GC115">
        <f>IF((VLOOKUP(A115, '[3]2014'!$B$18:$Q$145, 15, FALSE))&gt;0, 5, 0)</f>
        <v>0</v>
      </c>
      <c r="GD115">
        <f>IF((VLOOKUP(A115, '[3]2015'!$B$18:$P$145, 15, FALSE))&gt;0, 5, 0)</f>
        <v>0</v>
      </c>
      <c r="GE115">
        <f>IF((VLOOKUP(A115, '[3]2016'!$B$18:$Q$145, 15, FALSE))&gt;0, 5, 0)</f>
        <v>0</v>
      </c>
      <c r="GF115">
        <f>IF((VLOOKUP(A115, '[3]2017'!$B$18:$Q$147, 15, FALSE))&gt;0, 5, 0)</f>
        <v>0</v>
      </c>
      <c r="GG115">
        <f>IF((VLOOKUP(A115, '[3]2018'!$B$18:$Q$147, 15, FALSE))&gt;0, 5, 0)</f>
        <v>0</v>
      </c>
      <c r="GH115" s="7">
        <f t="shared" si="117"/>
        <v>62991.017259521861</v>
      </c>
      <c r="GI115" s="7">
        <f t="shared" si="117"/>
        <v>68619.001561927638</v>
      </c>
      <c r="GJ115" s="7">
        <f t="shared" si="117"/>
        <v>74749.822755784597</v>
      </c>
      <c r="GK115" s="7">
        <f t="shared" si="117"/>
        <v>81428.407217183762</v>
      </c>
      <c r="GL115" s="7">
        <f t="shared" si="117"/>
        <v>88703.695306279376</v>
      </c>
      <c r="GM115">
        <v>96629</v>
      </c>
      <c r="GO115" s="8">
        <f t="shared" si="89"/>
        <v>2.5499999999999998E-2</v>
      </c>
      <c r="GP115" s="8">
        <f t="shared" si="90"/>
        <v>2.5499999999999998E-2</v>
      </c>
      <c r="GQ115">
        <f>VLOOKUP(A115, '[3]Sept. 2017 Social'!$D$2:$F$151, 3, FALSE)</f>
        <v>2.5499999999999998E-2</v>
      </c>
      <c r="GR115" t="e">
        <f>VLOOKUP(A115, '[3]Sept. 2018 Social'!$D$2:$F$151, 3, FALSE)</f>
        <v>#N/A</v>
      </c>
      <c r="GS115" t="e">
        <f>VLOOKUP(A115, '[3]Sept. 2019 Social'!$D$2:$F$301, 3, FALSE)</f>
        <v>#N/A</v>
      </c>
      <c r="GV115">
        <v>0.7720537143504197</v>
      </c>
    </row>
    <row r="116" spans="1:204" x14ac:dyDescent="0.35">
      <c r="A116" t="s">
        <v>433</v>
      </c>
      <c r="B116" t="str">
        <f>VLOOKUP(A116,'[1]CFB Scores for Tableau'!$A$2:$D$131, 2, FALSE)</f>
        <v>Kent</v>
      </c>
      <c r="C116" t="str">
        <f>VLOOKUP(A116,'[1]CFB Scores for Tableau'!$A$2:$D$131, 3, FALSE)</f>
        <v>Ohio</v>
      </c>
      <c r="D116" s="9">
        <f>VLOOKUP(A116,'[1]CFB Scores for Tableau'!$A$2:$D$131, 4, FALSE)</f>
        <v>44240</v>
      </c>
      <c r="F116" s="3">
        <f t="shared" si="61"/>
        <v>5.519043166212489</v>
      </c>
      <c r="G116">
        <f t="shared" si="62"/>
        <v>117</v>
      </c>
      <c r="I116" s="4">
        <f t="shared" si="63"/>
        <v>-1.3171302587899998</v>
      </c>
      <c r="J116">
        <v>0</v>
      </c>
      <c r="K116" s="4">
        <f t="shared" si="64"/>
        <v>3.82585</v>
      </c>
      <c r="L116" s="4">
        <f t="shared" si="65"/>
        <v>22.584941448846223</v>
      </c>
      <c r="M116" s="4">
        <f t="shared" si="91"/>
        <v>22.009434000000006</v>
      </c>
      <c r="N116" s="4">
        <f t="shared" si="66"/>
        <v>17.916000000120579</v>
      </c>
      <c r="O116" s="4">
        <f t="shared" si="67"/>
        <v>65.019095190176813</v>
      </c>
      <c r="P116" s="4">
        <f t="shared" si="68"/>
        <v>115</v>
      </c>
      <c r="Q116" s="4"/>
      <c r="R116" s="4">
        <f t="shared" si="92"/>
        <v>64.325255642730014</v>
      </c>
      <c r="S116" s="4">
        <f t="shared" si="69"/>
        <v>115</v>
      </c>
      <c r="T116" s="4"/>
      <c r="U116" t="s">
        <v>353</v>
      </c>
      <c r="V116" t="s">
        <v>203</v>
      </c>
      <c r="W116" s="4">
        <v>5807253.2999999998</v>
      </c>
      <c r="X116" s="4">
        <v>1129505</v>
      </c>
      <c r="Y116" s="4">
        <f>VLOOKUP(A116, '[2]Non-Power 5'!$B$2:$F$68, 3, FALSE)</f>
        <v>187148.6</v>
      </c>
      <c r="Z116" s="4">
        <f>VLOOKUP(A116, '[2]Non-Power 5'!$B$2:$F$68, 4, FALSE)</f>
        <v>83596</v>
      </c>
      <c r="AA116">
        <f>VLOOKUP(A116, '[2]Non-Power 5'!$B$2:$F$68, 5, FALSE)</f>
        <v>0.44668247585074106</v>
      </c>
      <c r="AB116" s="4">
        <v>4677748.3</v>
      </c>
      <c r="AC116">
        <v>0.22700795739006868</v>
      </c>
      <c r="AD116" s="4">
        <f t="shared" si="70"/>
        <v>1935000</v>
      </c>
      <c r="AE116" t="s">
        <v>434</v>
      </c>
      <c r="AF116" s="5">
        <f>(VLOOKUP(A116, '[3]USA Coaches'' Salaries'!$O$3:$W$132, 9, FALSE))</f>
        <v>0.41639480000000006</v>
      </c>
      <c r="AG116">
        <v>25862</v>
      </c>
      <c r="AH116">
        <v>27516</v>
      </c>
      <c r="AI116">
        <v>8761</v>
      </c>
      <c r="AJ116">
        <f t="shared" si="71"/>
        <v>62139</v>
      </c>
      <c r="AK116">
        <v>0</v>
      </c>
      <c r="AL116">
        <v>0</v>
      </c>
      <c r="AM116">
        <v>0</v>
      </c>
      <c r="AN116">
        <v>0</v>
      </c>
      <c r="AO116">
        <f t="shared" si="104"/>
        <v>0</v>
      </c>
      <c r="AP116">
        <f>(VLOOKUP(A116, '[3]College Football Reference 0918'!$A$2:$I$131, 8, FALSE))*10</f>
        <v>0</v>
      </c>
      <c r="AQ116">
        <f>(VLOOKUP(A116, '[3]College Football Reference 0918'!$A$2:$I$131, 9, FALSE))*10</f>
        <v>0</v>
      </c>
      <c r="AR116">
        <f>VLOOKUP('Dataset to Analyze - Overall'!A116, '[3]College Football Reference 0918'!$A$2:$G$131, 3, FALSE)</f>
        <v>42</v>
      </c>
      <c r="AS116">
        <f>VLOOKUP('Dataset to Analyze - Overall'!A116, '[3]College Football Reference 0918'!$A$2:$G$131, 4, FALSE)</f>
        <v>79</v>
      </c>
      <c r="AT116" s="5">
        <f>VLOOKUP('Dataset to Analyze - Overall'!A116, '[3]College Football Reference 0918'!$A$2:$G$131, 5, FALSE)</f>
        <v>0.34710743801652894</v>
      </c>
      <c r="AU116">
        <f>(VLOOKUP('Dataset to Analyze - Overall'!A116,'[3]College Football Reference 0918'!$A$2:$G$131,7,FALSE)*5)</f>
        <v>0</v>
      </c>
      <c r="AV116">
        <f>(VLOOKUP('Dataset to Analyze - Overall'!A116, '[3]College Football Reference 0918'!$A$2:$G$131, 6, FALSE))*5</f>
        <v>5</v>
      </c>
      <c r="AW116">
        <f t="shared" si="73"/>
        <v>12</v>
      </c>
      <c r="AX116" s="4">
        <f>((((SUMIF('[3]2014 Broadcasts'!$F$2:$F$561, 'Dataset to Analyze - Overall'!A116, '[3]2014 Broadcasts'!$B$2:$B$561))+(SUMIF('[3]2014 Broadcasts'!$G$2:$G$561, 'Dataset to Analyze - Overall'!A116, '[3]2014 Broadcasts'!$B$2:$B$561))+(SUMIF('[3]2014 Broadcasts'!$H$2:$H$561, 'Dataset to Analyze - Overall'!A116, '[3]2014 Broadcasts'!$B$2:$B$561))+(SUMIF('[3]2014 Broadcasts'!$I$2:$I$561, 'Dataset to Analyze - Overall'!A116, '[3]2014 Broadcasts'!$B$2:$B$561)))+((SUMIF('[3]2015 Broadcasts'!$C$2:$C$417,'Dataset to Analyze - Overall'!A116,'[3]2015 Broadcasts'!$H$2:$H$417))+(SUMIF('[3]2015 Broadcasts'!$D$2:$D$417,'Dataset to Analyze - Overall'!A116,'[3]2015 Broadcasts'!$H$2:$H$417)))+((SUMIF('[3]2016 Broadcasts'!$C$2:$C$400,'Dataset to Analyze - Overall'!A116,'[3]2016 Broadcasts'!$H$2:$H$400))+(SUMIF('[3]2016 Broadcasts'!$D$2:$D$400,'Dataset to Analyze - Overall'!A116,'[3]2016 Broadcasts'!$H$2:$H$400)))+((SUMIF('[3]2017 Broadcasts'!$C$2:$C$394,'Dataset to Analyze - Overall'!A116, '[3]2017 Broadcasts'!$I$2:$I$394))+(SUMIF('[3]2017 Broadcasts'!$D$2:$D$394,'Dataset to Analyze - Overall'!A116, '[3]2017 Broadcasts'!$I$2:$I$394)))+((SUMIF('[3]2018 Broadcasts'!$C$2:$C$351, 'Dataset to Analyze - Overall'!A116, '[3]2018 Broadcasts'!$H$2:$H$351))+(SUMIF('[3]2018 Broadcasts'!$D$2:$D$351, 'Dataset to Analyze - Overall'!A116, '[3]2018 Broadcasts'!$H$2:$H$351))))/AW116)*1000000</f>
        <v>502083.33333333331</v>
      </c>
      <c r="AY116" t="s">
        <v>205</v>
      </c>
      <c r="AZ116" s="4">
        <f>(VLOOKUP(A116, [3]Averages!$B$2:$K$128, 10, FALSE))*1000000</f>
        <v>350000</v>
      </c>
      <c r="BA116" s="4">
        <f>AVERAGEIF([3]Attendance!$C$2:$C$1286, 'Dataset to Analyze - Overall'!A116, [3]Attendance!$G$2:$G$1286)</f>
        <v>13876.5</v>
      </c>
      <c r="BB116">
        <f>VLOOKUP(A116, [3]Stadiums!$B$2:$E$132, 3, FALSE)</f>
        <v>25319</v>
      </c>
      <c r="BC116" s="3">
        <f t="shared" si="74"/>
        <v>0.54806666929973535</v>
      </c>
      <c r="BD116">
        <f>VLOOKUP(A116, '[3]College Football Reference 0918'!$A$2:$L$131, 11, FALSE)</f>
        <v>0</v>
      </c>
      <c r="BE116">
        <f>VLOOKUP(A116, '[3]College Football Reference 0918'!$A$2:$L$131, 12, FALSE)</f>
        <v>0</v>
      </c>
      <c r="BF116">
        <f>VLOOKUP(A116, '[3]College Football Reference 0918'!$A$2:$L$131, 2, FALSE)</f>
        <v>1</v>
      </c>
      <c r="BG116">
        <f>VLOOKUP(A116, '[3]Draft Picks'!$AG$2:$AT$131, 14, FALSE)</f>
        <v>3</v>
      </c>
      <c r="BH116">
        <f>VLOOKUP(A116, [3]Averages!$B$2:$J$128, 9, FALSE)</f>
        <v>1312819.1000000001</v>
      </c>
      <c r="BJ116">
        <f>VLOOKUP(A116&amp;"2014", '[4]Revenues_All_Sports_and_Men''s_W'!$E$2:$BI$1271, 57, FALSE)</f>
        <v>5652301</v>
      </c>
      <c r="BK116">
        <f>VLOOKUP(A116&amp;"2015", '[4]Revenues_All_Sports_and_Men''s_W'!$E$2:$BI$1271, 57, FALSE)</f>
        <v>6139482</v>
      </c>
      <c r="BL116">
        <f>VLOOKUP(A116&amp;"2016", '[4]Revenues_All_Sports_and_Men''s_W'!$E$2:$BI$1271, 57, FALSE)</f>
        <v>6861750</v>
      </c>
      <c r="BM116">
        <f>VLOOKUP(A116&amp;"2017", '[4]Revenues_All_Sports_and_Men''s_W'!$E$2:$BI$1271, 57, FALSE)</f>
        <v>6889811</v>
      </c>
      <c r="BN116">
        <f>VLOOKUP(A116&amp;"2018", '[4]Revenues_All_Sports_and_Men''s_W'!$E$2:$BI$1271, 57, FALSE)</f>
        <v>6901879</v>
      </c>
      <c r="BO116" s="6">
        <f>VLOOKUP(A116&amp;"2014", '[4]Revenues_All_Sports_and_Men''s_W'!$E$2:$FO$1271, 58, FALSE)</f>
        <v>0.22009899098631261</v>
      </c>
      <c r="BP116" s="6">
        <f>VLOOKUP(A116&amp;"2015", '[4]Revenues_All_Sports_and_Men''s_W'!$E$2:$FO$1271, 58, FALSE)</f>
        <v>0.22349298777091711</v>
      </c>
      <c r="BQ116" s="6">
        <f>VLOOKUP(A116&amp;"2016", '[4]Revenues_All_Sports_and_Men''s_W'!$E$2:$FO$1271, 58, FALSE)</f>
        <v>0.24046384368930251</v>
      </c>
      <c r="BR116" s="6">
        <f>VLOOKUP(A116&amp;"2017", '[4]Revenues_All_Sports_and_Men''s_W'!$E$2:$FO$1271, 58, FALSE)</f>
        <v>0.23363479038857754</v>
      </c>
      <c r="BS116" s="6">
        <f>VLOOKUP(A116&amp;"2018", '[4]Revenues_All_Sports_and_Men''s_W'!$E$2:$FO$1271, 58, FALSE)</f>
        <v>0.23738323150760118</v>
      </c>
      <c r="BT116">
        <f>VLOOKUP(A116&amp;"2014", '[5]Recruiting_Expenses_Men''s_Women'!$F$2:$O$1271, 9, FALSE)</f>
        <v>261027</v>
      </c>
      <c r="BU116">
        <f>VLOOKUP(A116&amp;"2015", '[5]Recruiting_Expenses_Men''s_Women'!$F$2:$O$1271, 9, FALSE)</f>
        <v>291027</v>
      </c>
      <c r="BV116">
        <f>VLOOKUP(A116&amp;"2016", '[5]Recruiting_Expenses_Men''s_Women'!$F$2:$O$1271, 9, FALSE)</f>
        <v>311030</v>
      </c>
      <c r="BW116">
        <f>VLOOKUP(A116&amp;"2017", '[5]Recruiting_Expenses_Men''s_Women'!$F$2:$O$1271, 9, FALSE)</f>
        <v>425816</v>
      </c>
      <c r="BX116">
        <f>VLOOKUP(A116&amp;"2018", '[5]Recruiting_Expenses_Men''s_Women'!$F$2:$O$1271, 9, FALSE)</f>
        <v>510381</v>
      </c>
      <c r="BY116" s="4">
        <v>1194000</v>
      </c>
      <c r="BZ116" s="4">
        <v>1385000</v>
      </c>
      <c r="CA116" s="4">
        <v>1956000</v>
      </c>
      <c r="CB116" s="4">
        <v>1940000</v>
      </c>
      <c r="CC116" s="4">
        <v>3200000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f>VLOOKUP(A116, '[3]2014'!$B$18:$D$145, 3, FALSE)</f>
        <v>2</v>
      </c>
      <c r="CJ116">
        <f>VLOOKUP(A116, '[3]2015'!$B$18:$D$145, 3, FALSE)</f>
        <v>3</v>
      </c>
      <c r="CK116">
        <f>VLOOKUP(A116, '[3]2016'!$B$18:$D$145, 3, FALSE)</f>
        <v>3</v>
      </c>
      <c r="CL116">
        <f>VLOOKUP(A116, '[3]2017'!$B$18:$D$147, 3, FALSE)</f>
        <v>2</v>
      </c>
      <c r="CM116">
        <f>VLOOKUP(A116, '[3]2018'!$B$18:$D$147, 3, FALSE)</f>
        <v>2</v>
      </c>
      <c r="CN116">
        <f>COUNTIF('[3]2014 Broadcasts'!$F$2:$F$561, 'Dataset to Analyze - Overall'!A116)+COUNTIF('[3]2014 Broadcasts'!$G$2:$G$561, 'Dataset to Analyze - Overall'!A116)+COUNTIF('[3]2014 Broadcasts'!$H$2:$H$561, 'Dataset to Analyze - Overall'!A116)+COUNTIF('[3]2014 Broadcasts'!$I$2:$I$561, 'Dataset to Analyze - Overall'!A116)</f>
        <v>3</v>
      </c>
      <c r="CO116">
        <f>COUNTIF('[3]2015 Broadcasts'!$C$2:$C$417, A116)+COUNTIF('[3]2015 Broadcasts'!$D$2:$D$417, A116)</f>
        <v>2</v>
      </c>
      <c r="CP116">
        <f>COUNTIF('[3]2016 Broadcasts'!$C$2:$C$400, 'Dataset to Analyze - Overall'!A116)+COUNTIF('[3]2016 Broadcasts'!$D$2:$D$400, 'Dataset to Analyze - Overall'!A116)</f>
        <v>2</v>
      </c>
      <c r="CQ116">
        <f>COUNTIF('[3]2017 Broadcasts'!$C$2:$C$394, 'Dataset to Analyze - Overall'!A116)+COUNTIF('[3]2017 Broadcasts'!$D$2:$D$394, 'Dataset to Analyze - Overall'!A116)</f>
        <v>4</v>
      </c>
      <c r="CR116">
        <f>COUNTIF('[3]2018 Broadcasts'!$C$2:$C$351, 'Dataset to Analyze - Overall'!A116)+COUNTIF('[3]2018 Broadcasts'!$D$2:$D$351, 'Dataset to Analyze - Overall'!A116)</f>
        <v>1</v>
      </c>
      <c r="CS116" s="4">
        <f>(((SUMIF('[3]2014 Broadcasts'!$F$2:$F$561, 'Dataset to Analyze - Overall'!A116, '[3]2014 Broadcasts'!$B$2:$B$561))+(SUMIF('[3]2014 Broadcasts'!$G$2:$G$561, 'Dataset to Analyze - Overall'!A116, '[3]2014 Broadcasts'!$B$2:$B$561))+(SUMIF('[3]2014 Broadcasts'!$H$2:$H$561, 'Dataset to Analyze - Overall'!A116, '[3]2014 Broadcasts'!$B$2:$B$561))+(SUMIF('[3]2014 Broadcasts'!$I$2:$I$561, 'Dataset to Analyze - Overall'!A116, '[3]2014 Broadcasts'!$B$2:$B$561)))/'Dataset to Analyze - Overall'!CN116)*1000000</f>
        <v>755333.33333333326</v>
      </c>
      <c r="CT116" s="4">
        <f>(((SUMIF('[3]2015 Broadcasts'!$C$2:$C$417,'Dataset to Analyze - Overall'!A116,'[3]2015 Broadcasts'!$H$2:$H$417))+(SUMIF('[3]2015 Broadcasts'!$D$2:$D$417,'Dataset to Analyze - Overall'!A116,'[3]2015 Broadcasts'!$H$2:$H$417)))/CO116)*1000000</f>
        <v>126000</v>
      </c>
      <c r="CU116" s="4">
        <f>(((SUMIF('[3]2016 Broadcasts'!$C$2:$C$400,'Dataset to Analyze - Overall'!A116,'[3]2016 Broadcasts'!$H$2:$H$400))+(SUMIF('[3]2016 Broadcasts'!$D$2:$D$400,'Dataset to Analyze - Overall'!A116,'[3]2016 Broadcasts'!$H$2:$H$400)))/'Dataset to Analyze - Overall'!CP116)*1000000</f>
        <v>280500</v>
      </c>
      <c r="CV116" s="4">
        <f>(((SUMIF('[3]2017 Broadcasts'!$C$2:$C$394,'Dataset to Analyze - Overall'!A116, '[3]2017 Broadcasts'!$I$2:$I$394))+(SUMIF('[3]2017 Broadcasts'!$D$2:$D$394,'Dataset to Analyze - Overall'!A116, '[3]2017 Broadcasts'!$I$2:$I$394)))/'Dataset to Analyze - Overall'!CQ116)*1000000</f>
        <v>513250</v>
      </c>
      <c r="CW116" s="4">
        <f>(((SUMIF('[3]2018 Broadcasts'!$C$2:$C$351, 'Dataset to Analyze - Overall'!A116, '[3]2018 Broadcasts'!$H$2:$H$351))+(SUMIF('[3]2018 Broadcasts'!$D$2:$D$351, 'Dataset to Analyze - Overall'!A116, '[3]2018 Broadcasts'!$H$2:$H$351)))/'Dataset to Analyze - Overall'!CR116)*1000000</f>
        <v>893000</v>
      </c>
      <c r="CX116" s="5"/>
      <c r="CY116">
        <f>VLOOKUP(A116&amp;"2014", [3]Attendance!$D$2:$G$1286, 4, FALSE)</f>
        <v>13544</v>
      </c>
      <c r="CZ116">
        <f>VLOOKUP(A116&amp;"2015", [3]Attendance!$D$2:$G$1286, 4, FALSE)</f>
        <v>12561</v>
      </c>
      <c r="DA116">
        <f>VLOOKUP(A116&amp;"2016", [3]Attendance!$D$2:$G$1286, 4, FALSE)</f>
        <v>10898</v>
      </c>
      <c r="DB116">
        <f>VLOOKUP(A116&amp;"2017", [3]Attendance!$D$2:$G$1286, 4, FALSE)</f>
        <v>13185</v>
      </c>
      <c r="DC116">
        <f>VLOOKUP(A116&amp;"2018", [3]Attendance!$D$2:$G$1286, 4, FALSE)</f>
        <v>13118</v>
      </c>
      <c r="DY116">
        <f t="shared" si="105"/>
        <v>23.603059999999999</v>
      </c>
      <c r="DZ116">
        <f t="shared" si="106"/>
        <v>23.688589999999998</v>
      </c>
      <c r="EA116">
        <f t="shared" si="107"/>
        <v>23.688589999999998</v>
      </c>
      <c r="EB116">
        <f t="shared" si="108"/>
        <v>23.603059999999999</v>
      </c>
      <c r="EC116">
        <f t="shared" si="109"/>
        <v>23.603059999999999</v>
      </c>
      <c r="ED116">
        <f t="shared" si="110"/>
        <v>4.4789999999974119</v>
      </c>
      <c r="EE116">
        <f t="shared" si="111"/>
        <v>2.986000000005351</v>
      </c>
      <c r="EF116">
        <f t="shared" si="112"/>
        <v>2.9860000000141116</v>
      </c>
      <c r="EG116">
        <f t="shared" si="113"/>
        <v>5.9720000000242432</v>
      </c>
      <c r="EH116">
        <f t="shared" si="114"/>
        <v>1.4930000000349515</v>
      </c>
      <c r="EI116" s="4">
        <f t="shared" si="98"/>
        <v>28.082059999997412</v>
      </c>
      <c r="EJ116" s="4">
        <f t="shared" si="99"/>
        <v>26.674590000005349</v>
      </c>
      <c r="EK116" s="4">
        <f t="shared" si="100"/>
        <v>26.67459000001411</v>
      </c>
      <c r="EL116" s="4">
        <f t="shared" si="101"/>
        <v>29.575060000024244</v>
      </c>
      <c r="EM116" s="4">
        <f t="shared" si="102"/>
        <v>25.096060000034949</v>
      </c>
      <c r="EN116" s="4">
        <f t="shared" si="115"/>
        <v>110</v>
      </c>
      <c r="EO116" s="4">
        <f t="shared" si="115"/>
        <v>113</v>
      </c>
      <c r="EP116" s="4">
        <f t="shared" si="115"/>
        <v>115</v>
      </c>
      <c r="EQ116" s="4">
        <f t="shared" si="115"/>
        <v>107</v>
      </c>
      <c r="ER116" s="4" t="e">
        <f t="shared" si="115"/>
        <v>#DIV/0!</v>
      </c>
      <c r="ET116" s="4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f>VLOOKUP(A116, '[3]College Football Reference 0918'!$A$2:$R$131, 9, FALSE)</f>
        <v>0</v>
      </c>
      <c r="FE116">
        <f>VLOOKUP(A116, '[3]College Football Reference 0918'!$A$2:$R$131, 10, FALSE)</f>
        <v>0</v>
      </c>
      <c r="FF116">
        <f>VLOOKUP(A116, '[3]College Football Reference 0918'!$A$2:$R$131, 11, FALSE)</f>
        <v>0</v>
      </c>
      <c r="FG116">
        <f>VLOOKUP(A116, '[3]College Football Reference 0918'!$A$2:$R$131, 12, FALSE)</f>
        <v>0</v>
      </c>
      <c r="FH116">
        <f>VLOOKUP(A116, '[3]College Football Reference 0918'!$A$2:$R$131, 13, FALSE)</f>
        <v>0</v>
      </c>
      <c r="FX116">
        <f>IF((VLOOKUP(A116, '[3]2014'!$B$18:$Q$145, 13, FALSE))&gt;0, 5, 0)</f>
        <v>0</v>
      </c>
      <c r="FY116">
        <f>IF((VLOOKUP(A116, '[3]2015'!$B$18:$P$145, 13, FALSE))&gt;0, 5, 0)</f>
        <v>0</v>
      </c>
      <c r="FZ116">
        <f>IF((VLOOKUP(A116, '[3]2016'!$B$18:$Q$145, 13, FALSE))&gt;0, 5, 0)</f>
        <v>0</v>
      </c>
      <c r="GA116">
        <f>IF((VLOOKUP(A116, '[3]2017'!$B$18:$Q$147, 13, FALSE))&gt;0, 5, 0)</f>
        <v>0</v>
      </c>
      <c r="GB116">
        <f>IF((VLOOKUP(A116, '[3]2018'!$B$18:$Q$147, 13, FALSE))&gt;0, 5, 0)</f>
        <v>0</v>
      </c>
      <c r="GC116">
        <f>IF((VLOOKUP(A116, '[3]2014'!$B$18:$Q$145, 15, FALSE))&gt;0, 5, 0)</f>
        <v>0</v>
      </c>
      <c r="GD116">
        <f>IF((VLOOKUP(A116, '[3]2015'!$B$18:$P$145, 15, FALSE))&gt;0, 5, 0)</f>
        <v>0</v>
      </c>
      <c r="GE116">
        <f>IF((VLOOKUP(A116, '[3]2016'!$B$18:$Q$145, 15, FALSE))&gt;0, 5, 0)</f>
        <v>0</v>
      </c>
      <c r="GF116">
        <f>IF((VLOOKUP(A116, '[3]2017'!$B$18:$Q$147, 15, FALSE))&gt;0, 5, 0)</f>
        <v>0</v>
      </c>
      <c r="GG116">
        <f>IF((VLOOKUP(A116, '[3]2018'!$B$18:$Q$147, 15, FALSE))&gt;0, 5, 0)</f>
        <v>0</v>
      </c>
      <c r="GH116" s="7">
        <f t="shared" si="117"/>
        <v>40507.495901742019</v>
      </c>
      <c r="GI116" s="7">
        <f t="shared" si="117"/>
        <v>44126.671476022952</v>
      </c>
      <c r="GJ116" s="7">
        <f t="shared" si="117"/>
        <v>48069.205271933883</v>
      </c>
      <c r="GK116" s="7">
        <f t="shared" si="117"/>
        <v>52363.987996032061</v>
      </c>
      <c r="GL116" s="7">
        <f t="shared" si="117"/>
        <v>57042.491618840038</v>
      </c>
      <c r="GM116">
        <v>62139</v>
      </c>
      <c r="GO116" s="8">
        <f t="shared" si="89"/>
        <v>3.5499999999999997E-2</v>
      </c>
      <c r="GP116" s="8">
        <f t="shared" si="90"/>
        <v>3.5499999999999997E-2</v>
      </c>
      <c r="GQ116">
        <f>VLOOKUP(A116, '[3]Sept. 2017 Social'!$D$2:$F$151, 3, FALSE)</f>
        <v>3.5499999999999997E-2</v>
      </c>
      <c r="GR116" t="e">
        <f>VLOOKUP(A116, '[3]Sept. 2018 Social'!$D$2:$F$151, 3, FALSE)</f>
        <v>#N/A</v>
      </c>
      <c r="GS116" t="e">
        <f>VLOOKUP(A116, '[3]Sept. 2019 Social'!$D$2:$F$301, 3, FALSE)</f>
        <v>#N/A</v>
      </c>
      <c r="GV116">
        <v>0.56218169964718512</v>
      </c>
    </row>
    <row r="117" spans="1:204" x14ac:dyDescent="0.35">
      <c r="A117" t="s">
        <v>435</v>
      </c>
      <c r="B117" t="str">
        <f>VLOOKUP(A117,'[1]CFB Scores for Tableau'!$A$2:$D$131, 2, FALSE)</f>
        <v>Muncie</v>
      </c>
      <c r="C117" t="str">
        <f>VLOOKUP(A117,'[1]CFB Scores for Tableau'!$A$2:$D$131, 3, FALSE)</f>
        <v>Indiana</v>
      </c>
      <c r="D117" s="9">
        <f>VLOOKUP(A117,'[1]CFB Scores for Tableau'!$A$2:$D$131, 4, FALSE)</f>
        <v>47306</v>
      </c>
      <c r="F117" s="3">
        <f t="shared" si="61"/>
        <v>5.859059934371647</v>
      </c>
      <c r="G117">
        <f t="shared" si="62"/>
        <v>115</v>
      </c>
      <c r="I117" s="4">
        <f t="shared" si="63"/>
        <v>-0.71424024973000044</v>
      </c>
      <c r="J117">
        <v>0</v>
      </c>
      <c r="K117" s="4">
        <f t="shared" si="64"/>
        <v>3.5941399999999994</v>
      </c>
      <c r="L117" s="4">
        <f t="shared" si="65"/>
        <v>25.564882961810792</v>
      </c>
      <c r="M117" s="4">
        <f t="shared" si="91"/>
        <v>25.191754000000007</v>
      </c>
      <c r="N117" s="4">
        <f t="shared" si="66"/>
        <v>13.43700000011267</v>
      </c>
      <c r="O117" s="4">
        <f t="shared" si="67"/>
        <v>67.073536712193473</v>
      </c>
      <c r="P117" s="4">
        <f t="shared" si="68"/>
        <v>113</v>
      </c>
      <c r="Q117" s="4"/>
      <c r="R117" s="4">
        <f t="shared" si="92"/>
        <v>66.325537554269999</v>
      </c>
      <c r="S117" s="4">
        <f t="shared" si="69"/>
        <v>113</v>
      </c>
      <c r="T117" s="4"/>
      <c r="U117" t="s">
        <v>353</v>
      </c>
      <c r="V117" t="s">
        <v>203</v>
      </c>
      <c r="W117" s="4">
        <v>6489487.0999999996</v>
      </c>
      <c r="X117" s="4">
        <v>1161649.8999999999</v>
      </c>
      <c r="Y117" s="4">
        <f>VLOOKUP(A117, '[2]Non-Power 5'!$B$2:$F$68, 3, FALSE)</f>
        <v>172279.4</v>
      </c>
      <c r="Z117" s="4">
        <f>VLOOKUP(A117, '[2]Non-Power 5'!$B$2:$F$68, 4, FALSE)</f>
        <v>102933.2</v>
      </c>
      <c r="AA117">
        <f>VLOOKUP(A117, '[2]Non-Power 5'!$B$2:$F$68, 5, FALSE)</f>
        <v>0.59747828237154299</v>
      </c>
      <c r="AB117" s="4">
        <v>5327837.1999999993</v>
      </c>
      <c r="AC117">
        <v>0.26587434411420058</v>
      </c>
      <c r="AD117" s="4">
        <f t="shared" si="70"/>
        <v>1836400</v>
      </c>
      <c r="AE117" t="s">
        <v>436</v>
      </c>
      <c r="AF117" s="5">
        <f>(VLOOKUP(A117, '[3]USA Coaches'' Salaries'!$O$3:$W$132, 9, FALSE))</f>
        <v>0.4488684</v>
      </c>
      <c r="AG117">
        <v>16961</v>
      </c>
      <c r="AH117">
        <v>33475</v>
      </c>
      <c r="AI117">
        <v>10137</v>
      </c>
      <c r="AJ117">
        <f t="shared" si="71"/>
        <v>60573</v>
      </c>
      <c r="AK117">
        <v>0</v>
      </c>
      <c r="AL117">
        <v>0</v>
      </c>
      <c r="AM117">
        <v>0</v>
      </c>
      <c r="AN117">
        <v>0</v>
      </c>
      <c r="AO117">
        <f t="shared" si="104"/>
        <v>0</v>
      </c>
      <c r="AP117">
        <f>(VLOOKUP(A117, '[3]College Football Reference 0918'!$A$2:$I$131, 8, FALSE))*10</f>
        <v>0</v>
      </c>
      <c r="AQ117">
        <f>(VLOOKUP(A117, '[3]College Football Reference 0918'!$A$2:$I$131, 9, FALSE))*10</f>
        <v>0</v>
      </c>
      <c r="AR117">
        <f>VLOOKUP('Dataset to Analyze - Overall'!A117, '[3]College Football Reference 0918'!$A$2:$G$131, 3, FALSE)</f>
        <v>49</v>
      </c>
      <c r="AS117">
        <f>VLOOKUP('Dataset to Analyze - Overall'!A117, '[3]College Football Reference 0918'!$A$2:$G$131, 4, FALSE)</f>
        <v>73</v>
      </c>
      <c r="AT117" s="5">
        <f>VLOOKUP('Dataset to Analyze - Overall'!A117, '[3]College Football Reference 0918'!$A$2:$G$131, 5, FALSE)</f>
        <v>0.40163934426229508</v>
      </c>
      <c r="AU117">
        <f>(VLOOKUP('Dataset to Analyze - Overall'!A117,'[3]College Football Reference 0918'!$A$2:$G$131,7,FALSE)*5)</f>
        <v>0</v>
      </c>
      <c r="AV117">
        <f>(VLOOKUP('Dataset to Analyze - Overall'!A117, '[3]College Football Reference 0918'!$A$2:$G$131, 6, FALSE))*5</f>
        <v>10</v>
      </c>
      <c r="AW117">
        <f t="shared" si="73"/>
        <v>9</v>
      </c>
      <c r="AX117" s="4">
        <f>((((SUMIF('[3]2014 Broadcasts'!$F$2:$F$561, 'Dataset to Analyze - Overall'!A117, '[3]2014 Broadcasts'!$B$2:$B$561))+(SUMIF('[3]2014 Broadcasts'!$G$2:$G$561, 'Dataset to Analyze - Overall'!A117, '[3]2014 Broadcasts'!$B$2:$B$561))+(SUMIF('[3]2014 Broadcasts'!$H$2:$H$561, 'Dataset to Analyze - Overall'!A117, '[3]2014 Broadcasts'!$B$2:$B$561))+(SUMIF('[3]2014 Broadcasts'!$I$2:$I$561, 'Dataset to Analyze - Overall'!A117, '[3]2014 Broadcasts'!$B$2:$B$561)))+((SUMIF('[3]2015 Broadcasts'!$C$2:$C$417,'Dataset to Analyze - Overall'!A117,'[3]2015 Broadcasts'!$H$2:$H$417))+(SUMIF('[3]2015 Broadcasts'!$D$2:$D$417,'Dataset to Analyze - Overall'!A117,'[3]2015 Broadcasts'!$H$2:$H$417)))+((SUMIF('[3]2016 Broadcasts'!$C$2:$C$400,'Dataset to Analyze - Overall'!A117,'[3]2016 Broadcasts'!$H$2:$H$400))+(SUMIF('[3]2016 Broadcasts'!$D$2:$D$400,'Dataset to Analyze - Overall'!A117,'[3]2016 Broadcasts'!$H$2:$H$400)))+((SUMIF('[3]2017 Broadcasts'!$C$2:$C$394,'Dataset to Analyze - Overall'!A117, '[3]2017 Broadcasts'!$I$2:$I$394))+(SUMIF('[3]2017 Broadcasts'!$D$2:$D$394,'Dataset to Analyze - Overall'!A117, '[3]2017 Broadcasts'!$I$2:$I$394)))+((SUMIF('[3]2018 Broadcasts'!$C$2:$C$351, 'Dataset to Analyze - Overall'!A117, '[3]2018 Broadcasts'!$H$2:$H$351))+(SUMIF('[3]2018 Broadcasts'!$D$2:$D$351, 'Dataset to Analyze - Overall'!A117, '[3]2018 Broadcasts'!$H$2:$H$351))))/AW117)*1000000</f>
        <v>606111.11111111112</v>
      </c>
      <c r="AY117" t="s">
        <v>193</v>
      </c>
      <c r="AZ117" s="4">
        <f>(VLOOKUP(A117, [3]Averages!$B$2:$K$128, 10, FALSE))*1000000</f>
        <v>164500</v>
      </c>
      <c r="BA117" s="4">
        <f>AVERAGEIF([3]Attendance!$C$2:$C$1286, 'Dataset to Analyze - Overall'!A117, [3]Attendance!$G$2:$G$1286)</f>
        <v>10733.5</v>
      </c>
      <c r="BB117">
        <f>VLOOKUP(A117, [3]Stadiums!$B$2:$E$132, 3, FALSE)</f>
        <v>22500</v>
      </c>
      <c r="BC117" s="3">
        <f t="shared" si="74"/>
        <v>0.47704444444444444</v>
      </c>
      <c r="BD117">
        <f>VLOOKUP(A117, '[3]College Football Reference 0918'!$A$2:$L$131, 11, FALSE)</f>
        <v>0</v>
      </c>
      <c r="BE117">
        <f>VLOOKUP(A117, '[3]College Football Reference 0918'!$A$2:$L$131, 12, FALSE)</f>
        <v>0</v>
      </c>
      <c r="BF117">
        <f>VLOOKUP(A117, '[3]College Football Reference 0918'!$A$2:$L$131, 2, FALSE)</f>
        <v>1</v>
      </c>
      <c r="BG117">
        <f>VLOOKUP(A117, '[3]Draft Picks'!$AG$2:$AT$131, 14, FALSE)</f>
        <v>2</v>
      </c>
      <c r="BH117">
        <f>VLOOKUP(A117, [3]Averages!$B$2:$J$128, 9, FALSE)</f>
        <v>1498460.585</v>
      </c>
      <c r="BJ117">
        <f>VLOOKUP(A117&amp;"2014", '[4]Revenues_All_Sports_and_Men''s_W'!$E$2:$BI$1271, 57, FALSE)</f>
        <v>7061205</v>
      </c>
      <c r="BK117">
        <f>VLOOKUP(A117&amp;"2015", '[4]Revenues_All_Sports_and_Men''s_W'!$E$2:$BI$1271, 57, FALSE)</f>
        <v>7220032</v>
      </c>
      <c r="BL117">
        <f>VLOOKUP(A117&amp;"2016", '[4]Revenues_All_Sports_and_Men''s_W'!$E$2:$BI$1271, 57, FALSE)</f>
        <v>7044512</v>
      </c>
      <c r="BM117">
        <f>VLOOKUP(A117&amp;"2017", '[4]Revenues_All_Sports_and_Men''s_W'!$E$2:$BI$1271, 57, FALSE)</f>
        <v>7205016</v>
      </c>
      <c r="BN117">
        <f>VLOOKUP(A117&amp;"2018", '[4]Revenues_All_Sports_and_Men''s_W'!$E$2:$BI$1271, 57, FALSE)</f>
        <v>7135305</v>
      </c>
      <c r="BO117" s="6">
        <f>VLOOKUP(A117&amp;"2014", '[4]Revenues_All_Sports_and_Men''s_W'!$E$2:$FO$1271, 58, FALSE)</f>
        <v>0.27695702838952652</v>
      </c>
      <c r="BP117" s="6">
        <f>VLOOKUP(A117&amp;"2015", '[4]Revenues_All_Sports_and_Men''s_W'!$E$2:$FO$1271, 58, FALSE)</f>
        <v>0.26518584413385438</v>
      </c>
      <c r="BQ117" s="6">
        <f>VLOOKUP(A117&amp;"2016", '[4]Revenues_All_Sports_and_Men''s_W'!$E$2:$FO$1271, 58, FALSE)</f>
        <v>0.25699737972200187</v>
      </c>
      <c r="BR117" s="6">
        <f>VLOOKUP(A117&amp;"2017", '[4]Revenues_All_Sports_and_Men''s_W'!$E$2:$FO$1271, 58, FALSE)</f>
        <v>0.2516235884314732</v>
      </c>
      <c r="BS117" s="6">
        <f>VLOOKUP(A117&amp;"2018", '[4]Revenues_All_Sports_and_Men''s_W'!$E$2:$FO$1271, 58, FALSE)</f>
        <v>0.25563894446802876</v>
      </c>
      <c r="BT117">
        <f>VLOOKUP(A117&amp;"2014", '[5]Recruiting_Expenses_Men''s_Women'!$F$2:$O$1271, 9, FALSE)</f>
        <v>212869</v>
      </c>
      <c r="BU117">
        <f>VLOOKUP(A117&amp;"2015", '[5]Recruiting_Expenses_Men''s_Women'!$F$2:$O$1271, 9, FALSE)</f>
        <v>233586</v>
      </c>
      <c r="BV117">
        <f>VLOOKUP(A117&amp;"2016", '[5]Recruiting_Expenses_Men''s_Women'!$F$2:$O$1271, 9, FALSE)</f>
        <v>346623</v>
      </c>
      <c r="BW117">
        <f>VLOOKUP(A117&amp;"2017", '[5]Recruiting_Expenses_Men''s_Women'!$F$2:$O$1271, 9, FALSE)</f>
        <v>296687</v>
      </c>
      <c r="BX117">
        <f>VLOOKUP(A117&amp;"2018", '[5]Recruiting_Expenses_Men''s_Women'!$F$2:$O$1271, 9, FALSE)</f>
        <v>256651</v>
      </c>
      <c r="BY117" s="4">
        <v>1068000</v>
      </c>
      <c r="BZ117" s="4">
        <v>1502000</v>
      </c>
      <c r="CA117" s="4">
        <v>1866000</v>
      </c>
      <c r="CB117" s="4">
        <v>1866000</v>
      </c>
      <c r="CC117" s="4">
        <v>2880000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f>VLOOKUP(A117, '[3]2014'!$B$18:$D$145, 3, FALSE)</f>
        <v>5</v>
      </c>
      <c r="CJ117">
        <f>VLOOKUP(A117, '[3]2015'!$B$18:$D$145, 3, FALSE)</f>
        <v>3</v>
      </c>
      <c r="CK117">
        <f>VLOOKUP(A117, '[3]2016'!$B$18:$D$145, 3, FALSE)</f>
        <v>4</v>
      </c>
      <c r="CL117">
        <f>VLOOKUP(A117, '[3]2017'!$B$18:$D$147, 3, FALSE)</f>
        <v>2</v>
      </c>
      <c r="CM117">
        <f>VLOOKUP(A117, '[3]2018'!$B$18:$D$147, 3, FALSE)</f>
        <v>4</v>
      </c>
      <c r="CN117">
        <f>COUNTIF('[3]2014 Broadcasts'!$F$2:$F$561, 'Dataset to Analyze - Overall'!A117)+COUNTIF('[3]2014 Broadcasts'!$G$2:$G$561, 'Dataset to Analyze - Overall'!A117)+COUNTIF('[3]2014 Broadcasts'!$H$2:$H$561, 'Dataset to Analyze - Overall'!A117)+COUNTIF('[3]2014 Broadcasts'!$I$2:$I$561, 'Dataset to Analyze - Overall'!A117)</f>
        <v>3</v>
      </c>
      <c r="CO117">
        <f>COUNTIF('[3]2015 Broadcasts'!$C$2:$C$417, A117)+COUNTIF('[3]2015 Broadcasts'!$D$2:$D$417, A117)</f>
        <v>2</v>
      </c>
      <c r="CP117">
        <f>COUNTIF('[3]2016 Broadcasts'!$C$2:$C$400, 'Dataset to Analyze - Overall'!A117)+COUNTIF('[3]2016 Broadcasts'!$D$2:$D$400, 'Dataset to Analyze - Overall'!A117)</f>
        <v>2</v>
      </c>
      <c r="CQ117">
        <f>COUNTIF('[3]2017 Broadcasts'!$C$2:$C$394, 'Dataset to Analyze - Overall'!A117)+COUNTIF('[3]2017 Broadcasts'!$D$2:$D$394, 'Dataset to Analyze - Overall'!A117)</f>
        <v>0</v>
      </c>
      <c r="CR117">
        <f>COUNTIF('[3]2018 Broadcasts'!$C$2:$C$351, 'Dataset to Analyze - Overall'!A117)+COUNTIF('[3]2018 Broadcasts'!$D$2:$D$351, 'Dataset to Analyze - Overall'!A117)</f>
        <v>2</v>
      </c>
      <c r="CS117" s="4">
        <f>(((SUMIF('[3]2014 Broadcasts'!$F$2:$F$561, 'Dataset to Analyze - Overall'!A117, '[3]2014 Broadcasts'!$B$2:$B$561))+(SUMIF('[3]2014 Broadcasts'!$G$2:$G$561, 'Dataset to Analyze - Overall'!A117, '[3]2014 Broadcasts'!$B$2:$B$561))+(SUMIF('[3]2014 Broadcasts'!$H$2:$H$561, 'Dataset to Analyze - Overall'!A117, '[3]2014 Broadcasts'!$B$2:$B$561))+(SUMIF('[3]2014 Broadcasts'!$I$2:$I$561, 'Dataset to Analyze - Overall'!A117, '[3]2014 Broadcasts'!$B$2:$B$561)))/'Dataset to Analyze - Overall'!CN117)*1000000</f>
        <v>460333.33333333331</v>
      </c>
      <c r="CT117" s="4">
        <f>(((SUMIF('[3]2015 Broadcasts'!$C$2:$C$417,'Dataset to Analyze - Overall'!A117,'[3]2015 Broadcasts'!$H$2:$H$417))+(SUMIF('[3]2015 Broadcasts'!$D$2:$D$417,'Dataset to Analyze - Overall'!A117,'[3]2015 Broadcasts'!$H$2:$H$417)))/CO117)*1000000</f>
        <v>260500</v>
      </c>
      <c r="CU117" s="4">
        <f>(((SUMIF('[3]2016 Broadcasts'!$C$2:$C$400,'Dataset to Analyze - Overall'!A117,'[3]2016 Broadcasts'!$H$2:$H$400))+(SUMIF('[3]2016 Broadcasts'!$D$2:$D$400,'Dataset to Analyze - Overall'!A117,'[3]2016 Broadcasts'!$H$2:$H$400)))/'Dataset to Analyze - Overall'!CP117)*1000000</f>
        <v>372000</v>
      </c>
      <c r="CV117" s="4">
        <v>0</v>
      </c>
      <c r="CW117" s="4">
        <f>(((SUMIF('[3]2018 Broadcasts'!$C$2:$C$351, 'Dataset to Analyze - Overall'!A117, '[3]2018 Broadcasts'!$H$2:$H$351))+(SUMIF('[3]2018 Broadcasts'!$D$2:$D$351, 'Dataset to Analyze - Overall'!A117, '[3]2018 Broadcasts'!$H$2:$H$351)))/'Dataset to Analyze - Overall'!CR117)*1000000</f>
        <v>1404499.9999999998</v>
      </c>
      <c r="CX117" s="5"/>
      <c r="CY117">
        <f>VLOOKUP(A117&amp;"2014", [3]Attendance!$D$2:$G$1286, 4, FALSE)</f>
        <v>9389</v>
      </c>
      <c r="CZ117">
        <f>VLOOKUP(A117&amp;"2015", [3]Attendance!$D$2:$G$1286, 4, FALSE)</f>
        <v>7974</v>
      </c>
      <c r="DA117">
        <f>VLOOKUP(A117&amp;"2016", [3]Attendance!$D$2:$G$1286, 4, FALSE)</f>
        <v>7789</v>
      </c>
      <c r="DB117">
        <f>VLOOKUP(A117&amp;"2017", [3]Attendance!$D$2:$G$1286, 4, FALSE)</f>
        <v>9899</v>
      </c>
      <c r="DC117">
        <f>VLOOKUP(A117&amp;"2018", [3]Attendance!$D$2:$G$1286, 4, FALSE)</f>
        <v>10288</v>
      </c>
      <c r="DY117">
        <f t="shared" si="105"/>
        <v>23.859649999999998</v>
      </c>
      <c r="DZ117">
        <f t="shared" si="106"/>
        <v>23.688589999999998</v>
      </c>
      <c r="EA117">
        <f t="shared" si="107"/>
        <v>23.77412</v>
      </c>
      <c r="EB117">
        <f t="shared" si="108"/>
        <v>23.603059999999999</v>
      </c>
      <c r="EC117">
        <f t="shared" si="109"/>
        <v>23.77412</v>
      </c>
      <c r="ED117">
        <f t="shared" si="110"/>
        <v>4.4789999999987264</v>
      </c>
      <c r="EE117">
        <f t="shared" si="111"/>
        <v>2.9860000000064728</v>
      </c>
      <c r="EF117">
        <f t="shared" si="112"/>
        <v>2.9860000000152014</v>
      </c>
      <c r="EG117">
        <f t="shared" si="113"/>
        <v>2.4959075786590239E-11</v>
      </c>
      <c r="EH117">
        <f t="shared" si="114"/>
        <v>2.9860000000357085</v>
      </c>
      <c r="EI117" s="4">
        <f t="shared" si="98"/>
        <v>28.338649999998726</v>
      </c>
      <c r="EJ117" s="4">
        <f t="shared" si="99"/>
        <v>26.674590000006472</v>
      </c>
      <c r="EK117" s="4">
        <f t="shared" si="100"/>
        <v>26.760120000015203</v>
      </c>
      <c r="EL117" s="4">
        <f t="shared" si="101"/>
        <v>23.603060000024957</v>
      </c>
      <c r="EM117" s="4">
        <f t="shared" si="102"/>
        <v>26.760120000035709</v>
      </c>
      <c r="EN117" s="4">
        <f t="shared" si="115"/>
        <v>106</v>
      </c>
      <c r="EO117" s="4">
        <f t="shared" si="115"/>
        <v>111</v>
      </c>
      <c r="EP117" s="4">
        <f t="shared" si="115"/>
        <v>111</v>
      </c>
      <c r="EQ117" s="4">
        <f t="shared" si="115"/>
        <v>129</v>
      </c>
      <c r="ER117" s="4" t="e">
        <f t="shared" si="115"/>
        <v>#DIV/0!</v>
      </c>
      <c r="ET117" s="4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f>VLOOKUP(A117, '[3]College Football Reference 0918'!$A$2:$R$131, 9, FALSE)</f>
        <v>0</v>
      </c>
      <c r="FE117">
        <f>VLOOKUP(A117, '[3]College Football Reference 0918'!$A$2:$R$131, 10, FALSE)</f>
        <v>0</v>
      </c>
      <c r="FF117">
        <f>VLOOKUP(A117, '[3]College Football Reference 0918'!$A$2:$R$131, 11, FALSE)</f>
        <v>0</v>
      </c>
      <c r="FG117">
        <f>VLOOKUP(A117, '[3]College Football Reference 0918'!$A$2:$R$131, 12, FALSE)</f>
        <v>0</v>
      </c>
      <c r="FH117">
        <f>VLOOKUP(A117, '[3]College Football Reference 0918'!$A$2:$R$131, 13, FALSE)</f>
        <v>0</v>
      </c>
      <c r="FX117">
        <f>IF((VLOOKUP(A117, '[3]2014'!$B$18:$Q$145, 13, FALSE))&gt;0, 5, 0)</f>
        <v>0</v>
      </c>
      <c r="FY117">
        <f>IF((VLOOKUP(A117, '[3]2015'!$B$18:$P$145, 13, FALSE))&gt;0, 5, 0)</f>
        <v>0</v>
      </c>
      <c r="FZ117">
        <f>IF((VLOOKUP(A117, '[3]2016'!$B$18:$Q$145, 13, FALSE))&gt;0, 5, 0)</f>
        <v>0</v>
      </c>
      <c r="GA117">
        <f>IF((VLOOKUP(A117, '[3]2017'!$B$18:$Q$147, 13, FALSE))&gt;0, 5, 0)</f>
        <v>0</v>
      </c>
      <c r="GB117">
        <f>IF((VLOOKUP(A117, '[3]2018'!$B$18:$Q$147, 13, FALSE))&gt;0, 5, 0)</f>
        <v>0</v>
      </c>
      <c r="GC117">
        <f>IF((VLOOKUP(A117, '[3]2014'!$B$18:$Q$145, 15, FALSE))&gt;0, 5, 0)</f>
        <v>0</v>
      </c>
      <c r="GD117">
        <f>IF((VLOOKUP(A117, '[3]2015'!$B$18:$P$145, 15, FALSE))&gt;0, 5, 0)</f>
        <v>0</v>
      </c>
      <c r="GE117">
        <f>IF((VLOOKUP(A117, '[3]2016'!$B$18:$Q$145, 15, FALSE))&gt;0, 5, 0)</f>
        <v>0</v>
      </c>
      <c r="GF117">
        <f>IF((VLOOKUP(A117, '[3]2017'!$B$18:$Q$147, 15, FALSE))&gt;0, 5, 0)</f>
        <v>0</v>
      </c>
      <c r="GG117">
        <f>IF((VLOOKUP(A117, '[3]2018'!$B$18:$Q$147, 15, FALSE))&gt;0, 5, 0)</f>
        <v>0</v>
      </c>
      <c r="GH117" s="7">
        <f t="shared" si="117"/>
        <v>39486.643641774397</v>
      </c>
      <c r="GI117" s="7">
        <f t="shared" si="117"/>
        <v>43014.610330342271</v>
      </c>
      <c r="GJ117" s="7">
        <f t="shared" si="117"/>
        <v>46857.78610754681</v>
      </c>
      <c r="GK117" s="7">
        <f t="shared" si="117"/>
        <v>51044.333588948168</v>
      </c>
      <c r="GL117" s="7">
        <f t="shared" si="117"/>
        <v>55604.931602182172</v>
      </c>
      <c r="GM117">
        <v>60573</v>
      </c>
      <c r="GO117" s="8">
        <f t="shared" si="89"/>
        <v>3.3600000000000005E-2</v>
      </c>
      <c r="GP117" s="8">
        <f t="shared" si="90"/>
        <v>3.3600000000000005E-2</v>
      </c>
      <c r="GQ117">
        <f>VLOOKUP(A117, '[3]Sept. 2017 Social'!$D$2:$F$151, 3, FALSE)</f>
        <v>3.3600000000000005E-2</v>
      </c>
      <c r="GR117" t="e">
        <f>VLOOKUP(A117, '[3]Sept. 2018 Social'!$D$2:$F$151, 3, FALSE)</f>
        <v>#N/A</v>
      </c>
      <c r="GS117" t="e">
        <f>VLOOKUP(A117, '[3]Sept. 2019 Social'!$D$2:$F$301, 3, FALSE)</f>
        <v>#N/A</v>
      </c>
      <c r="GV117">
        <v>0.4270811289007615</v>
      </c>
    </row>
    <row r="118" spans="1:204" x14ac:dyDescent="0.35">
      <c r="A118" t="s">
        <v>437</v>
      </c>
      <c r="B118" t="str">
        <f>VLOOKUP(A118,'[1]CFB Scores for Tableau'!$A$2:$D$131, 2, FALSE)</f>
        <v>Birmingham</v>
      </c>
      <c r="C118" t="str">
        <f>VLOOKUP(A118,'[1]CFB Scores for Tableau'!$A$2:$D$131, 3, FALSE)</f>
        <v>Alabama</v>
      </c>
      <c r="D118" s="9">
        <f>VLOOKUP(A118,'[1]CFB Scores for Tableau'!$A$2:$D$131, 4, FALSE)</f>
        <v>35294</v>
      </c>
      <c r="F118" s="3">
        <f t="shared" si="61"/>
        <v>7.5299229578779912</v>
      </c>
      <c r="G118">
        <f t="shared" si="62"/>
        <v>105</v>
      </c>
      <c r="I118" s="4">
        <f t="shared" si="63"/>
        <v>0.96333564401250005</v>
      </c>
      <c r="J118">
        <v>0</v>
      </c>
      <c r="K118" s="4">
        <f t="shared" si="64"/>
        <v>3.7365500000000003</v>
      </c>
      <c r="L118" s="4">
        <f t="shared" si="65"/>
        <v>26.340719937761197</v>
      </c>
      <c r="M118" s="4">
        <f t="shared" si="91"/>
        <v>22.289579000000003</v>
      </c>
      <c r="N118" s="4">
        <f t="shared" si="66"/>
        <v>4.4790000002592993</v>
      </c>
      <c r="O118" s="4">
        <f t="shared" si="67"/>
        <v>57.809184582032998</v>
      </c>
      <c r="P118" s="4">
        <f t="shared" si="68"/>
        <v>121</v>
      </c>
      <c r="Q118" s="4"/>
      <c r="R118" s="4">
        <f t="shared" si="92"/>
        <v>57.080416966612503</v>
      </c>
      <c r="S118" s="4">
        <f t="shared" si="69"/>
        <v>121</v>
      </c>
      <c r="T118" s="4"/>
      <c r="U118" t="s">
        <v>372</v>
      </c>
      <c r="V118" t="s">
        <v>203</v>
      </c>
      <c r="W118" s="4">
        <v>8387841.625</v>
      </c>
      <c r="X118" s="4">
        <v>1172309.25</v>
      </c>
      <c r="Y118" s="4">
        <f>VLOOKUP(A118, '[2]Non-Power 5'!$B$2:$F$68, 3, FALSE)</f>
        <v>260489.8</v>
      </c>
      <c r="Z118" s="4">
        <f>VLOOKUP(A118, '[2]Non-Power 5'!$B$2:$F$68, 4, FALSE)</f>
        <v>149662.71811988784</v>
      </c>
      <c r="AA118">
        <f>VLOOKUP(A118, '[2]Non-Power 5'!$B$2:$F$68, 5, FALSE)</f>
        <v>0.57454348738372041</v>
      </c>
      <c r="AB118" s="4">
        <v>7215532.375</v>
      </c>
      <c r="AC118">
        <v>0.27601965991425742</v>
      </c>
      <c r="AD118" s="4">
        <f t="shared" si="70"/>
        <v>1897000</v>
      </c>
      <c r="AE118" t="s">
        <v>438</v>
      </c>
      <c r="AF118" s="5">
        <f>(VLOOKUP(A118, '[3]USA Coaches'' Salaries'!$O$3:$W$132, 9, FALSE))</f>
        <v>0.83799999999999986</v>
      </c>
      <c r="AG118">
        <v>34528</v>
      </c>
      <c r="AH118">
        <v>35705</v>
      </c>
      <c r="AI118">
        <v>23588</v>
      </c>
      <c r="AJ118">
        <f t="shared" si="71"/>
        <v>93821</v>
      </c>
      <c r="AK118">
        <v>0</v>
      </c>
      <c r="AL118">
        <v>0</v>
      </c>
      <c r="AM118">
        <v>0</v>
      </c>
      <c r="AN118">
        <v>0</v>
      </c>
      <c r="AO118">
        <f t="shared" si="104"/>
        <v>0</v>
      </c>
      <c r="AP118">
        <f>(VLOOKUP(A118, '[3]College Football Reference 0918'!$A$2:$I$131, 8, FALSE))*10</f>
        <v>0</v>
      </c>
      <c r="AQ118">
        <f>(VLOOKUP(A118, '[3]College Football Reference 0918'!$A$2:$I$131, 9, FALSE))*10</f>
        <v>10</v>
      </c>
      <c r="AR118">
        <f>VLOOKUP('Dataset to Analyze - Overall'!A118, '[3]College Football Reference 0918'!$A$2:$G$131, 3, FALSE)</f>
        <v>42</v>
      </c>
      <c r="AS118">
        <f>VLOOKUP('Dataset to Analyze - Overall'!A118, '[3]College Football Reference 0918'!$A$2:$G$131, 4, FALSE)</f>
        <v>55</v>
      </c>
      <c r="AT118" s="5">
        <f>VLOOKUP('Dataset to Analyze - Overall'!A118, '[3]College Football Reference 0918'!$A$2:$G$131, 5, FALSE)</f>
        <v>0.4329896907216495</v>
      </c>
      <c r="AU118">
        <f>(VLOOKUP('Dataset to Analyze - Overall'!A118,'[3]College Football Reference 0918'!$A$2:$G$131,7,FALSE)*5)</f>
        <v>5</v>
      </c>
      <c r="AV118">
        <f>(VLOOKUP('Dataset to Analyze - Overall'!A118, '[3]College Football Reference 0918'!$A$2:$G$131, 6, FALSE))*5</f>
        <v>10</v>
      </c>
      <c r="AW118">
        <f t="shared" si="73"/>
        <v>3</v>
      </c>
      <c r="AX118" s="4">
        <f>((((SUMIF('[3]2014 Broadcasts'!$F$2:$F$561, 'Dataset to Analyze - Overall'!A118, '[3]2014 Broadcasts'!$B$2:$B$561))+(SUMIF('[3]2014 Broadcasts'!$G$2:$G$561, 'Dataset to Analyze - Overall'!A118, '[3]2014 Broadcasts'!$B$2:$B$561))+(SUMIF('[3]2014 Broadcasts'!$H$2:$H$561, 'Dataset to Analyze - Overall'!A118, '[3]2014 Broadcasts'!$B$2:$B$561))+(SUMIF('[3]2014 Broadcasts'!$I$2:$I$561, 'Dataset to Analyze - Overall'!A118, '[3]2014 Broadcasts'!$B$2:$B$561)))+((SUMIF('[3]2015 Broadcasts'!$C$2:$C$417,'Dataset to Analyze - Overall'!A118,'[3]2015 Broadcasts'!$H$2:$H$417))+(SUMIF('[3]2015 Broadcasts'!$D$2:$D$417,'Dataset to Analyze - Overall'!A118,'[3]2015 Broadcasts'!$H$2:$H$417)))+((SUMIF('[3]2016 Broadcasts'!$C$2:$C$400,'Dataset to Analyze - Overall'!A118,'[3]2016 Broadcasts'!$H$2:$H$400))+(SUMIF('[3]2016 Broadcasts'!$D$2:$D$400,'Dataset to Analyze - Overall'!A118,'[3]2016 Broadcasts'!$H$2:$H$400)))+((SUMIF('[3]2017 Broadcasts'!$C$2:$C$394,'Dataset to Analyze - Overall'!A118, '[3]2017 Broadcasts'!$I$2:$I$394))+(SUMIF('[3]2017 Broadcasts'!$D$2:$D$394,'Dataset to Analyze - Overall'!A118, '[3]2017 Broadcasts'!$I$2:$I$394)))+((SUMIF('[3]2018 Broadcasts'!$C$2:$C$351, 'Dataset to Analyze - Overall'!A118, '[3]2018 Broadcasts'!$H$2:$H$351))+(SUMIF('[3]2018 Broadcasts'!$D$2:$D$351, 'Dataset to Analyze - Overall'!A118, '[3]2018 Broadcasts'!$H$2:$H$351))))/AW118)*1000000</f>
        <v>691000</v>
      </c>
      <c r="AY118" t="s">
        <v>205</v>
      </c>
      <c r="AZ118" s="4">
        <f>(VLOOKUP(A118, [3]Averages!$B$2:$K$128, 10, FALSE))*1000000</f>
        <v>1100000</v>
      </c>
      <c r="BA118" s="4">
        <f>AVERAGEIF([3]Attendance!$C$2:$C$1286, 'Dataset to Analyze - Overall'!A118, [3]Attendance!$G$2:$G$1286)</f>
        <v>19748.875</v>
      </c>
      <c r="BB118">
        <f>VLOOKUP(A118, [3]Stadiums!$B$2:$E$132, 3, FALSE)</f>
        <v>71594</v>
      </c>
      <c r="BC118" s="3">
        <f t="shared" si="74"/>
        <v>0.27584539207196135</v>
      </c>
      <c r="BD118">
        <f>VLOOKUP(A118, '[3]College Football Reference 0918'!$A$2:$L$131, 11, FALSE)</f>
        <v>0</v>
      </c>
      <c r="BE118">
        <f>VLOOKUP(A118, '[3]College Football Reference 0918'!$A$2:$L$131, 12, FALSE)</f>
        <v>0</v>
      </c>
      <c r="BF118">
        <f>VLOOKUP(A118, '[3]College Football Reference 0918'!$A$2:$L$131, 2, FALSE)</f>
        <v>1</v>
      </c>
      <c r="BG118">
        <f>VLOOKUP(A118, '[3]Draft Picks'!$AG$2:$AT$131, 14, FALSE)</f>
        <v>3</v>
      </c>
      <c r="BH118">
        <f>VLOOKUP(A118, [3]Averages!$B$2:$J$128, 9, FALSE)</f>
        <v>1517520.8649999998</v>
      </c>
      <c r="BJ118">
        <f>VLOOKUP(A118&amp;"2014", '[4]Revenues_All_Sports_and_Men''s_W'!$E$2:$BI$1271, 57, FALSE)</f>
        <v>6933407</v>
      </c>
      <c r="BK118">
        <v>0</v>
      </c>
      <c r="BL118">
        <v>0</v>
      </c>
      <c r="BM118">
        <f>VLOOKUP(A118&amp;"2017", '[4]Revenues_All_Sports_and_Men''s_W'!$E$2:$BI$1271, 57, FALSE)</f>
        <v>11234371</v>
      </c>
      <c r="BN118">
        <f>VLOOKUP(A118&amp;"2018", '[4]Revenues_All_Sports_and_Men''s_W'!$E$2:$BI$1271, 57, FALSE)</f>
        <v>11921225</v>
      </c>
      <c r="BO118" s="6">
        <f>VLOOKUP(A118&amp;"2014", '[4]Revenues_All_Sports_and_Men''s_W'!$E$2:$FO$1271, 58, FALSE)</f>
        <v>0.20138957914111008</v>
      </c>
      <c r="BP118" s="6">
        <f>VLOOKUP(A118&amp;"2015", '[4]Revenues_All_Sports_and_Men''s_W'!$E$2:$FO$1271, 58, FALSE)</f>
        <v>0</v>
      </c>
      <c r="BQ118" s="6">
        <f>VLOOKUP(A118&amp;"2016", '[4]Revenues_All_Sports_and_Men''s_W'!$E$2:$FO$1271, 58, FALSE)</f>
        <v>0</v>
      </c>
      <c r="BR118" s="6">
        <f>VLOOKUP(A118&amp;"2017", '[4]Revenues_All_Sports_and_Men''s_W'!$E$2:$FO$1271, 58, FALSE)</f>
        <v>0.31457944701425267</v>
      </c>
      <c r="BS118" s="6">
        <f>VLOOKUP(A118&amp;"2018", '[4]Revenues_All_Sports_and_Men''s_W'!$E$2:$FO$1271, 58, FALSE)</f>
        <v>0.32665920067692616</v>
      </c>
      <c r="BT118">
        <f>VLOOKUP(A118&amp;"2014", '[5]Recruiting_Expenses_Men''s_Women'!$F$2:$O$1271, 9, FALSE)</f>
        <v>246689</v>
      </c>
      <c r="BU118">
        <f>VLOOKUP(A118&amp;"2015", '[5]Recruiting_Expenses_Men''s_Women'!$F$2:$O$1271, 9, FALSE)</f>
        <v>171815</v>
      </c>
      <c r="BV118">
        <f>VLOOKUP(A118&amp;"2016", '[5]Recruiting_Expenses_Men''s_Women'!$F$2:$O$1271, 9, FALSE)</f>
        <v>234170</v>
      </c>
      <c r="BW118">
        <f>VLOOKUP(A118&amp;"2017", '[5]Recruiting_Expenses_Men''s_Women'!$F$2:$O$1271, 9, FALSE)</f>
        <v>423580</v>
      </c>
      <c r="BX118">
        <f>VLOOKUP(A118&amp;"2018", '[5]Recruiting_Expenses_Men''s_Women'!$F$2:$O$1271, 9, FALSE)</f>
        <v>479823</v>
      </c>
      <c r="BY118" s="4">
        <v>3939000</v>
      </c>
      <c r="BZ118" s="4">
        <v>2497000</v>
      </c>
      <c r="CA118" s="4">
        <v>1051000</v>
      </c>
      <c r="CB118" s="4">
        <v>484000</v>
      </c>
      <c r="CC118" s="4">
        <v>1514000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f>VLOOKUP(A118, '[3]2014'!$B$18:$D$145, 3, FALSE)</f>
        <v>6</v>
      </c>
      <c r="CL118">
        <f>VLOOKUP(A118, '[3]2017'!$B$18:$D$147, 3, FALSE)</f>
        <v>8</v>
      </c>
      <c r="CM118">
        <f>VLOOKUP(A118, '[3]2018'!$B$18:$D$147, 3, FALSE)</f>
        <v>11</v>
      </c>
      <c r="CN118">
        <f>COUNTIF('[3]2014 Broadcasts'!$F$2:$F$561, 'Dataset to Analyze - Overall'!A118)+COUNTIF('[3]2014 Broadcasts'!$G$2:$G$561, 'Dataset to Analyze - Overall'!A118)+COUNTIF('[3]2014 Broadcasts'!$H$2:$H$561, 'Dataset to Analyze - Overall'!A118)+COUNTIF('[3]2014 Broadcasts'!$I$2:$I$561, 'Dataset to Analyze - Overall'!A118)</f>
        <v>0</v>
      </c>
      <c r="CO118">
        <f>COUNTIF('[3]2015 Broadcasts'!$C$2:$C$417, A118)+COUNTIF('[3]2015 Broadcasts'!$D$2:$D$417, A118)</f>
        <v>0</v>
      </c>
      <c r="CP118">
        <f>COUNTIF('[3]2016 Broadcasts'!$C$2:$C$400, 'Dataset to Analyze - Overall'!A118)+COUNTIF('[3]2016 Broadcasts'!$D$2:$D$400, 'Dataset to Analyze - Overall'!A118)</f>
        <v>0</v>
      </c>
      <c r="CQ118">
        <f>COUNTIF('[3]2017 Broadcasts'!$C$2:$C$394, 'Dataset to Analyze - Overall'!A118)+COUNTIF('[3]2017 Broadcasts'!$D$2:$D$394, 'Dataset to Analyze - Overall'!A118)</f>
        <v>1</v>
      </c>
      <c r="CR118">
        <f>COUNTIF('[3]2018 Broadcasts'!$C$2:$C$351, 'Dataset to Analyze - Overall'!A118)+COUNTIF('[3]2018 Broadcasts'!$D$2:$D$351, 'Dataset to Analyze - Overall'!A118)</f>
        <v>2</v>
      </c>
      <c r="CS118" s="4">
        <v>0</v>
      </c>
      <c r="CT118" s="4">
        <v>0</v>
      </c>
      <c r="CU118" s="4">
        <v>0</v>
      </c>
      <c r="CV118" s="4">
        <f>(((SUMIF('[3]2017 Broadcasts'!$C$2:$C$394,'Dataset to Analyze - Overall'!A118, '[3]2017 Broadcasts'!$I$2:$I$394))+(SUMIF('[3]2017 Broadcasts'!$D$2:$D$394,'Dataset to Analyze - Overall'!A118, '[3]2017 Broadcasts'!$I$2:$I$394)))/'Dataset to Analyze - Overall'!CQ118)*1000000</f>
        <v>5000</v>
      </c>
      <c r="CW118" s="4">
        <f>(((SUMIF('[3]2018 Broadcasts'!$C$2:$C$351, 'Dataset to Analyze - Overall'!A118, '[3]2018 Broadcasts'!$H$2:$H$351))+(SUMIF('[3]2018 Broadcasts'!$D$2:$D$351, 'Dataset to Analyze - Overall'!A118, '[3]2018 Broadcasts'!$H$2:$H$351)))/'Dataset to Analyze - Overall'!CR118)*1000000</f>
        <v>1034000</v>
      </c>
      <c r="CX118" s="5"/>
      <c r="CY118">
        <f>VLOOKUP(A118&amp;"2014", [3]Attendance!$D$2:$G$1286, 4, FALSE)</f>
        <v>21841</v>
      </c>
      <c r="DB118">
        <f>VLOOKUP(A118&amp;"2017", [3]Attendance!$D$2:$G$1286, 4, FALSE)</f>
        <v>26375</v>
      </c>
      <c r="DC118">
        <f>VLOOKUP(A118&amp;"2018", [3]Attendance!$D$2:$G$1286, 4, FALSE)</f>
        <v>24291</v>
      </c>
      <c r="DY118">
        <f t="shared" ref="DY118:DY128" si="118">23.432+(0.08553*CI118)+(1.2384*FD118)+FI118+FN118+FS118+GC118+ET118+EY118</f>
        <v>25.183579999999996</v>
      </c>
      <c r="DZ118">
        <v>0</v>
      </c>
      <c r="EA118">
        <v>0</v>
      </c>
      <c r="EB118">
        <f t="shared" ref="EB118:EB128" si="119">23.432+(0.08553*CL118)+(1.2384*FG118)+FL118+FQ118+FV118+GF118+EW118+FB118</f>
        <v>29.116239999999998</v>
      </c>
      <c r="EC118">
        <f t="shared" ref="EC118:EC128" si="120">23.432+(0.08553*CM118)+(1.2384*FH118)+FM118+FR118+FW118+GG118+EX118+FC118</f>
        <v>44.372829999999993</v>
      </c>
      <c r="ED118">
        <f t="shared" ref="ED118:ED128" si="121">-0.00000000005968+(0.000000000000002272*GH118)+(1.493*CN118)+(2.323E-19*CS118)+(7.705E-21*$AZ118)-(0.000000000000001462*$BB118)+(0.000000000003546*(CY118/$BB118))+(0.0000000000000004823*FX118)</f>
        <v>-2.4303473763398817E-11</v>
      </c>
      <c r="EE118">
        <v>0</v>
      </c>
      <c r="EF118">
        <v>0</v>
      </c>
      <c r="EG118">
        <f t="shared" ref="EG118:EG128" si="122">-0.00000000005968+(0.000000000000002272*GK118)+(1.493*CQ118)+(2.323E-19*CV118)+(7.705E-21*$AZ118)-(0.000000000000001462*$BB118)+(0.000000000003546*(DB118/$BB118))+(0.0000000000000004823*GA118)</f>
        <v>1.4930000000165946</v>
      </c>
      <c r="EH118">
        <f t="shared" ref="EH118:EH128" si="123">-0.00000000005968+(0.000000000000002272*GL118)+(1.493*CR118)+(2.323E-19*CW118)+(7.705E-21*$AZ118)-(0.000000000000001462*$BB118)+(0.000000000003546*(DC118/$BB118))+(0.0000000000000004823*GB118)</f>
        <v>2.9860000000327798</v>
      </c>
      <c r="EI118" s="4">
        <f t="shared" si="98"/>
        <v>25.183579999975692</v>
      </c>
      <c r="EJ118" s="4">
        <f t="shared" si="99"/>
        <v>0</v>
      </c>
      <c r="EK118" s="4">
        <f t="shared" si="100"/>
        <v>0</v>
      </c>
      <c r="EL118" s="4">
        <f t="shared" si="101"/>
        <v>30.609240000016591</v>
      </c>
      <c r="EM118" s="4">
        <f t="shared" si="102"/>
        <v>47.358830000032775</v>
      </c>
      <c r="EN118" s="4">
        <f t="shared" si="115"/>
        <v>123</v>
      </c>
      <c r="EO118" s="4">
        <f t="shared" si="115"/>
        <v>128</v>
      </c>
      <c r="EP118" s="4">
        <f t="shared" si="115"/>
        <v>128</v>
      </c>
      <c r="EQ118" s="4">
        <f t="shared" si="115"/>
        <v>104</v>
      </c>
      <c r="ER118" s="4" t="e">
        <f t="shared" si="115"/>
        <v>#DIV/0!</v>
      </c>
      <c r="ET118" s="4">
        <v>0</v>
      </c>
      <c r="EU118">
        <v>0</v>
      </c>
      <c r="EV118">
        <v>0</v>
      </c>
      <c r="EW118">
        <v>0</v>
      </c>
      <c r="EX118">
        <v>5</v>
      </c>
      <c r="EY118">
        <v>0</v>
      </c>
      <c r="EZ118">
        <v>0</v>
      </c>
      <c r="FA118">
        <v>0</v>
      </c>
      <c r="FB118">
        <v>5</v>
      </c>
      <c r="FC118">
        <v>5</v>
      </c>
      <c r="FD118">
        <f>VLOOKUP(A118, '[3]College Football Reference 0918'!$A$2:$R$131, 9, FALSE)</f>
        <v>1</v>
      </c>
      <c r="FE118">
        <f>VLOOKUP(A118, '[3]College Football Reference 0918'!$A$2:$R$131, 10, FALSE)</f>
        <v>0</v>
      </c>
      <c r="FF118">
        <f>VLOOKUP(A118, '[3]College Football Reference 0918'!$A$2:$R$131, 11, FALSE)</f>
        <v>0</v>
      </c>
      <c r="FG118">
        <f>VLOOKUP(A118, '[3]College Football Reference 0918'!$A$2:$R$131, 12, FALSE)</f>
        <v>0</v>
      </c>
      <c r="FH118">
        <f>VLOOKUP(A118, '[3]College Football Reference 0918'!$A$2:$R$131, 13, FALSE)</f>
        <v>0</v>
      </c>
      <c r="FW118">
        <v>10</v>
      </c>
      <c r="FX118">
        <f>IF((VLOOKUP(A118, '[3]2014'!$B$18:$Q$145, 13, FALSE))&gt;0, 5, 0)</f>
        <v>0</v>
      </c>
      <c r="FY118" t="e">
        <f>IF((VLOOKUP(A118, '[3]2015'!$B$18:$P$145, 13, FALSE))&gt;0, 5, 0)</f>
        <v>#N/A</v>
      </c>
      <c r="FZ118" t="e">
        <f>IF((VLOOKUP(A118, '[3]2016'!$B$18:$Q$145, 13, FALSE))&gt;0, 5, 0)</f>
        <v>#N/A</v>
      </c>
      <c r="GA118">
        <f>IF((VLOOKUP(A118, '[3]2017'!$B$18:$Q$147, 13, FALSE))&gt;0, 5, 0)</f>
        <v>0</v>
      </c>
      <c r="GB118">
        <f>IF((VLOOKUP(A118, '[3]2018'!$B$18:$Q$147, 13, FALSE))&gt;0, 5, 0)</f>
        <v>0</v>
      </c>
      <c r="GC118">
        <f>IF((VLOOKUP(A118, '[3]2014'!$B$18:$Q$145, 15, FALSE))&gt;0, 5, 0)</f>
        <v>0</v>
      </c>
      <c r="GD118" t="e">
        <f>IF((VLOOKUP(A118, '[3]2015'!$B$18:$P$145, 15, FALSE))&gt;0, 5, 0)</f>
        <v>#N/A</v>
      </c>
      <c r="GE118" t="e">
        <f>IF((VLOOKUP(A118, '[3]2016'!$B$18:$Q$145, 15, FALSE))&gt;0, 5, 0)</f>
        <v>#N/A</v>
      </c>
      <c r="GF118">
        <f>IF((VLOOKUP(A118, '[3]2017'!$B$18:$Q$147, 15, FALSE))&gt;0, 5, 0)</f>
        <v>0</v>
      </c>
      <c r="GG118">
        <f>IF((VLOOKUP(A118, '[3]2018'!$B$18:$Q$147, 15, FALSE))&gt;0, 5, 0)</f>
        <v>0</v>
      </c>
      <c r="GH118" s="7">
        <f t="shared" si="117"/>
        <v>61160.523551993705</v>
      </c>
      <c r="GI118" s="7">
        <f t="shared" si="117"/>
        <v>66624.960886913992</v>
      </c>
      <c r="GJ118" s="7">
        <f t="shared" si="117"/>
        <v>72577.622874814668</v>
      </c>
      <c r="GK118" s="7">
        <f t="shared" si="117"/>
        <v>79062.130349309198</v>
      </c>
      <c r="GL118" s="7">
        <f t="shared" si="117"/>
        <v>86126.001483306638</v>
      </c>
      <c r="GM118">
        <v>93821</v>
      </c>
      <c r="GO118" s="8" t="e">
        <f t="shared" si="89"/>
        <v>#N/A</v>
      </c>
      <c r="GP118" s="8" t="e">
        <f t="shared" si="90"/>
        <v>#N/A</v>
      </c>
      <c r="GQ118" t="e">
        <f>VLOOKUP(A118, '[3]Sept. 2017 Social'!$D$2:$F$151, 3, FALSE)</f>
        <v>#N/A</v>
      </c>
      <c r="GR118" t="e">
        <f>VLOOKUP(A118, '[3]Sept. 2018 Social'!$D$2:$F$151, 3, FALSE)</f>
        <v>#N/A</v>
      </c>
      <c r="GS118" t="e">
        <f>VLOOKUP(A118, '[3]Sept. 2019 Social'!$D$2:$F$301, 3, FALSE)</f>
        <v>#N/A</v>
      </c>
      <c r="GV118">
        <v>0.60877187433204027</v>
      </c>
    </row>
    <row r="119" spans="1:204" x14ac:dyDescent="0.35">
      <c r="A119" t="s">
        <v>439</v>
      </c>
      <c r="B119" t="str">
        <f>VLOOKUP(A119,'[1]CFB Scores for Tableau'!$A$2:$D$131, 2, FALSE)</f>
        <v>Ypsilanti</v>
      </c>
      <c r="C119" t="str">
        <f>VLOOKUP(A119,'[1]CFB Scores for Tableau'!$A$2:$D$131, 3, FALSE)</f>
        <v>Michigan</v>
      </c>
      <c r="D119" s="9">
        <f>VLOOKUP(A119,'[1]CFB Scores for Tableau'!$A$2:$D$131, 4, FALSE)</f>
        <v>48197</v>
      </c>
      <c r="F119" s="3">
        <f t="shared" si="61"/>
        <v>6.8164633026037054</v>
      </c>
      <c r="G119">
        <f t="shared" si="62"/>
        <v>111</v>
      </c>
      <c r="I119" s="4">
        <f t="shared" si="63"/>
        <v>-0.1731564837799997</v>
      </c>
      <c r="J119">
        <v>0</v>
      </c>
      <c r="K119" s="4">
        <f t="shared" si="64"/>
        <v>4.0542699999999998</v>
      </c>
      <c r="L119" s="4">
        <f t="shared" si="65"/>
        <v>27.666056445452991</v>
      </c>
      <c r="M119" s="4">
        <f t="shared" si="91"/>
        <v>17.817540000000005</v>
      </c>
      <c r="N119" s="4">
        <f t="shared" si="66"/>
        <v>8.9580000000888038</v>
      </c>
      <c r="O119" s="4">
        <f t="shared" si="67"/>
        <v>58.322709961761802</v>
      </c>
      <c r="P119" s="4">
        <f t="shared" si="68"/>
        <v>120</v>
      </c>
      <c r="Q119" s="4"/>
      <c r="R119" s="4">
        <f t="shared" si="92"/>
        <v>57.655578465660007</v>
      </c>
      <c r="S119" s="4">
        <f t="shared" si="69"/>
        <v>120</v>
      </c>
      <c r="T119" s="4"/>
      <c r="U119" t="s">
        <v>353</v>
      </c>
      <c r="V119" t="s">
        <v>203</v>
      </c>
      <c r="W119" s="4">
        <v>7101780.5999999996</v>
      </c>
      <c r="X119" s="4">
        <v>1013546</v>
      </c>
      <c r="Y119" s="4">
        <f>VLOOKUP(A119, '[2]Non-Power 5'!$B$2:$F$68, 3, FALSE)</f>
        <v>339344.2</v>
      </c>
      <c r="Z119" s="4">
        <f>VLOOKUP(A119, '[2]Non-Power 5'!$B$2:$F$68, 4, FALSE)</f>
        <v>174708.4</v>
      </c>
      <c r="AA119">
        <f>VLOOKUP(A119, '[2]Non-Power 5'!$B$2:$F$68, 5, FALSE)</f>
        <v>0.51484127325588591</v>
      </c>
      <c r="AB119" s="4">
        <v>6088234.5999999996</v>
      </c>
      <c r="AC119">
        <v>0.28052043116682379</v>
      </c>
      <c r="AD119" s="4">
        <f t="shared" si="70"/>
        <v>2032200</v>
      </c>
      <c r="AE119" t="s">
        <v>440</v>
      </c>
      <c r="AF119" s="5">
        <f>(VLOOKUP(A119, '[3]USA Coaches'' Salaries'!$O$3:$W$132, 9, FALSE))</f>
        <v>0.44296799999999992</v>
      </c>
      <c r="AG119">
        <v>11958</v>
      </c>
      <c r="AH119">
        <v>26514</v>
      </c>
      <c r="AI119">
        <v>6797</v>
      </c>
      <c r="AJ119">
        <f t="shared" si="71"/>
        <v>45269</v>
      </c>
      <c r="AK119">
        <v>0</v>
      </c>
      <c r="AL119">
        <v>0</v>
      </c>
      <c r="AM119">
        <v>0</v>
      </c>
      <c r="AN119">
        <v>0</v>
      </c>
      <c r="AO119">
        <f t="shared" si="104"/>
        <v>0</v>
      </c>
      <c r="AP119">
        <f>(VLOOKUP(A119, '[3]College Football Reference 0918'!$A$2:$I$131, 8, FALSE))*10</f>
        <v>0</v>
      </c>
      <c r="AQ119">
        <f>(VLOOKUP(A119, '[3]College Football Reference 0918'!$A$2:$I$131, 9, FALSE))*10</f>
        <v>0</v>
      </c>
      <c r="AR119">
        <f>VLOOKUP('Dataset to Analyze - Overall'!A119, '[3]College Football Reference 0918'!$A$2:$G$131, 3, FALSE)</f>
        <v>34</v>
      </c>
      <c r="AS119">
        <f>VLOOKUP('Dataset to Analyze - Overall'!A119, '[3]College Football Reference 0918'!$A$2:$G$131, 4, FALSE)</f>
        <v>88</v>
      </c>
      <c r="AT119" s="5">
        <f>VLOOKUP('Dataset to Analyze - Overall'!A119, '[3]College Football Reference 0918'!$A$2:$G$131, 5, FALSE)</f>
        <v>0.27868852459016391</v>
      </c>
      <c r="AU119">
        <f>(VLOOKUP('Dataset to Analyze - Overall'!A119,'[3]College Football Reference 0918'!$A$2:$G$131,7,FALSE)*5)</f>
        <v>0</v>
      </c>
      <c r="AV119">
        <f>(VLOOKUP('Dataset to Analyze - Overall'!A119, '[3]College Football Reference 0918'!$A$2:$G$131, 6, FALSE))*5</f>
        <v>10</v>
      </c>
      <c r="AW119">
        <f t="shared" si="73"/>
        <v>6</v>
      </c>
      <c r="AX119" s="4">
        <f>((((SUMIF('[3]2014 Broadcasts'!$F$2:$F$561, 'Dataset to Analyze - Overall'!A119, '[3]2014 Broadcasts'!$B$2:$B$561))+(SUMIF('[3]2014 Broadcasts'!$G$2:$G$561, 'Dataset to Analyze - Overall'!A119, '[3]2014 Broadcasts'!$B$2:$B$561))+(SUMIF('[3]2014 Broadcasts'!$H$2:$H$561, 'Dataset to Analyze - Overall'!A119, '[3]2014 Broadcasts'!$B$2:$B$561))+(SUMIF('[3]2014 Broadcasts'!$I$2:$I$561, 'Dataset to Analyze - Overall'!A119, '[3]2014 Broadcasts'!$B$2:$B$561)))+((SUMIF('[3]2015 Broadcasts'!$C$2:$C$417,'Dataset to Analyze - Overall'!A119,'[3]2015 Broadcasts'!$H$2:$H$417))+(SUMIF('[3]2015 Broadcasts'!$D$2:$D$417,'Dataset to Analyze - Overall'!A119,'[3]2015 Broadcasts'!$H$2:$H$417)))+((SUMIF('[3]2016 Broadcasts'!$C$2:$C$400,'Dataset to Analyze - Overall'!A119,'[3]2016 Broadcasts'!$H$2:$H$400))+(SUMIF('[3]2016 Broadcasts'!$D$2:$D$400,'Dataset to Analyze - Overall'!A119,'[3]2016 Broadcasts'!$H$2:$H$400)))+((SUMIF('[3]2017 Broadcasts'!$C$2:$C$394,'Dataset to Analyze - Overall'!A119, '[3]2017 Broadcasts'!$I$2:$I$394))+(SUMIF('[3]2017 Broadcasts'!$D$2:$D$394,'Dataset to Analyze - Overall'!A119, '[3]2017 Broadcasts'!$I$2:$I$394)))+((SUMIF('[3]2018 Broadcasts'!$C$2:$C$351, 'Dataset to Analyze - Overall'!A119, '[3]2018 Broadcasts'!$H$2:$H$351))+(SUMIF('[3]2018 Broadcasts'!$D$2:$D$351, 'Dataset to Analyze - Overall'!A119, '[3]2018 Broadcasts'!$H$2:$H$351))))/AW119)*1000000</f>
        <v>625000</v>
      </c>
      <c r="AY119" t="s">
        <v>233</v>
      </c>
      <c r="AZ119" s="4">
        <f>(VLOOKUP(A119, [3]Averages!$B$2:$K$128, 10, FALSE))*1000000</f>
        <v>200000</v>
      </c>
      <c r="BA119" s="4">
        <f>AVERAGEIF([3]Attendance!$C$2:$C$1286, 'Dataset to Analyze - Overall'!A119, [3]Attendance!$G$2:$G$1286)</f>
        <v>11341.9</v>
      </c>
      <c r="BB119">
        <f>VLOOKUP(A119, [3]Stadiums!$B$2:$E$132, 3, FALSE)</f>
        <v>30200</v>
      </c>
      <c r="BC119" s="3">
        <f t="shared" si="74"/>
        <v>0.37555960264900662</v>
      </c>
      <c r="BD119">
        <f>VLOOKUP(A119, '[3]College Football Reference 0918'!$A$2:$L$131, 11, FALSE)</f>
        <v>0</v>
      </c>
      <c r="BE119">
        <f>VLOOKUP(A119, '[3]College Football Reference 0918'!$A$2:$L$131, 12, FALSE)</f>
        <v>0</v>
      </c>
      <c r="BF119">
        <f>VLOOKUP(A119, '[3]College Football Reference 0918'!$A$2:$L$131, 2, FALSE)</f>
        <v>0</v>
      </c>
      <c r="BG119">
        <f>VLOOKUP(A119, '[3]Draft Picks'!$AG$2:$AT$131, 14, FALSE)</f>
        <v>3</v>
      </c>
      <c r="BH119">
        <f>VLOOKUP(A119, [3]Averages!$B$2:$J$128, 9, FALSE)</f>
        <v>1569228.54</v>
      </c>
      <c r="BJ119">
        <f>VLOOKUP(A119&amp;"2014", '[4]Revenues_All_Sports_and_Men''s_W'!$E$2:$BI$1271, 57, FALSE)</f>
        <v>6291437</v>
      </c>
      <c r="BK119">
        <f>VLOOKUP(A119&amp;"2015", '[4]Revenues_All_Sports_and_Men''s_W'!$E$2:$BI$1271, 57, FALSE)</f>
        <v>7365900</v>
      </c>
      <c r="BL119">
        <f>VLOOKUP(A119&amp;"2016", '[4]Revenues_All_Sports_and_Men''s_W'!$E$2:$BI$1271, 57, FALSE)</f>
        <v>9033503</v>
      </c>
      <c r="BM119">
        <f>VLOOKUP(A119&amp;"2017", '[4]Revenues_All_Sports_and_Men''s_W'!$E$2:$BI$1271, 57, FALSE)</f>
        <v>8551496</v>
      </c>
      <c r="BN119">
        <f>VLOOKUP(A119&amp;"2018", '[4]Revenues_All_Sports_and_Men''s_W'!$E$2:$BI$1271, 57, FALSE)</f>
        <v>8770408</v>
      </c>
      <c r="BO119" s="6">
        <f>VLOOKUP(A119&amp;"2014", '[4]Revenues_All_Sports_and_Men''s_W'!$E$2:$FO$1271, 58, FALSE)</f>
        <v>0.25412604002269729</v>
      </c>
      <c r="BP119" s="6">
        <f>VLOOKUP(A119&amp;"2015", '[4]Revenues_All_Sports_and_Men''s_W'!$E$2:$FO$1271, 58, FALSE)</f>
        <v>0.26252419765710189</v>
      </c>
      <c r="BQ119" s="6">
        <f>VLOOKUP(A119&amp;"2016", '[4]Revenues_All_Sports_and_Men''s_W'!$E$2:$FO$1271, 58, FALSE)</f>
        <v>0.27957765667237611</v>
      </c>
      <c r="BR119" s="6">
        <f>VLOOKUP(A119&amp;"2017", '[4]Revenues_All_Sports_and_Men''s_W'!$E$2:$FO$1271, 58, FALSE)</f>
        <v>0.27872254892061332</v>
      </c>
      <c r="BS119" s="6">
        <f>VLOOKUP(A119&amp;"2018", '[4]Revenues_All_Sports_and_Men''s_W'!$E$2:$FO$1271, 58, FALSE)</f>
        <v>0.30663959925991763</v>
      </c>
      <c r="BT119">
        <f>VLOOKUP(A119&amp;"2014", '[5]Recruiting_Expenses_Men''s_Women'!$F$2:$O$1271, 9, FALSE)</f>
        <v>382684</v>
      </c>
      <c r="BU119">
        <f>VLOOKUP(A119&amp;"2015", '[5]Recruiting_Expenses_Men''s_Women'!$F$2:$O$1271, 9, FALSE)</f>
        <v>415226</v>
      </c>
      <c r="BV119">
        <f>VLOOKUP(A119&amp;"2016", '[5]Recruiting_Expenses_Men''s_Women'!$F$2:$O$1271, 9, FALSE)</f>
        <v>514380</v>
      </c>
      <c r="BW119">
        <f>VLOOKUP(A119&amp;"2017", '[5]Recruiting_Expenses_Men''s_Women'!$F$2:$O$1271, 9, FALSE)</f>
        <v>584909</v>
      </c>
      <c r="BX119">
        <f>VLOOKUP(A119&amp;"2018", '[5]Recruiting_Expenses_Men''s_Women'!$F$2:$O$1271, 9, FALSE)</f>
        <v>516723</v>
      </c>
      <c r="BY119" s="4">
        <v>1124000</v>
      </c>
      <c r="BZ119" s="4">
        <v>1434000</v>
      </c>
      <c r="CA119" s="4">
        <v>2306000</v>
      </c>
      <c r="CB119" s="4">
        <v>1827000</v>
      </c>
      <c r="CC119" s="4">
        <v>3470000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f>VLOOKUP(A119, '[3]2014'!$B$18:$D$145, 3, FALSE)</f>
        <v>2</v>
      </c>
      <c r="CJ119">
        <f>VLOOKUP(A119, '[3]2015'!$B$18:$D$145, 3, FALSE)</f>
        <v>1</v>
      </c>
      <c r="CK119">
        <f>VLOOKUP(A119, '[3]2016'!$B$18:$D$145, 3, FALSE)</f>
        <v>7</v>
      </c>
      <c r="CL119">
        <f>VLOOKUP(A119, '[3]2017'!$B$18:$D$147, 3, FALSE)</f>
        <v>5</v>
      </c>
      <c r="CM119">
        <f>VLOOKUP(A119, '[3]2018'!$B$18:$D$147, 3, FALSE)</f>
        <v>7</v>
      </c>
      <c r="CN119">
        <f>COUNTIF('[3]2014 Broadcasts'!$F$2:$F$561, 'Dataset to Analyze - Overall'!A119)+COUNTIF('[3]2014 Broadcasts'!$G$2:$G$561, 'Dataset to Analyze - Overall'!A119)+COUNTIF('[3]2014 Broadcasts'!$H$2:$H$561, 'Dataset to Analyze - Overall'!A119)+COUNTIF('[3]2014 Broadcasts'!$I$2:$I$561, 'Dataset to Analyze - Overall'!A119)</f>
        <v>0</v>
      </c>
      <c r="CO119">
        <f>COUNTIF('[3]2015 Broadcasts'!$C$2:$C$417, A119)+COUNTIF('[3]2015 Broadcasts'!$D$2:$D$417, A119)</f>
        <v>1</v>
      </c>
      <c r="CP119">
        <f>COUNTIF('[3]2016 Broadcasts'!$C$2:$C$400, 'Dataset to Analyze - Overall'!A119)+COUNTIF('[3]2016 Broadcasts'!$D$2:$D$400, 'Dataset to Analyze - Overall'!A119)</f>
        <v>3</v>
      </c>
      <c r="CQ119">
        <f>COUNTIF('[3]2017 Broadcasts'!$C$2:$C$394, 'Dataset to Analyze - Overall'!A119)+COUNTIF('[3]2017 Broadcasts'!$D$2:$D$394, 'Dataset to Analyze - Overall'!A119)</f>
        <v>1</v>
      </c>
      <c r="CR119">
        <f>COUNTIF('[3]2018 Broadcasts'!$C$2:$C$351, 'Dataset to Analyze - Overall'!A119)+COUNTIF('[3]2018 Broadcasts'!$D$2:$D$351, 'Dataset to Analyze - Overall'!A119)</f>
        <v>1</v>
      </c>
      <c r="CS119" s="4">
        <v>0</v>
      </c>
      <c r="CT119" s="4">
        <f>(((SUMIF('[3]2015 Broadcasts'!$C$2:$C$417,'Dataset to Analyze - Overall'!A119,'[3]2015 Broadcasts'!$H$2:$H$417))+(SUMIF('[3]2015 Broadcasts'!$D$2:$D$417,'Dataset to Analyze - Overall'!A119,'[3]2015 Broadcasts'!$H$2:$H$417)))/CO119)*1000000</f>
        <v>763000</v>
      </c>
      <c r="CU119" s="4">
        <f>(((SUMIF('[3]2016 Broadcasts'!$C$2:$C$400,'Dataset to Analyze - Overall'!A119,'[3]2016 Broadcasts'!$H$2:$H$400))+(SUMIF('[3]2016 Broadcasts'!$D$2:$D$400,'Dataset to Analyze - Overall'!A119,'[3]2016 Broadcasts'!$H$2:$H$400)))/'Dataset to Analyze - Overall'!CP119)*1000000</f>
        <v>628666.66666666674</v>
      </c>
      <c r="CV119" s="4">
        <f>(((SUMIF('[3]2017 Broadcasts'!$C$2:$C$394,'Dataset to Analyze - Overall'!A119, '[3]2017 Broadcasts'!$I$2:$I$394))+(SUMIF('[3]2017 Broadcasts'!$D$2:$D$394,'Dataset to Analyze - Overall'!A119, '[3]2017 Broadcasts'!$I$2:$I$394)))/'Dataset to Analyze - Overall'!CQ119)*1000000</f>
        <v>115000</v>
      </c>
      <c r="CW119" s="4">
        <f>(((SUMIF('[3]2018 Broadcasts'!$C$2:$C$351, 'Dataset to Analyze - Overall'!A119, '[3]2018 Broadcasts'!$H$2:$H$351))+(SUMIF('[3]2018 Broadcasts'!$D$2:$D$351, 'Dataset to Analyze - Overall'!A119, '[3]2018 Broadcasts'!$H$2:$H$351)))/'Dataset to Analyze - Overall'!CR119)*1000000</f>
        <v>986000</v>
      </c>
      <c r="CX119" s="5"/>
      <c r="CY119">
        <f>VLOOKUP(A119&amp;"2014", [3]Attendance!$D$2:$G$1286, 4, FALSE)</f>
        <v>15025</v>
      </c>
      <c r="CZ119">
        <f>VLOOKUP(A119&amp;"2015", [3]Attendance!$D$2:$G$1286, 4, FALSE)</f>
        <v>4897</v>
      </c>
      <c r="DA119">
        <f>VLOOKUP(A119&amp;"2016", [3]Attendance!$D$2:$G$1286, 4, FALSE)</f>
        <v>17677</v>
      </c>
      <c r="DB119">
        <f>VLOOKUP(A119&amp;"2017", [3]Attendance!$D$2:$G$1286, 4, FALSE)</f>
        <v>14730</v>
      </c>
      <c r="DC119">
        <f>VLOOKUP(A119&amp;"2018", [3]Attendance!$D$2:$G$1286, 4, FALSE)</f>
        <v>15939</v>
      </c>
      <c r="DY119">
        <f t="shared" si="118"/>
        <v>23.603059999999999</v>
      </c>
      <c r="DZ119">
        <f t="shared" ref="DZ119:DZ128" si="124">23.432+(0.08553*CJ119)+(1.2384*FE119)+FJ119+FO119+FT119+GD119+EU119+EZ119</f>
        <v>23.517529999999997</v>
      </c>
      <c r="EA119">
        <f t="shared" ref="EA119:EA128" si="125">23.432+(0.08553*CK119)+(1.2384*FF119)+FK119+FP119+FU119+GE119+EV119+FA119</f>
        <v>29.030709999999999</v>
      </c>
      <c r="EB119">
        <f t="shared" si="119"/>
        <v>23.859649999999998</v>
      </c>
      <c r="EC119">
        <f t="shared" si="120"/>
        <v>29.030709999999999</v>
      </c>
      <c r="ED119">
        <f t="shared" si="121"/>
        <v>-3.5019508654666932E-11</v>
      </c>
      <c r="EE119">
        <f t="shared" ref="EE119:EE128" si="126">-0.00000000005968+(0.000000000000002272*GI119)+(1.493*CO119)+(2.323E-19*CT119)+(7.705E-21*$AZ119)-(0.000000000000001462*$BB119)+(0.000000000003546*(CZ119/$BB119))+(0.0000000000000004823*FY119)</f>
        <v>1.492999999969959</v>
      </c>
      <c r="EF119">
        <f t="shared" ref="EF119:EF128" si="127">-0.00000000005968+(0.000000000000002272*GJ119)+(1.493*CP119)+(2.323E-19*CU119)+(7.705E-21*$AZ119)-(0.000000000000001462*$BB119)+(0.000000000003546*(DA119/$BB119))+(0.0000000000000004823*FZ119)</f>
        <v>4.4789999999779537</v>
      </c>
      <c r="EG119">
        <f t="shared" si="122"/>
        <v>1.4929999999845971</v>
      </c>
      <c r="EH119">
        <f t="shared" si="123"/>
        <v>1.4929999999926855</v>
      </c>
      <c r="EI119" s="4">
        <f t="shared" si="98"/>
        <v>23.60305999996498</v>
      </c>
      <c r="EJ119" s="4">
        <f t="shared" si="99"/>
        <v>25.010529999969958</v>
      </c>
      <c r="EK119" s="4">
        <f t="shared" si="100"/>
        <v>33.50970999997795</v>
      </c>
      <c r="EL119" s="4">
        <f t="shared" si="101"/>
        <v>25.352649999984596</v>
      </c>
      <c r="EM119" s="4">
        <f t="shared" si="102"/>
        <v>30.523709999992686</v>
      </c>
      <c r="EN119" s="4">
        <f t="shared" si="115"/>
        <v>127</v>
      </c>
      <c r="EO119" s="4">
        <f t="shared" si="115"/>
        <v>123</v>
      </c>
      <c r="EP119" s="4">
        <f t="shared" si="115"/>
        <v>96</v>
      </c>
      <c r="EQ119" s="4">
        <f t="shared" si="115"/>
        <v>121</v>
      </c>
      <c r="ER119" s="4" t="e">
        <f t="shared" si="115"/>
        <v>#DIV/0!</v>
      </c>
      <c r="ET119" s="4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5</v>
      </c>
      <c r="FB119">
        <v>0</v>
      </c>
      <c r="FC119">
        <v>5</v>
      </c>
      <c r="FD119">
        <f>VLOOKUP(A119, '[3]College Football Reference 0918'!$A$2:$R$131, 9, FALSE)</f>
        <v>0</v>
      </c>
      <c r="FE119">
        <f>VLOOKUP(A119, '[3]College Football Reference 0918'!$A$2:$R$131, 10, FALSE)</f>
        <v>0</v>
      </c>
      <c r="FF119">
        <f>VLOOKUP(A119, '[3]College Football Reference 0918'!$A$2:$R$131, 11, FALSE)</f>
        <v>0</v>
      </c>
      <c r="FG119">
        <f>VLOOKUP(A119, '[3]College Football Reference 0918'!$A$2:$R$131, 12, FALSE)</f>
        <v>0</v>
      </c>
      <c r="FH119">
        <f>VLOOKUP(A119, '[3]College Football Reference 0918'!$A$2:$R$131, 13, FALSE)</f>
        <v>0</v>
      </c>
      <c r="FX119">
        <f>IF((VLOOKUP(A119, '[3]2014'!$B$18:$Q$145, 13, FALSE))&gt;0, 5, 0)</f>
        <v>0</v>
      </c>
      <c r="FY119">
        <f>IF((VLOOKUP(A119, '[3]2015'!$B$18:$P$145, 13, FALSE))&gt;0, 5, 0)</f>
        <v>0</v>
      </c>
      <c r="FZ119">
        <f>IF((VLOOKUP(A119, '[3]2016'!$B$18:$Q$145, 13, FALSE))&gt;0, 5, 0)</f>
        <v>0</v>
      </c>
      <c r="GA119">
        <f>IF((VLOOKUP(A119, '[3]2017'!$B$18:$Q$147, 13, FALSE))&gt;0, 5, 0)</f>
        <v>0</v>
      </c>
      <c r="GB119">
        <f>IF((VLOOKUP(A119, '[3]2018'!$B$18:$Q$147, 13, FALSE))&gt;0, 5, 0)</f>
        <v>0</v>
      </c>
      <c r="GC119">
        <f>IF((VLOOKUP(A119, '[3]2014'!$B$18:$Q$145, 15, FALSE))&gt;0, 5, 0)</f>
        <v>0</v>
      </c>
      <c r="GD119">
        <f>IF((VLOOKUP(A119, '[3]2015'!$B$18:$P$145, 15, FALSE))&gt;0, 5, 0)</f>
        <v>0</v>
      </c>
      <c r="GE119">
        <f>IF((VLOOKUP(A119, '[3]2016'!$B$18:$Q$145, 15, FALSE))&gt;0, 5, 0)</f>
        <v>0</v>
      </c>
      <c r="GF119">
        <f>IF((VLOOKUP(A119, '[3]2017'!$B$18:$Q$147, 15, FALSE))&gt;0, 5, 0)</f>
        <v>0</v>
      </c>
      <c r="GG119">
        <f>IF((VLOOKUP(A119, '[3]2018'!$B$18:$Q$147, 15, FALSE))&gt;0, 5, 0)</f>
        <v>0</v>
      </c>
      <c r="GH119" s="7">
        <f t="shared" si="117"/>
        <v>29510.192181656603</v>
      </c>
      <c r="GI119" s="7">
        <f t="shared" si="117"/>
        <v>32146.804600139738</v>
      </c>
      <c r="GJ119" s="7">
        <f t="shared" si="117"/>
        <v>35018.987326078233</v>
      </c>
      <c r="GK119" s="7">
        <f t="shared" si="117"/>
        <v>38147.787582554847</v>
      </c>
      <c r="GL119" s="7">
        <f t="shared" si="117"/>
        <v>41556.133074128484</v>
      </c>
      <c r="GM119">
        <v>45269</v>
      </c>
      <c r="GO119" s="8">
        <f t="shared" si="89"/>
        <v>2.1299999999999999E-2</v>
      </c>
      <c r="GP119" s="8">
        <f t="shared" si="90"/>
        <v>2.1299999999999999E-2</v>
      </c>
      <c r="GQ119">
        <f>VLOOKUP(A119, '[3]Sept. 2017 Social'!$D$2:$F$151, 3, FALSE)</f>
        <v>2.1299999999999999E-2</v>
      </c>
      <c r="GR119" t="e">
        <f>VLOOKUP(A119, '[3]Sept. 2018 Social'!$D$2:$F$151, 3, FALSE)</f>
        <v>#N/A</v>
      </c>
      <c r="GS119" t="e">
        <f>VLOOKUP(A119, '[3]Sept. 2019 Social'!$D$2:$F$301, 3, FALSE)</f>
        <v>#N/A</v>
      </c>
      <c r="GV119">
        <v>0.68475183512801319</v>
      </c>
    </row>
    <row r="120" spans="1:204" x14ac:dyDescent="0.35">
      <c r="A120" t="s">
        <v>441</v>
      </c>
      <c r="B120" t="str">
        <f>VLOOKUP(A120,'[1]CFB Scores for Tableau'!$A$2:$D$131, 2, FALSE)</f>
        <v>Akron</v>
      </c>
      <c r="C120" t="str">
        <f>VLOOKUP(A120,'[1]CFB Scores for Tableau'!$A$2:$D$131, 3, FALSE)</f>
        <v>Ohio</v>
      </c>
      <c r="D120" s="9">
        <f>VLOOKUP(A120,'[1]CFB Scores for Tableau'!$A$2:$D$131, 4, FALSE)</f>
        <v>44325</v>
      </c>
      <c r="F120" s="3">
        <f t="shared" si="61"/>
        <v>7.0548883392383575</v>
      </c>
      <c r="G120">
        <f t="shared" si="62"/>
        <v>109</v>
      </c>
      <c r="I120" s="4">
        <f t="shared" si="63"/>
        <v>-0.4255214088999999</v>
      </c>
      <c r="J120">
        <v>0</v>
      </c>
      <c r="K120" s="4">
        <f t="shared" si="64"/>
        <v>4.5919499999999998</v>
      </c>
      <c r="L120" s="4">
        <f t="shared" si="65"/>
        <v>27.343955870305781</v>
      </c>
      <c r="M120" s="4">
        <f t="shared" si="91"/>
        <v>20.517859000000005</v>
      </c>
      <c r="N120" s="4">
        <f t="shared" si="66"/>
        <v>19.409000000115689</v>
      </c>
      <c r="O120" s="4">
        <f t="shared" si="67"/>
        <v>71.437243461521476</v>
      </c>
      <c r="P120" s="4">
        <f t="shared" si="68"/>
        <v>108</v>
      </c>
      <c r="Q120" s="4"/>
      <c r="R120" s="4">
        <f t="shared" si="92"/>
        <v>70.745963065300003</v>
      </c>
      <c r="S120" s="4">
        <f t="shared" si="69"/>
        <v>108</v>
      </c>
      <c r="T120" s="4"/>
      <c r="U120" t="s">
        <v>353</v>
      </c>
      <c r="V120" t="s">
        <v>203</v>
      </c>
      <c r="W120" s="4">
        <v>6816203</v>
      </c>
      <c r="X120" s="4">
        <v>1021917</v>
      </c>
      <c r="Y120" s="4">
        <f>VLOOKUP(A120, '[2]Non-Power 5'!$B$2:$F$68, 3, FALSE)</f>
        <v>265058.59999999998</v>
      </c>
      <c r="Z120" s="4">
        <f>VLOOKUP(A120, '[2]Non-Power 5'!$B$2:$F$68, 4, FALSE)</f>
        <v>163012.20000000001</v>
      </c>
      <c r="AA120">
        <f>VLOOKUP(A120, '[2]Non-Power 5'!$B$2:$F$68, 5, FALSE)</f>
        <v>0.61500438016348091</v>
      </c>
      <c r="AB120" s="4">
        <v>5794286</v>
      </c>
      <c r="AC120">
        <v>0.23202929130057273</v>
      </c>
      <c r="AD120" s="4">
        <f t="shared" si="70"/>
        <v>2261000</v>
      </c>
      <c r="AE120" t="s">
        <v>442</v>
      </c>
      <c r="AF120" s="5">
        <f>(VLOOKUP(A120, '[3]USA Coaches'' Salaries'!$O$3:$W$132, 9, FALSE))</f>
        <v>0.42679999999999996</v>
      </c>
      <c r="AG120">
        <v>27786</v>
      </c>
      <c r="AH120">
        <v>25261</v>
      </c>
      <c r="AI120">
        <v>3999</v>
      </c>
      <c r="AJ120">
        <f t="shared" si="71"/>
        <v>57046</v>
      </c>
      <c r="AK120">
        <v>0</v>
      </c>
      <c r="AL120">
        <v>0</v>
      </c>
      <c r="AM120">
        <v>0</v>
      </c>
      <c r="AN120">
        <v>0</v>
      </c>
      <c r="AO120">
        <f t="shared" si="104"/>
        <v>0</v>
      </c>
      <c r="AP120">
        <f>(VLOOKUP(A120, '[3]College Football Reference 0918'!$A$2:$I$131, 8, FALSE))*10</f>
        <v>0</v>
      </c>
      <c r="AQ120">
        <f>(VLOOKUP(A120, '[3]College Football Reference 0918'!$A$2:$I$131, 9, FALSE))*10</f>
        <v>0</v>
      </c>
      <c r="AR120">
        <f>VLOOKUP('Dataset to Analyze - Overall'!A120, '[3]College Football Reference 0918'!$A$2:$G$131, 3, FALSE)</f>
        <v>40</v>
      </c>
      <c r="AS120">
        <f>VLOOKUP('Dataset to Analyze - Overall'!A120, '[3]College Football Reference 0918'!$A$2:$G$131, 4, FALSE)</f>
        <v>83</v>
      </c>
      <c r="AT120" s="5">
        <f>VLOOKUP('Dataset to Analyze - Overall'!A120, '[3]College Football Reference 0918'!$A$2:$G$131, 5, FALSE)</f>
        <v>0.32520325203252032</v>
      </c>
      <c r="AU120">
        <f>(VLOOKUP('Dataset to Analyze - Overall'!A120,'[3]College Football Reference 0918'!$A$2:$G$131,7,FALSE)*5)</f>
        <v>5</v>
      </c>
      <c r="AV120">
        <f>(VLOOKUP('Dataset to Analyze - Overall'!A120, '[3]College Football Reference 0918'!$A$2:$G$131, 6, FALSE))*5</f>
        <v>10</v>
      </c>
      <c r="AW120">
        <f t="shared" si="73"/>
        <v>13</v>
      </c>
      <c r="AX120" s="4">
        <f>((((SUMIF('[3]2014 Broadcasts'!$F$2:$F$561, 'Dataset to Analyze - Overall'!A120, '[3]2014 Broadcasts'!$B$2:$B$561))+(SUMIF('[3]2014 Broadcasts'!$G$2:$G$561, 'Dataset to Analyze - Overall'!A120, '[3]2014 Broadcasts'!$B$2:$B$561))+(SUMIF('[3]2014 Broadcasts'!$H$2:$H$561, 'Dataset to Analyze - Overall'!A120, '[3]2014 Broadcasts'!$B$2:$B$561))+(SUMIF('[3]2014 Broadcasts'!$I$2:$I$561, 'Dataset to Analyze - Overall'!A120, '[3]2014 Broadcasts'!$B$2:$B$561)))+((SUMIF('[3]2015 Broadcasts'!$C$2:$C$417,'Dataset to Analyze - Overall'!A120,'[3]2015 Broadcasts'!$H$2:$H$417))+(SUMIF('[3]2015 Broadcasts'!$D$2:$D$417,'Dataset to Analyze - Overall'!A120,'[3]2015 Broadcasts'!$H$2:$H$417)))+((SUMIF('[3]2016 Broadcasts'!$C$2:$C$400,'Dataset to Analyze - Overall'!A120,'[3]2016 Broadcasts'!$H$2:$H$400))+(SUMIF('[3]2016 Broadcasts'!$D$2:$D$400,'Dataset to Analyze - Overall'!A120,'[3]2016 Broadcasts'!$H$2:$H$400)))+((SUMIF('[3]2017 Broadcasts'!$C$2:$C$394,'Dataset to Analyze - Overall'!A120, '[3]2017 Broadcasts'!$I$2:$I$394))+(SUMIF('[3]2017 Broadcasts'!$D$2:$D$394,'Dataset to Analyze - Overall'!A120, '[3]2017 Broadcasts'!$I$2:$I$394)))+((SUMIF('[3]2018 Broadcasts'!$C$2:$C$351, 'Dataset to Analyze - Overall'!A120, '[3]2018 Broadcasts'!$H$2:$H$351))+(SUMIF('[3]2018 Broadcasts'!$D$2:$D$351, 'Dataset to Analyze - Overall'!A120, '[3]2018 Broadcasts'!$H$2:$H$351))))/AW120)*1000000</f>
        <v>718846.15384615376</v>
      </c>
      <c r="AY120" t="s">
        <v>233</v>
      </c>
      <c r="AZ120" s="4">
        <f>(VLOOKUP(A120, [3]Averages!$B$2:$K$128, 10, FALSE))*1000000</f>
        <v>140000</v>
      </c>
      <c r="BA120" s="4">
        <f>AVERAGEIF([3]Attendance!$C$2:$C$1286, 'Dataset to Analyze - Overall'!A120, [3]Attendance!$G$2:$G$1286)</f>
        <v>14669.2</v>
      </c>
      <c r="BB120">
        <f>VLOOKUP(A120, [3]Stadiums!$B$2:$E$132, 3, FALSE)</f>
        <v>30000</v>
      </c>
      <c r="BC120" s="3">
        <f t="shared" si="74"/>
        <v>0.48897333333333337</v>
      </c>
      <c r="BD120">
        <f>VLOOKUP(A120, '[3]College Football Reference 0918'!$A$2:$L$131, 11, FALSE)</f>
        <v>0</v>
      </c>
      <c r="BE120">
        <f>VLOOKUP(A120, '[3]College Football Reference 0918'!$A$2:$L$131, 12, FALSE)</f>
        <v>0</v>
      </c>
      <c r="BF120">
        <f>VLOOKUP(A120, '[3]College Football Reference 0918'!$A$2:$L$131, 2, FALSE)</f>
        <v>0</v>
      </c>
      <c r="BG120">
        <f>VLOOKUP(A120, '[3]Draft Picks'!$AG$2:$AT$131, 14, FALSE)</f>
        <v>2</v>
      </c>
      <c r="BH120">
        <f>VLOOKUP(A120, [3]Averages!$B$2:$J$128, 9, FALSE)</f>
        <v>1575812.5</v>
      </c>
      <c r="BJ120">
        <f>VLOOKUP(A120&amp;"2014", '[4]Revenues_All_Sports_and_Men''s_W'!$E$2:$BI$1271, 57, FALSE)</f>
        <v>7155103</v>
      </c>
      <c r="BK120">
        <f>VLOOKUP(A120&amp;"2015", '[4]Revenues_All_Sports_and_Men''s_W'!$E$2:$BI$1271, 57, FALSE)</f>
        <v>7473209</v>
      </c>
      <c r="BL120">
        <f>VLOOKUP(A120&amp;"2016", '[4]Revenues_All_Sports_and_Men''s_W'!$E$2:$BI$1271, 57, FALSE)</f>
        <v>7253770</v>
      </c>
      <c r="BM120">
        <f>VLOOKUP(A120&amp;"2017", '[4]Revenues_All_Sports_and_Men''s_W'!$E$2:$BI$1271, 57, FALSE)</f>
        <v>7396137</v>
      </c>
      <c r="BN120">
        <f>VLOOKUP(A120&amp;"2018", '[4]Revenues_All_Sports_and_Men''s_W'!$E$2:$BI$1271, 57, FALSE)</f>
        <v>8186577</v>
      </c>
      <c r="BO120" s="6">
        <f>VLOOKUP(A120&amp;"2014", '[4]Revenues_All_Sports_and_Men''s_W'!$E$2:$FO$1271, 58, FALSE)</f>
        <v>0.21846892949383967</v>
      </c>
      <c r="BP120" s="6">
        <f>VLOOKUP(A120&amp;"2015", '[4]Revenues_All_Sports_and_Men''s_W'!$E$2:$FO$1271, 58, FALSE)</f>
        <v>0.21275681275350464</v>
      </c>
      <c r="BQ120" s="6">
        <f>VLOOKUP(A120&amp;"2016", '[4]Revenues_All_Sports_and_Men''s_W'!$E$2:$FO$1271, 58, FALSE)</f>
        <v>0.22367304242417216</v>
      </c>
      <c r="BR120" s="6">
        <f>VLOOKUP(A120&amp;"2017", '[4]Revenues_All_Sports_and_Men''s_W'!$E$2:$FO$1271, 58, FALSE)</f>
        <v>0.22366056309828131</v>
      </c>
      <c r="BS120" s="6">
        <f>VLOOKUP(A120&amp;"2018", '[4]Revenues_All_Sports_and_Men''s_W'!$E$2:$FO$1271, 58, FALSE)</f>
        <v>0.23025152911284033</v>
      </c>
      <c r="BT120">
        <f>VLOOKUP(A120&amp;"2014", '[5]Recruiting_Expenses_Men''s_Women'!$F$2:$O$1271, 9, FALSE)</f>
        <v>288402</v>
      </c>
      <c r="BU120">
        <f>VLOOKUP(A120&amp;"2015", '[5]Recruiting_Expenses_Men''s_Women'!$F$2:$O$1271, 9, FALSE)</f>
        <v>298229</v>
      </c>
      <c r="BV120">
        <f>VLOOKUP(A120&amp;"2016", '[5]Recruiting_Expenses_Men''s_Women'!$F$2:$O$1271, 9, FALSE)</f>
        <v>344552</v>
      </c>
      <c r="BW120">
        <f>VLOOKUP(A120&amp;"2017", '[5]Recruiting_Expenses_Men''s_Women'!$F$2:$O$1271, 9, FALSE)</f>
        <v>399688</v>
      </c>
      <c r="BX120">
        <f>VLOOKUP(A120&amp;"2018", '[5]Recruiting_Expenses_Men''s_Women'!$F$2:$O$1271, 9, FALSE)</f>
        <v>510652</v>
      </c>
      <c r="BY120" s="4">
        <v>1110000</v>
      </c>
      <c r="BZ120" s="4">
        <v>2084000</v>
      </c>
      <c r="CA120" s="4">
        <v>2033000</v>
      </c>
      <c r="CB120" s="4">
        <v>2608000</v>
      </c>
      <c r="CC120" s="4">
        <v>3470000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f>VLOOKUP(A120, '[3]2014'!$B$18:$D$145, 3, FALSE)</f>
        <v>5</v>
      </c>
      <c r="CJ120">
        <f>VLOOKUP(A120, '[3]2015'!$B$18:$D$145, 3, FALSE)</f>
        <v>8</v>
      </c>
      <c r="CK120">
        <f>VLOOKUP(A120, '[3]2016'!$B$18:$D$145, 3, FALSE)</f>
        <v>5</v>
      </c>
      <c r="CL120">
        <f>VLOOKUP(A120, '[3]2017'!$B$18:$D$147, 3, FALSE)</f>
        <v>7</v>
      </c>
      <c r="CM120">
        <f>VLOOKUP(A120, '[3]2018'!$B$18:$D$147, 3, FALSE)</f>
        <v>4</v>
      </c>
      <c r="CN120">
        <f>COUNTIF('[3]2014 Broadcasts'!$F$2:$F$561, 'Dataset to Analyze - Overall'!A120)+COUNTIF('[3]2014 Broadcasts'!$G$2:$G$561, 'Dataset to Analyze - Overall'!A120)+COUNTIF('[3]2014 Broadcasts'!$H$2:$H$561, 'Dataset to Analyze - Overall'!A120)+COUNTIF('[3]2014 Broadcasts'!$I$2:$I$561, 'Dataset to Analyze - Overall'!A120)</f>
        <v>3</v>
      </c>
      <c r="CO120">
        <f>COUNTIF('[3]2015 Broadcasts'!$C$2:$C$417, A120)+COUNTIF('[3]2015 Broadcasts'!$D$2:$D$417, A120)</f>
        <v>1</v>
      </c>
      <c r="CP120">
        <f>COUNTIF('[3]2016 Broadcasts'!$C$2:$C$400, 'Dataset to Analyze - Overall'!A120)+COUNTIF('[3]2016 Broadcasts'!$D$2:$D$400, 'Dataset to Analyze - Overall'!A120)</f>
        <v>3</v>
      </c>
      <c r="CQ120">
        <f>COUNTIF('[3]2017 Broadcasts'!$C$2:$C$394, 'Dataset to Analyze - Overall'!A120)+COUNTIF('[3]2017 Broadcasts'!$D$2:$D$394, 'Dataset to Analyze - Overall'!A120)</f>
        <v>6</v>
      </c>
      <c r="CR120">
        <f>COUNTIF('[3]2018 Broadcasts'!$C$2:$C$351, 'Dataset to Analyze - Overall'!A120)+COUNTIF('[3]2018 Broadcasts'!$D$2:$D$351, 'Dataset to Analyze - Overall'!A120)</f>
        <v>0</v>
      </c>
      <c r="CS120" s="4">
        <f>(((SUMIF('[3]2014 Broadcasts'!$F$2:$F$561, 'Dataset to Analyze - Overall'!A120, '[3]2014 Broadcasts'!$B$2:$B$561))+(SUMIF('[3]2014 Broadcasts'!$G$2:$G$561, 'Dataset to Analyze - Overall'!A120, '[3]2014 Broadcasts'!$B$2:$B$561))+(SUMIF('[3]2014 Broadcasts'!$H$2:$H$561, 'Dataset to Analyze - Overall'!A120, '[3]2014 Broadcasts'!$B$2:$B$561))+(SUMIF('[3]2014 Broadcasts'!$I$2:$I$561, 'Dataset to Analyze - Overall'!A120, '[3]2014 Broadcasts'!$B$2:$B$561)))/'Dataset to Analyze - Overall'!CN120)*1000000</f>
        <v>792666.66666666674</v>
      </c>
      <c r="CT120" s="4">
        <f>(((SUMIF('[3]2015 Broadcasts'!$C$2:$C$417,'Dataset to Analyze - Overall'!A120,'[3]2015 Broadcasts'!$H$2:$H$417))+(SUMIF('[3]2015 Broadcasts'!$D$2:$D$417,'Dataset to Analyze - Overall'!A120,'[3]2015 Broadcasts'!$H$2:$H$417)))/CO120)*1000000</f>
        <v>1076000</v>
      </c>
      <c r="CU120" s="4">
        <f>(((SUMIF('[3]2016 Broadcasts'!$C$2:$C$400,'Dataset to Analyze - Overall'!A120,'[3]2016 Broadcasts'!$H$2:$H$400))+(SUMIF('[3]2016 Broadcasts'!$D$2:$D$400,'Dataset to Analyze - Overall'!A120,'[3]2016 Broadcasts'!$H$2:$H$400)))/'Dataset to Analyze - Overall'!CP120)*1000000</f>
        <v>197333.33333333337</v>
      </c>
      <c r="CV120" s="4">
        <f>(((SUMIF('[3]2017 Broadcasts'!$C$2:$C$394,'Dataset to Analyze - Overall'!A120, '[3]2017 Broadcasts'!$I$2:$I$394))+(SUMIF('[3]2017 Broadcasts'!$D$2:$D$394,'Dataset to Analyze - Overall'!A120, '[3]2017 Broadcasts'!$I$2:$I$394)))/'Dataset to Analyze - Overall'!CQ120)*1000000</f>
        <v>883166.66666666651</v>
      </c>
      <c r="CW120" s="4">
        <v>0</v>
      </c>
      <c r="CX120" s="5"/>
      <c r="CY120">
        <f>VLOOKUP(A120&amp;"2014", [3]Attendance!$D$2:$G$1286, 4, FALSE)</f>
        <v>9170</v>
      </c>
      <c r="CZ120">
        <f>VLOOKUP(A120&amp;"2015", [3]Attendance!$D$2:$G$1286, 4, FALSE)</f>
        <v>18098</v>
      </c>
      <c r="DA120">
        <f>VLOOKUP(A120&amp;"2016", [3]Attendance!$D$2:$G$1286, 4, FALSE)</f>
        <v>10337</v>
      </c>
      <c r="DB120">
        <f>VLOOKUP(A120&amp;"2017", [3]Attendance!$D$2:$G$1286, 4, FALSE)</f>
        <v>19569</v>
      </c>
      <c r="DC120">
        <f>VLOOKUP(A120&amp;"2018", [3]Attendance!$D$2:$G$1286, 4, FALSE)</f>
        <v>18515</v>
      </c>
      <c r="DY120">
        <f t="shared" si="118"/>
        <v>23.859649999999998</v>
      </c>
      <c r="DZ120">
        <f t="shared" si="124"/>
        <v>34.116239999999998</v>
      </c>
      <c r="EA120">
        <f t="shared" si="125"/>
        <v>23.859649999999998</v>
      </c>
      <c r="EB120">
        <f t="shared" si="119"/>
        <v>29.030709999999999</v>
      </c>
      <c r="EC120">
        <f t="shared" si="120"/>
        <v>23.77412</v>
      </c>
      <c r="ED120">
        <f t="shared" si="121"/>
        <v>4.4789999999822179</v>
      </c>
      <c r="EE120">
        <f t="shared" si="126"/>
        <v>1.4929999999908892</v>
      </c>
      <c r="EF120">
        <f t="shared" si="127"/>
        <v>4.478999999997991</v>
      </c>
      <c r="EG120">
        <f t="shared" si="122"/>
        <v>8.9580000000081998</v>
      </c>
      <c r="EH120">
        <f t="shared" si="123"/>
        <v>1.7627849701099612E-11</v>
      </c>
      <c r="EI120" s="4">
        <f t="shared" si="98"/>
        <v>28.338649999982216</v>
      </c>
      <c r="EJ120" s="4">
        <f t="shared" si="99"/>
        <v>35.609239999990884</v>
      </c>
      <c r="EK120" s="4">
        <f t="shared" si="100"/>
        <v>28.33864999999799</v>
      </c>
      <c r="EL120" s="4">
        <f t="shared" si="101"/>
        <v>37.988710000008197</v>
      </c>
      <c r="EM120" s="4">
        <f t="shared" si="102"/>
        <v>23.774120000017628</v>
      </c>
      <c r="EN120" s="4">
        <f t="shared" si="115"/>
        <v>108</v>
      </c>
      <c r="EO120" s="4">
        <f t="shared" si="115"/>
        <v>94</v>
      </c>
      <c r="EP120" s="4">
        <f t="shared" si="115"/>
        <v>106</v>
      </c>
      <c r="EQ120" s="4">
        <f t="shared" si="115"/>
        <v>88</v>
      </c>
      <c r="ER120" s="4" t="e">
        <f t="shared" si="115"/>
        <v>#DIV/0!</v>
      </c>
      <c r="ET120" s="4">
        <v>0</v>
      </c>
      <c r="EU120">
        <v>5</v>
      </c>
      <c r="EV120">
        <v>0</v>
      </c>
      <c r="EW120">
        <v>0</v>
      </c>
      <c r="EX120">
        <v>0</v>
      </c>
      <c r="EY120">
        <v>0</v>
      </c>
      <c r="EZ120">
        <v>5</v>
      </c>
      <c r="FA120">
        <v>0</v>
      </c>
      <c r="FB120">
        <v>5</v>
      </c>
      <c r="FC120">
        <v>0</v>
      </c>
      <c r="FD120">
        <f>VLOOKUP(A120, '[3]College Football Reference 0918'!$A$2:$R$131, 9, FALSE)</f>
        <v>0</v>
      </c>
      <c r="FE120">
        <f>VLOOKUP(A120, '[3]College Football Reference 0918'!$A$2:$R$131, 10, FALSE)</f>
        <v>0</v>
      </c>
      <c r="FF120">
        <f>VLOOKUP(A120, '[3]College Football Reference 0918'!$A$2:$R$131, 11, FALSE)</f>
        <v>0</v>
      </c>
      <c r="FG120">
        <f>VLOOKUP(A120, '[3]College Football Reference 0918'!$A$2:$R$131, 12, FALSE)</f>
        <v>0</v>
      </c>
      <c r="FH120">
        <f>VLOOKUP(A120, '[3]College Football Reference 0918'!$A$2:$R$131, 13, FALSE)</f>
        <v>0</v>
      </c>
      <c r="FX120">
        <f>IF((VLOOKUP(A120, '[3]2014'!$B$18:$Q$145, 13, FALSE))&gt;0, 5, 0)</f>
        <v>0</v>
      </c>
      <c r="FY120">
        <f>IF((VLOOKUP(A120, '[3]2015'!$B$18:$P$145, 13, FALSE))&gt;0, 5, 0)</f>
        <v>0</v>
      </c>
      <c r="FZ120">
        <f>IF((VLOOKUP(A120, '[3]2016'!$B$18:$Q$145, 13, FALSE))&gt;0, 5, 0)</f>
        <v>0</v>
      </c>
      <c r="GA120">
        <f>IF((VLOOKUP(A120, '[3]2017'!$B$18:$Q$147, 13, FALSE))&gt;0, 5, 0)</f>
        <v>0</v>
      </c>
      <c r="GB120">
        <f>IF((VLOOKUP(A120, '[3]2018'!$B$18:$Q$147, 13, FALSE))&gt;0, 5, 0)</f>
        <v>0</v>
      </c>
      <c r="GC120">
        <f>IF((VLOOKUP(A120, '[3]2014'!$B$18:$Q$145, 15, FALSE))&gt;0, 5, 0)</f>
        <v>0</v>
      </c>
      <c r="GD120">
        <f>IF((VLOOKUP(A120, '[3]2015'!$B$18:$P$145, 15, FALSE))&gt;0, 5, 0)</f>
        <v>0</v>
      </c>
      <c r="GE120">
        <f>IF((VLOOKUP(A120, '[3]2016'!$B$18:$Q$145, 15, FALSE))&gt;0, 5, 0)</f>
        <v>0</v>
      </c>
      <c r="GF120">
        <f>IF((VLOOKUP(A120, '[3]2017'!$B$18:$Q$147, 15, FALSE))&gt;0, 5, 0)</f>
        <v>0</v>
      </c>
      <c r="GG120">
        <f>IF((VLOOKUP(A120, '[3]2018'!$B$18:$Q$147, 15, FALSE))&gt;0, 5, 0)</f>
        <v>0</v>
      </c>
      <c r="GH120" s="7">
        <f t="shared" si="117"/>
        <v>37187.444458565071</v>
      </c>
      <c r="GI120" s="7">
        <f t="shared" si="117"/>
        <v>40509.987303001421</v>
      </c>
      <c r="GJ120" s="7">
        <f t="shared" si="117"/>
        <v>44129.385473579241</v>
      </c>
      <c r="GK120" s="7">
        <f t="shared" si="117"/>
        <v>48072.161753836481</v>
      </c>
      <c r="GL120" s="7">
        <f t="shared" si="117"/>
        <v>52367.208627244552</v>
      </c>
      <c r="GM120">
        <v>57046</v>
      </c>
      <c r="GO120" s="8">
        <f t="shared" si="89"/>
        <v>1.89E-2</v>
      </c>
      <c r="GP120" s="8">
        <f t="shared" si="90"/>
        <v>1.89E-2</v>
      </c>
      <c r="GQ120">
        <f>VLOOKUP(A120, '[3]Sept. 2017 Social'!$D$2:$F$151, 3, FALSE)</f>
        <v>1.89E-2</v>
      </c>
      <c r="GR120" t="e">
        <f>VLOOKUP(A120, '[3]Sept. 2018 Social'!$D$2:$F$151, 3, FALSE)</f>
        <v>#N/A</v>
      </c>
      <c r="GS120" t="e">
        <f>VLOOKUP(A120, '[3]Sept. 2019 Social'!$D$2:$F$301, 3, FALSE)</f>
        <v>#N/A</v>
      </c>
      <c r="GV120">
        <v>0.53364809150152948</v>
      </c>
    </row>
    <row r="121" spans="1:204" x14ac:dyDescent="0.35">
      <c r="A121" t="s">
        <v>443</v>
      </c>
      <c r="B121" t="str">
        <f>VLOOKUP(A121,'[1]CFB Scores for Tableau'!$A$2:$D$131, 2, FALSE)</f>
        <v>Mobile</v>
      </c>
      <c r="C121" t="str">
        <f>VLOOKUP(A121,'[1]CFB Scores for Tableau'!$A$2:$D$131, 3, FALSE)</f>
        <v>Alabama</v>
      </c>
      <c r="D121" s="9">
        <f>VLOOKUP(A121,'[1]CFB Scores for Tableau'!$A$2:$D$131, 4, FALSE)</f>
        <v>36688</v>
      </c>
      <c r="F121" s="3">
        <f t="shared" si="61"/>
        <v>6.4520230894661923</v>
      </c>
      <c r="G121">
        <f t="shared" si="62"/>
        <v>112</v>
      </c>
      <c r="I121" s="4">
        <f t="shared" si="63"/>
        <v>0.44618112641999996</v>
      </c>
      <c r="J121">
        <v>0</v>
      </c>
      <c r="K121" s="4">
        <f t="shared" si="64"/>
        <v>2.9337899999999997</v>
      </c>
      <c r="L121" s="4">
        <f t="shared" si="65"/>
        <v>28.245429811901438</v>
      </c>
      <c r="M121" s="4">
        <f t="shared" si="91"/>
        <v>16.430810000000001</v>
      </c>
      <c r="N121" s="4">
        <f t="shared" si="66"/>
        <v>14.930000000137573</v>
      </c>
      <c r="O121" s="4">
        <f t="shared" si="67"/>
        <v>62.986210938459017</v>
      </c>
      <c r="P121" s="4">
        <f t="shared" si="68"/>
        <v>118</v>
      </c>
      <c r="Q121" s="4"/>
      <c r="R121" s="4">
        <f t="shared" si="92"/>
        <v>62.372386554380007</v>
      </c>
      <c r="S121" s="4">
        <f t="shared" si="69"/>
        <v>117</v>
      </c>
      <c r="T121" s="4"/>
      <c r="U121" t="s">
        <v>381</v>
      </c>
      <c r="V121" t="s">
        <v>203</v>
      </c>
      <c r="W121" s="4">
        <v>7802626.5999999996</v>
      </c>
      <c r="X121" s="4">
        <v>1314985.3999999999</v>
      </c>
      <c r="Y121" s="4">
        <f>VLOOKUP(A121, '[2]Non-Power 5'!$B$2:$F$68, 3, FALSE)</f>
        <v>375539.6</v>
      </c>
      <c r="Z121" s="4">
        <f>VLOOKUP(A121, '[2]Non-Power 5'!$B$2:$F$68, 4, FALSE)</f>
        <v>133544.79999999999</v>
      </c>
      <c r="AA121">
        <f>VLOOKUP(A121, '[2]Non-Power 5'!$B$2:$F$68, 5, FALSE)</f>
        <v>0.35560777079168215</v>
      </c>
      <c r="AB121" s="4">
        <v>6487641.1999999993</v>
      </c>
      <c r="AC121">
        <v>0.37649676508274771</v>
      </c>
      <c r="AD121" s="4">
        <f t="shared" si="70"/>
        <v>1555400</v>
      </c>
      <c r="AE121" t="s">
        <v>444</v>
      </c>
      <c r="AF121" s="5">
        <f>(VLOOKUP(A121, '[3]USA Coaches'' Salaries'!$O$3:$W$132, 9, FALSE))</f>
        <v>0.56579999999999997</v>
      </c>
      <c r="AG121">
        <v>33939</v>
      </c>
      <c r="AH121">
        <v>23873</v>
      </c>
      <c r="AI121">
        <v>2182</v>
      </c>
      <c r="AJ121">
        <f t="shared" si="71"/>
        <v>59994</v>
      </c>
      <c r="AK121">
        <v>0</v>
      </c>
      <c r="AL121">
        <v>0</v>
      </c>
      <c r="AM121">
        <v>0</v>
      </c>
      <c r="AN121">
        <v>0</v>
      </c>
      <c r="AO121">
        <f t="shared" si="104"/>
        <v>0</v>
      </c>
      <c r="AP121">
        <f>(VLOOKUP(A121, '[3]College Football Reference 0918'!$A$2:$I$131, 8, FALSE))*10</f>
        <v>0</v>
      </c>
      <c r="AQ121">
        <f>(VLOOKUP(A121, '[3]College Football Reference 0918'!$A$2:$I$131, 9, FALSE))*10</f>
        <v>0</v>
      </c>
      <c r="AR121">
        <f>VLOOKUP('Dataset to Analyze - Overall'!A121, '[3]College Football Reference 0918'!$A$2:$G$131, 3, FALSE)</f>
        <v>32</v>
      </c>
      <c r="AS121">
        <f>VLOOKUP('Dataset to Analyze - Overall'!A121, '[3]College Football Reference 0918'!$A$2:$G$131, 4, FALSE)</f>
        <v>55</v>
      </c>
      <c r="AT121" s="5">
        <f>VLOOKUP('Dataset to Analyze - Overall'!A121, '[3]College Football Reference 0918'!$A$2:$G$131, 5, FALSE)</f>
        <v>0.36781609195402298</v>
      </c>
      <c r="AU121">
        <f>(VLOOKUP('Dataset to Analyze - Overall'!A121,'[3]College Football Reference 0918'!$A$2:$G$131,7,FALSE)*5)</f>
        <v>0</v>
      </c>
      <c r="AV121">
        <f>(VLOOKUP('Dataset to Analyze - Overall'!A121, '[3]College Football Reference 0918'!$A$2:$G$131, 6, FALSE))*5</f>
        <v>10</v>
      </c>
      <c r="AW121">
        <f t="shared" si="73"/>
        <v>10</v>
      </c>
      <c r="AX121" s="4">
        <f>((((SUMIF('[3]2014 Broadcasts'!$F$2:$F$561, 'Dataset to Analyze - Overall'!A121, '[3]2014 Broadcasts'!$B$2:$B$561))+(SUMIF('[3]2014 Broadcasts'!$G$2:$G$561, 'Dataset to Analyze - Overall'!A121, '[3]2014 Broadcasts'!$B$2:$B$561))+(SUMIF('[3]2014 Broadcasts'!$H$2:$H$561, 'Dataset to Analyze - Overall'!A121, '[3]2014 Broadcasts'!$B$2:$B$561))+(SUMIF('[3]2014 Broadcasts'!$I$2:$I$561, 'Dataset to Analyze - Overall'!A121, '[3]2014 Broadcasts'!$B$2:$B$561)))+((SUMIF('[3]2015 Broadcasts'!$C$2:$C$417,'Dataset to Analyze - Overall'!A121,'[3]2015 Broadcasts'!$H$2:$H$417))+(SUMIF('[3]2015 Broadcasts'!$D$2:$D$417,'Dataset to Analyze - Overall'!A121,'[3]2015 Broadcasts'!$H$2:$H$417)))+((SUMIF('[3]2016 Broadcasts'!$C$2:$C$400,'Dataset to Analyze - Overall'!A121,'[3]2016 Broadcasts'!$H$2:$H$400))+(SUMIF('[3]2016 Broadcasts'!$D$2:$D$400,'Dataset to Analyze - Overall'!A121,'[3]2016 Broadcasts'!$H$2:$H$400)))+((SUMIF('[3]2017 Broadcasts'!$C$2:$C$394,'Dataset to Analyze - Overall'!A121, '[3]2017 Broadcasts'!$I$2:$I$394))+(SUMIF('[3]2017 Broadcasts'!$D$2:$D$394,'Dataset to Analyze - Overall'!A121, '[3]2017 Broadcasts'!$I$2:$I$394)))+((SUMIF('[3]2018 Broadcasts'!$C$2:$C$351, 'Dataset to Analyze - Overall'!A121, '[3]2018 Broadcasts'!$H$2:$H$351))+(SUMIF('[3]2018 Broadcasts'!$D$2:$D$351, 'Dataset to Analyze - Overall'!A121, '[3]2018 Broadcasts'!$H$2:$H$351))))/AW121)*1000000</f>
        <v>342200</v>
      </c>
      <c r="AY121" t="s">
        <v>233</v>
      </c>
      <c r="AZ121" s="4">
        <f>(VLOOKUP(A121, [3]Averages!$B$2:$K$128, 10, FALSE))*1000000</f>
        <v>200000</v>
      </c>
      <c r="BA121" s="4">
        <f>AVERAGEIF([3]Attendance!$C$2:$C$1286, 'Dataset to Analyze - Overall'!A121, [3]Attendance!$G$2:$G$1286)</f>
        <v>16484.428571428572</v>
      </c>
      <c r="BB121">
        <f>VLOOKUP(A121, [3]Stadiums!$B$2:$E$132, 3, FALSE)</f>
        <v>40646</v>
      </c>
      <c r="BC121" s="3">
        <f t="shared" si="74"/>
        <v>0.40556090565931635</v>
      </c>
      <c r="BD121">
        <f>VLOOKUP(A121, '[3]College Football Reference 0918'!$A$2:$L$131, 11, FALSE)</f>
        <v>0</v>
      </c>
      <c r="BE121">
        <f>VLOOKUP(A121, '[3]College Football Reference 0918'!$A$2:$L$131, 12, FALSE)</f>
        <v>0</v>
      </c>
      <c r="BF121">
        <f>VLOOKUP(A121, '[3]College Football Reference 0918'!$A$2:$L$131, 2, FALSE)</f>
        <v>1</v>
      </c>
      <c r="BG121">
        <f>VLOOKUP(A121, '[3]Draft Picks'!$AG$2:$AT$131, 14, FALSE)</f>
        <v>1</v>
      </c>
      <c r="BH121">
        <f>VLOOKUP(A121, [3]Averages!$B$2:$J$128, 9, FALSE)</f>
        <v>1593235.996</v>
      </c>
      <c r="BJ121">
        <f>VLOOKUP(A121&amp;"2014", '[4]Revenues_All_Sports_and_Men''s_W'!$E$2:$BI$1271, 57, FALSE)</f>
        <v>8548788</v>
      </c>
      <c r="BK121">
        <f>VLOOKUP(A121&amp;"2015", '[4]Revenues_All_Sports_and_Men''s_W'!$E$2:$BI$1271, 57, FALSE)</f>
        <v>9066874</v>
      </c>
      <c r="BL121">
        <f>VLOOKUP(A121&amp;"2016", '[4]Revenues_All_Sports_and_Men''s_W'!$E$2:$BI$1271, 57, FALSE)</f>
        <v>9022485</v>
      </c>
      <c r="BM121">
        <f>VLOOKUP(A121&amp;"2017", '[4]Revenues_All_Sports_and_Men''s_W'!$E$2:$BI$1271, 57, FALSE)</f>
        <v>10637547</v>
      </c>
      <c r="BN121">
        <f>VLOOKUP(A121&amp;"2018", '[4]Revenues_All_Sports_and_Men''s_W'!$E$2:$BI$1271, 57, FALSE)</f>
        <v>9783711</v>
      </c>
      <c r="BO121" s="6">
        <f>VLOOKUP(A121&amp;"2014", '[4]Revenues_All_Sports_and_Men''s_W'!$E$2:$FO$1271, 58, FALSE)</f>
        <v>0.38442706647713298</v>
      </c>
      <c r="BP121" s="6">
        <f>VLOOKUP(A121&amp;"2015", '[4]Revenues_All_Sports_and_Men''s_W'!$E$2:$FO$1271, 58, FALSE)</f>
        <v>0.37079289193193837</v>
      </c>
      <c r="BQ121" s="6">
        <f>VLOOKUP(A121&amp;"2016", '[4]Revenues_All_Sports_and_Men''s_W'!$E$2:$FO$1271, 58, FALSE)</f>
        <v>0.37500307047912318</v>
      </c>
      <c r="BR121" s="6">
        <f>VLOOKUP(A121&amp;"2017", '[4]Revenues_All_Sports_and_Men''s_W'!$E$2:$FO$1271, 58, FALSE)</f>
        <v>0.41881418803518411</v>
      </c>
      <c r="BS121" s="6">
        <f>VLOOKUP(A121&amp;"2018", '[4]Revenues_All_Sports_and_Men''s_W'!$E$2:$FO$1271, 58, FALSE)</f>
        <v>0.38076000681371946</v>
      </c>
      <c r="BT121">
        <f>VLOOKUP(A121&amp;"2014", '[5]Recruiting_Expenses_Men''s_Women'!$F$2:$O$1271, 9, FALSE)</f>
        <v>342567</v>
      </c>
      <c r="BU121">
        <f>VLOOKUP(A121&amp;"2015", '[5]Recruiting_Expenses_Men''s_Women'!$F$2:$O$1271, 9, FALSE)</f>
        <v>370795</v>
      </c>
      <c r="BV121">
        <f>VLOOKUP(A121&amp;"2016", '[5]Recruiting_Expenses_Men''s_Women'!$F$2:$O$1271, 9, FALSE)</f>
        <v>261796</v>
      </c>
      <c r="BW121">
        <f>VLOOKUP(A121&amp;"2017", '[5]Recruiting_Expenses_Men''s_Women'!$F$2:$O$1271, 9, FALSE)</f>
        <v>206495</v>
      </c>
      <c r="BX121">
        <f>VLOOKUP(A121&amp;"2018", '[5]Recruiting_Expenses_Men''s_Women'!$F$2:$O$1271, 9, FALSE)</f>
        <v>185233</v>
      </c>
      <c r="BY121" s="4">
        <v>1145000</v>
      </c>
      <c r="BZ121" s="4">
        <v>1659000</v>
      </c>
      <c r="CA121" s="4">
        <v>1508000</v>
      </c>
      <c r="CB121" s="4">
        <v>1745000</v>
      </c>
      <c r="CC121" s="4">
        <v>1720000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f>VLOOKUP(A121, '[3]2014'!$B$18:$D$145, 3, FALSE)</f>
        <v>6</v>
      </c>
      <c r="CJ121">
        <f>VLOOKUP(A121, '[3]2015'!$B$18:$D$145, 3, FALSE)</f>
        <v>5</v>
      </c>
      <c r="CK121">
        <f>VLOOKUP(A121, '[3]2016'!$B$18:$D$145, 3, FALSE)</f>
        <v>6</v>
      </c>
      <c r="CL121">
        <f>VLOOKUP(A121, '[3]2017'!$B$18:$D$147, 3, FALSE)</f>
        <v>4</v>
      </c>
      <c r="CM121">
        <f>VLOOKUP(A121, '[3]2018'!$B$18:$D$147, 3, FALSE)</f>
        <v>3</v>
      </c>
      <c r="CN121">
        <f>COUNTIF('[3]2014 Broadcasts'!$F$2:$F$561, 'Dataset to Analyze - Overall'!A121)+COUNTIF('[3]2014 Broadcasts'!$G$2:$G$561, 'Dataset to Analyze - Overall'!A121)+COUNTIF('[3]2014 Broadcasts'!$H$2:$H$561, 'Dataset to Analyze - Overall'!A121)+COUNTIF('[3]2014 Broadcasts'!$I$2:$I$561, 'Dataset to Analyze - Overall'!A121)</f>
        <v>3</v>
      </c>
      <c r="CO121">
        <f>COUNTIF('[3]2015 Broadcasts'!$C$2:$C$417, A121)+COUNTIF('[3]2015 Broadcasts'!$D$2:$D$417, A121)</f>
        <v>3</v>
      </c>
      <c r="CP121">
        <f>COUNTIF('[3]2016 Broadcasts'!$C$2:$C$400, 'Dataset to Analyze - Overall'!A121)+COUNTIF('[3]2016 Broadcasts'!$D$2:$D$400, 'Dataset to Analyze - Overall'!A121)</f>
        <v>1</v>
      </c>
      <c r="CQ121">
        <f>COUNTIF('[3]2017 Broadcasts'!$C$2:$C$394, 'Dataset to Analyze - Overall'!A121)+COUNTIF('[3]2017 Broadcasts'!$D$2:$D$394, 'Dataset to Analyze - Overall'!A121)</f>
        <v>3</v>
      </c>
      <c r="CR121">
        <f>COUNTIF('[3]2018 Broadcasts'!$C$2:$C$351, 'Dataset to Analyze - Overall'!A121)+COUNTIF('[3]2018 Broadcasts'!$D$2:$D$351, 'Dataset to Analyze - Overall'!A121)</f>
        <v>0</v>
      </c>
      <c r="CS121" s="4">
        <f>(((SUMIF('[3]2014 Broadcasts'!$F$2:$F$561, 'Dataset to Analyze - Overall'!A121, '[3]2014 Broadcasts'!$B$2:$B$561))+(SUMIF('[3]2014 Broadcasts'!$G$2:$G$561, 'Dataset to Analyze - Overall'!A121, '[3]2014 Broadcasts'!$B$2:$B$561))+(SUMIF('[3]2014 Broadcasts'!$H$2:$H$561, 'Dataset to Analyze - Overall'!A121, '[3]2014 Broadcasts'!$B$2:$B$561))+(SUMIF('[3]2014 Broadcasts'!$I$2:$I$561, 'Dataset to Analyze - Overall'!A121, '[3]2014 Broadcasts'!$B$2:$B$561)))/'Dataset to Analyze - Overall'!CN121)*1000000</f>
        <v>466666.66666666674</v>
      </c>
      <c r="CT121" s="4">
        <f>(((SUMIF('[3]2015 Broadcasts'!$C$2:$C$417,'Dataset to Analyze - Overall'!A121,'[3]2015 Broadcasts'!$H$2:$H$417))+(SUMIF('[3]2015 Broadcasts'!$D$2:$D$417,'Dataset to Analyze - Overall'!A121,'[3]2015 Broadcasts'!$H$2:$H$417)))/CO121)*1000000</f>
        <v>199999.99999999997</v>
      </c>
      <c r="CU121" s="4">
        <f>(((SUMIF('[3]2016 Broadcasts'!$C$2:$C$400,'Dataset to Analyze - Overall'!A121,'[3]2016 Broadcasts'!$H$2:$H$400))+(SUMIF('[3]2016 Broadcasts'!$D$2:$D$400,'Dataset to Analyze - Overall'!A121,'[3]2016 Broadcasts'!$H$2:$H$400)))/'Dataset to Analyze - Overall'!CP121)*1000000</f>
        <v>165000</v>
      </c>
      <c r="CV121" s="4">
        <f>(((SUMIF('[3]2017 Broadcasts'!$C$2:$C$394,'Dataset to Analyze - Overall'!A121, '[3]2017 Broadcasts'!$I$2:$I$394))+(SUMIF('[3]2017 Broadcasts'!$D$2:$D$394,'Dataset to Analyze - Overall'!A121, '[3]2017 Broadcasts'!$I$2:$I$394)))/'Dataset to Analyze - Overall'!CQ121)*1000000</f>
        <v>419000.00000000006</v>
      </c>
      <c r="CW121" s="4">
        <v>0</v>
      </c>
      <c r="CX121" s="5"/>
      <c r="CY121">
        <f>VLOOKUP(A121&amp;"2014", [3]Attendance!$D$2:$G$1286, 4, FALSE)</f>
        <v>17445</v>
      </c>
      <c r="CZ121">
        <f>VLOOKUP(A121&amp;"2015", [3]Attendance!$D$2:$G$1286, 4, FALSE)</f>
        <v>16039</v>
      </c>
      <c r="DA121">
        <f>VLOOKUP(A121&amp;"2016", [3]Attendance!$D$2:$G$1286, 4, FALSE)</f>
        <v>16250</v>
      </c>
      <c r="DB121">
        <f>VLOOKUP(A121&amp;"2017", [3]Attendance!$D$2:$G$1286, 4, FALSE)</f>
        <v>17345</v>
      </c>
      <c r="DC121">
        <f>VLOOKUP(A121&amp;"2018", [3]Attendance!$D$2:$G$1286, 4, FALSE)</f>
        <v>16064</v>
      </c>
      <c r="DY121">
        <f t="shared" si="118"/>
        <v>28.945179999999997</v>
      </c>
      <c r="DZ121">
        <f t="shared" si="124"/>
        <v>23.859649999999998</v>
      </c>
      <c r="EA121">
        <f t="shared" si="125"/>
        <v>28.945179999999997</v>
      </c>
      <c r="EB121">
        <f t="shared" si="119"/>
        <v>23.77412</v>
      </c>
      <c r="EC121">
        <f t="shared" si="120"/>
        <v>23.688589999999998</v>
      </c>
      <c r="ED121">
        <f t="shared" si="121"/>
        <v>4.4789999999713839</v>
      </c>
      <c r="EE121">
        <f t="shared" si="126"/>
        <v>4.4789999999791377</v>
      </c>
      <c r="EF121">
        <f t="shared" si="127"/>
        <v>1.4929999999877965</v>
      </c>
      <c r="EG121">
        <f t="shared" si="122"/>
        <v>4.4789999999973729</v>
      </c>
      <c r="EH121">
        <f t="shared" si="123"/>
        <v>7.4253394615557067E-12</v>
      </c>
      <c r="EI121" s="4">
        <f t="shared" si="98"/>
        <v>33.424179999971379</v>
      </c>
      <c r="EJ121" s="4">
        <f t="shared" si="99"/>
        <v>28.338649999979136</v>
      </c>
      <c r="EK121" s="4">
        <f t="shared" si="100"/>
        <v>30.438179999987792</v>
      </c>
      <c r="EL121" s="4">
        <f t="shared" si="101"/>
        <v>28.253119999997374</v>
      </c>
      <c r="EM121" s="4">
        <f t="shared" si="102"/>
        <v>23.688590000007423</v>
      </c>
      <c r="EN121" s="4">
        <f t="shared" si="115"/>
        <v>100</v>
      </c>
      <c r="EO121" s="4">
        <f t="shared" si="115"/>
        <v>104</v>
      </c>
      <c r="EP121" s="4">
        <f t="shared" si="115"/>
        <v>104</v>
      </c>
      <c r="EQ121" s="4">
        <f t="shared" si="115"/>
        <v>112</v>
      </c>
      <c r="ER121" s="4" t="e">
        <f t="shared" si="115"/>
        <v>#DIV/0!</v>
      </c>
      <c r="ET121" s="4">
        <v>0</v>
      </c>
      <c r="EU121">
        <v>0</v>
      </c>
      <c r="EV121">
        <v>0</v>
      </c>
      <c r="EW121">
        <v>0</v>
      </c>
      <c r="EX121">
        <v>0</v>
      </c>
      <c r="EY121">
        <v>5</v>
      </c>
      <c r="EZ121">
        <v>0</v>
      </c>
      <c r="FA121">
        <v>5</v>
      </c>
      <c r="FB121">
        <v>0</v>
      </c>
      <c r="FC121">
        <v>0</v>
      </c>
      <c r="FD121">
        <f>VLOOKUP(A121, '[3]College Football Reference 0918'!$A$2:$R$131, 9, FALSE)</f>
        <v>0</v>
      </c>
      <c r="FE121">
        <f>VLOOKUP(A121, '[3]College Football Reference 0918'!$A$2:$R$131, 10, FALSE)</f>
        <v>0</v>
      </c>
      <c r="FF121">
        <f>VLOOKUP(A121, '[3]College Football Reference 0918'!$A$2:$R$131, 11, FALSE)</f>
        <v>0</v>
      </c>
      <c r="FG121">
        <f>VLOOKUP(A121, '[3]College Football Reference 0918'!$A$2:$R$131, 12, FALSE)</f>
        <v>0</v>
      </c>
      <c r="FH121">
        <f>VLOOKUP(A121, '[3]College Football Reference 0918'!$A$2:$R$131, 13, FALSE)</f>
        <v>0</v>
      </c>
      <c r="FX121">
        <f>IF((VLOOKUP(A121, '[3]2014'!$B$18:$Q$145, 13, FALSE))&gt;0, 5, 0)</f>
        <v>0</v>
      </c>
      <c r="FY121">
        <f>IF((VLOOKUP(A121, '[3]2015'!$B$18:$P$145, 13, FALSE))&gt;0, 5, 0)</f>
        <v>0</v>
      </c>
      <c r="FZ121">
        <f>IF((VLOOKUP(A121, '[3]2016'!$B$18:$Q$145, 13, FALSE))&gt;0, 5, 0)</f>
        <v>0</v>
      </c>
      <c r="GA121">
        <f>IF((VLOOKUP(A121, '[3]2017'!$B$18:$Q$147, 13, FALSE))&gt;0, 5, 0)</f>
        <v>0</v>
      </c>
      <c r="GB121">
        <f>IF((VLOOKUP(A121, '[3]2018'!$B$18:$Q$147, 13, FALSE))&gt;0, 5, 0)</f>
        <v>0</v>
      </c>
      <c r="GC121">
        <f>IF((VLOOKUP(A121, '[3]2014'!$B$18:$Q$145, 15, FALSE))&gt;0, 5, 0)</f>
        <v>0</v>
      </c>
      <c r="GD121">
        <f>IF((VLOOKUP(A121, '[3]2015'!$B$18:$P$145, 15, FALSE))&gt;0, 5, 0)</f>
        <v>0</v>
      </c>
      <c r="GE121">
        <f>IF((VLOOKUP(A121, '[3]2016'!$B$18:$Q$145, 15, FALSE))&gt;0, 5, 0)</f>
        <v>0</v>
      </c>
      <c r="GF121">
        <f>IF((VLOOKUP(A121, '[3]2017'!$B$18:$Q$147, 15, FALSE))&gt;0, 5, 0)</f>
        <v>0</v>
      </c>
      <c r="GG121">
        <f>IF((VLOOKUP(A121, '[3]2018'!$B$18:$Q$147, 15, FALSE))&gt;0, 5, 0)</f>
        <v>0</v>
      </c>
      <c r="GH121" s="7">
        <f t="shared" si="117"/>
        <v>39109.202097380243</v>
      </c>
      <c r="GI121" s="7">
        <f t="shared" si="117"/>
        <v>42603.445960387537</v>
      </c>
      <c r="GJ121" s="7">
        <f t="shared" si="117"/>
        <v>46409.885918415195</v>
      </c>
      <c r="GK121" s="7">
        <f t="shared" si="117"/>
        <v>50556.41538862788</v>
      </c>
      <c r="GL121" s="7">
        <f t="shared" si="117"/>
        <v>55073.419948513649</v>
      </c>
      <c r="GM121">
        <v>59994</v>
      </c>
      <c r="GO121" s="8">
        <f t="shared" si="89"/>
        <v>1.2199999999999999E-2</v>
      </c>
      <c r="GP121" s="8">
        <f t="shared" si="90"/>
        <v>1.2199999999999999E-2</v>
      </c>
      <c r="GQ121">
        <f>VLOOKUP(A121, '[3]Sept. 2017 Social'!$D$2:$F$151, 3, FALSE)</f>
        <v>1.2199999999999999E-2</v>
      </c>
      <c r="GR121" t="e">
        <f>VLOOKUP(A121, '[3]Sept. 2018 Social'!$D$2:$F$151, 3, FALSE)</f>
        <v>#N/A</v>
      </c>
      <c r="GS121" t="e">
        <f>VLOOKUP(A121, '[3]Sept. 2019 Social'!$D$2:$F$301, 3, FALSE)</f>
        <v>#N/A</v>
      </c>
      <c r="GV121">
        <v>0.62649706863474097</v>
      </c>
    </row>
    <row r="122" spans="1:204" x14ac:dyDescent="0.35">
      <c r="A122" t="s">
        <v>445</v>
      </c>
      <c r="B122" t="str">
        <f>VLOOKUP(A122,'[1]CFB Scores for Tableau'!$A$2:$D$131, 2, FALSE)</f>
        <v>El Paso</v>
      </c>
      <c r="C122" t="str">
        <f>VLOOKUP(A122,'[1]CFB Scores for Tableau'!$A$2:$D$131, 3, FALSE)</f>
        <v>Texas</v>
      </c>
      <c r="D122" s="9">
        <f>VLOOKUP(A122,'[1]CFB Scores for Tableau'!$A$2:$D$131, 4, FALSE)</f>
        <v>79968</v>
      </c>
      <c r="F122" s="3">
        <f t="shared" si="61"/>
        <v>11.672573456259737</v>
      </c>
      <c r="G122">
        <f t="shared" si="62"/>
        <v>83</v>
      </c>
      <c r="I122" s="4">
        <f t="shared" si="63"/>
        <v>3.7657892185400001</v>
      </c>
      <c r="J122">
        <v>0</v>
      </c>
      <c r="K122" s="4">
        <f t="shared" si="64"/>
        <v>5.1418499999999998</v>
      </c>
      <c r="L122" s="4">
        <f t="shared" si="65"/>
        <v>28.556934091258981</v>
      </c>
      <c r="M122" s="4">
        <f t="shared" si="91"/>
        <v>19.009316000000005</v>
      </c>
      <c r="N122" s="4">
        <f t="shared" si="66"/>
        <v>11.944000000385426</v>
      </c>
      <c r="O122" s="4">
        <f t="shared" si="67"/>
        <v>68.417889310184407</v>
      </c>
      <c r="P122" s="4">
        <f t="shared" si="68"/>
        <v>111</v>
      </c>
      <c r="Q122" s="4"/>
      <c r="R122" s="4">
        <f t="shared" si="92"/>
        <v>67.865731249280003</v>
      </c>
      <c r="S122" s="4">
        <f t="shared" si="69"/>
        <v>111</v>
      </c>
      <c r="T122" s="4"/>
      <c r="U122" t="s">
        <v>372</v>
      </c>
      <c r="V122" t="s">
        <v>203</v>
      </c>
      <c r="W122" s="4">
        <v>11559114.199999999</v>
      </c>
      <c r="X122" s="4">
        <v>2098387.9</v>
      </c>
      <c r="Y122" s="4">
        <f>VLOOKUP(A122, '[2]Non-Power 5'!$B$2:$F$68, 3, FALSE)</f>
        <v>369643.8</v>
      </c>
      <c r="Z122" s="4">
        <f>VLOOKUP(A122, '[2]Non-Power 5'!$B$2:$F$68, 4, FALSE)</f>
        <v>186644</v>
      </c>
      <c r="AA122">
        <f>VLOOKUP(A122, '[2]Non-Power 5'!$B$2:$F$68, 5, FALSE)</f>
        <v>0.50492934008361567</v>
      </c>
      <c r="AB122" s="4">
        <v>9460726.2999999989</v>
      </c>
      <c r="AC122">
        <v>0.41986520712854991</v>
      </c>
      <c r="AD122" s="4">
        <f t="shared" si="70"/>
        <v>2495000</v>
      </c>
      <c r="AE122" t="s">
        <v>446</v>
      </c>
      <c r="AF122" s="5">
        <f>(VLOOKUP(A122, '[3]USA Coaches'' Salaries'!$O$3:$W$132, 9, FALSE))</f>
        <v>0.54618260000000007</v>
      </c>
      <c r="AG122">
        <v>34681</v>
      </c>
      <c r="AH122">
        <v>99228</v>
      </c>
      <c r="AI122">
        <v>28070</v>
      </c>
      <c r="AJ122">
        <f t="shared" si="71"/>
        <v>161979</v>
      </c>
      <c r="AK122">
        <v>0</v>
      </c>
      <c r="AL122">
        <v>0</v>
      </c>
      <c r="AM122">
        <v>0</v>
      </c>
      <c r="AN122">
        <v>0</v>
      </c>
      <c r="AO122">
        <f t="shared" si="104"/>
        <v>0</v>
      </c>
      <c r="AP122">
        <f>(VLOOKUP(A122, '[3]College Football Reference 0918'!$A$2:$I$131, 8, FALSE))*10</f>
        <v>0</v>
      </c>
      <c r="AQ122">
        <f>(VLOOKUP(A122, '[3]College Football Reference 0918'!$A$2:$I$131, 9, FALSE))*10</f>
        <v>0</v>
      </c>
      <c r="AR122">
        <f>VLOOKUP('Dataset to Analyze - Overall'!A122, '[3]College Football Reference 0918'!$A$2:$G$131, 3, FALSE)</f>
        <v>37</v>
      </c>
      <c r="AS122">
        <f>VLOOKUP('Dataset to Analyze - Overall'!A122, '[3]College Football Reference 0918'!$A$2:$G$131, 4, FALSE)</f>
        <v>85</v>
      </c>
      <c r="AT122" s="5">
        <f>VLOOKUP('Dataset to Analyze - Overall'!A122, '[3]College Football Reference 0918'!$A$2:$G$131, 5, FALSE)</f>
        <v>0.30327868852459017</v>
      </c>
      <c r="AU122">
        <f>(VLOOKUP('Dataset to Analyze - Overall'!A122,'[3]College Football Reference 0918'!$A$2:$G$131,7,FALSE)*5)</f>
        <v>0</v>
      </c>
      <c r="AV122">
        <f>(VLOOKUP('Dataset to Analyze - Overall'!A122, '[3]College Football Reference 0918'!$A$2:$G$131, 6, FALSE))*5</f>
        <v>10</v>
      </c>
      <c r="AW122">
        <f t="shared" si="73"/>
        <v>8</v>
      </c>
      <c r="AX122" s="4">
        <f>((((SUMIF('[3]2014 Broadcasts'!$F$2:$F$561, 'Dataset to Analyze - Overall'!A122, '[3]2014 Broadcasts'!$B$2:$B$561))+(SUMIF('[3]2014 Broadcasts'!$G$2:$G$561, 'Dataset to Analyze - Overall'!A122, '[3]2014 Broadcasts'!$B$2:$B$561))+(SUMIF('[3]2014 Broadcasts'!$H$2:$H$561, 'Dataset to Analyze - Overall'!A122, '[3]2014 Broadcasts'!$B$2:$B$561))+(SUMIF('[3]2014 Broadcasts'!$I$2:$I$561, 'Dataset to Analyze - Overall'!A122, '[3]2014 Broadcasts'!$B$2:$B$561)))+((SUMIF('[3]2015 Broadcasts'!$C$2:$C$417,'Dataset to Analyze - Overall'!A122,'[3]2015 Broadcasts'!$H$2:$H$417))+(SUMIF('[3]2015 Broadcasts'!$D$2:$D$417,'Dataset to Analyze - Overall'!A122,'[3]2015 Broadcasts'!$H$2:$H$417)))+((SUMIF('[3]2016 Broadcasts'!$C$2:$C$400,'Dataset to Analyze - Overall'!A122,'[3]2016 Broadcasts'!$H$2:$H$400))+(SUMIF('[3]2016 Broadcasts'!$D$2:$D$400,'Dataset to Analyze - Overall'!A122,'[3]2016 Broadcasts'!$H$2:$H$400)))+((SUMIF('[3]2017 Broadcasts'!$C$2:$C$394,'Dataset to Analyze - Overall'!A122, '[3]2017 Broadcasts'!$I$2:$I$394))+(SUMIF('[3]2017 Broadcasts'!$D$2:$D$394,'Dataset to Analyze - Overall'!A122, '[3]2017 Broadcasts'!$I$2:$I$394)))+((SUMIF('[3]2018 Broadcasts'!$C$2:$C$351, 'Dataset to Analyze - Overall'!A122, '[3]2018 Broadcasts'!$H$2:$H$351))+(SUMIF('[3]2018 Broadcasts'!$D$2:$D$351, 'Dataset to Analyze - Overall'!A122, '[3]2018 Broadcasts'!$H$2:$H$351))))/AW122)*1000000</f>
        <v>636124.99999999988</v>
      </c>
      <c r="AY122" t="s">
        <v>193</v>
      </c>
      <c r="AZ122" s="4">
        <f>(VLOOKUP(A122, [3]Averages!$B$2:$K$128, 10, FALSE))*1000000</f>
        <v>400286</v>
      </c>
      <c r="BA122" s="4">
        <f>AVERAGEIF([3]Attendance!$C$2:$C$1286, 'Dataset to Analyze - Overall'!A122, [3]Attendance!$G$2:$G$1286)</f>
        <v>23898.3</v>
      </c>
      <c r="BB122">
        <f>VLOOKUP(A122, [3]Stadiums!$B$2:$E$132, 3, FALSE)</f>
        <v>51500</v>
      </c>
      <c r="BC122" s="3">
        <f t="shared" si="74"/>
        <v>0.46404466019417473</v>
      </c>
      <c r="BD122">
        <f>VLOOKUP(A122, '[3]College Football Reference 0918'!$A$2:$L$131, 11, FALSE)</f>
        <v>0</v>
      </c>
      <c r="BE122">
        <f>VLOOKUP(A122, '[3]College Football Reference 0918'!$A$2:$L$131, 12, FALSE)</f>
        <v>0</v>
      </c>
      <c r="BF122">
        <f>VLOOKUP(A122, '[3]College Football Reference 0918'!$A$2:$L$131, 2, FALSE)</f>
        <v>0</v>
      </c>
      <c r="BG122">
        <f>VLOOKUP(A122, '[3]Draft Picks'!$AG$2:$AT$131, 14, FALSE)</f>
        <v>2</v>
      </c>
      <c r="BH122">
        <f>VLOOKUP(A122, [3]Averages!$B$2:$J$128, 9, FALSE)</f>
        <v>1615869.25</v>
      </c>
      <c r="BJ122">
        <f>VLOOKUP(A122&amp;"2014", '[4]Revenues_All_Sports_and_Men''s_W'!$E$2:$BI$1271, 57, FALSE)</f>
        <v>11636472</v>
      </c>
      <c r="BK122">
        <f>VLOOKUP(A122&amp;"2015", '[4]Revenues_All_Sports_and_Men''s_W'!$E$2:$BI$1271, 57, FALSE)</f>
        <v>11636472</v>
      </c>
      <c r="BL122">
        <f>VLOOKUP(A122&amp;"2016", '[4]Revenues_All_Sports_and_Men''s_W'!$E$2:$BI$1271, 57, FALSE)</f>
        <v>12454995</v>
      </c>
      <c r="BM122">
        <f>VLOOKUP(A122&amp;"2017", '[4]Revenues_All_Sports_and_Men''s_W'!$E$2:$BI$1271, 57, FALSE)</f>
        <v>13421668</v>
      </c>
      <c r="BN122">
        <f>VLOOKUP(A122&amp;"2018", '[4]Revenues_All_Sports_and_Men''s_W'!$E$2:$BI$1271, 57, FALSE)</f>
        <v>14219107</v>
      </c>
      <c r="BO122" s="6">
        <f>VLOOKUP(A122&amp;"2014", '[4]Revenues_All_Sports_and_Men''s_W'!$E$2:$FO$1271, 58, FALSE)</f>
        <v>0.41382178397394692</v>
      </c>
      <c r="BP122" s="6">
        <f>VLOOKUP(A122&amp;"2015", '[4]Revenues_All_Sports_and_Men''s_W'!$E$2:$FO$1271, 58, FALSE)</f>
        <v>0.41382178397394692</v>
      </c>
      <c r="BQ122" s="6">
        <f>VLOOKUP(A122&amp;"2016", '[4]Revenues_All_Sports_and_Men''s_W'!$E$2:$FO$1271, 58, FALSE)</f>
        <v>0.40318059931080208</v>
      </c>
      <c r="BR122" s="6">
        <f>VLOOKUP(A122&amp;"2017", '[4]Revenues_All_Sports_and_Men''s_W'!$E$2:$FO$1271, 58, FALSE)</f>
        <v>0.42435402105615672</v>
      </c>
      <c r="BS122" s="6">
        <f>VLOOKUP(A122&amp;"2018", '[4]Revenues_All_Sports_and_Men''s_W'!$E$2:$FO$1271, 58, FALSE)</f>
        <v>0.42142215020120466</v>
      </c>
      <c r="BT122">
        <f>VLOOKUP(A122&amp;"2014", '[5]Recruiting_Expenses_Men''s_Women'!$F$2:$O$1271, 9, FALSE)</f>
        <v>506714</v>
      </c>
      <c r="BU122">
        <f>VLOOKUP(A122&amp;"2015", '[5]Recruiting_Expenses_Men''s_Women'!$F$2:$O$1271, 9, FALSE)</f>
        <v>506714</v>
      </c>
      <c r="BV122">
        <f>VLOOKUP(A122&amp;"2016", '[5]Recruiting_Expenses_Men''s_Women'!$F$2:$O$1271, 9, FALSE)</f>
        <v>470136</v>
      </c>
      <c r="BW122">
        <f>VLOOKUP(A122&amp;"2017", '[5]Recruiting_Expenses_Men''s_Women'!$F$2:$O$1271, 9, FALSE)</f>
        <v>450670</v>
      </c>
      <c r="BX122">
        <f>VLOOKUP(A122&amp;"2018", '[5]Recruiting_Expenses_Men''s_Women'!$F$2:$O$1271, 9, FALSE)</f>
        <v>428883</v>
      </c>
      <c r="BY122" s="4">
        <v>4114000</v>
      </c>
      <c r="BZ122" s="4">
        <v>3484000</v>
      </c>
      <c r="CA122" s="4">
        <v>2045999.9999999998</v>
      </c>
      <c r="CB122" s="4">
        <v>1317000</v>
      </c>
      <c r="CC122" s="4">
        <v>1514000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f>VLOOKUP(A122, '[3]2014'!$B$18:$D$145, 3, FALSE)</f>
        <v>7</v>
      </c>
      <c r="CJ122">
        <f>VLOOKUP(A122, '[3]2015'!$B$18:$D$145, 3, FALSE)</f>
        <v>5</v>
      </c>
      <c r="CK122">
        <f>VLOOKUP(A122, '[3]2016'!$B$18:$D$145, 3, FALSE)</f>
        <v>4</v>
      </c>
      <c r="CL122">
        <f>VLOOKUP(A122, '[3]2017'!$B$18:$D$147, 3, FALSE)</f>
        <v>0</v>
      </c>
      <c r="CM122">
        <f>VLOOKUP(A122, '[3]2018'!$B$18:$D$147, 3, FALSE)</f>
        <v>1</v>
      </c>
      <c r="CN122">
        <f>COUNTIF('[3]2014 Broadcasts'!$F$2:$F$561, 'Dataset to Analyze - Overall'!A122)+COUNTIF('[3]2014 Broadcasts'!$G$2:$G$561, 'Dataset to Analyze - Overall'!A122)+COUNTIF('[3]2014 Broadcasts'!$H$2:$H$561, 'Dataset to Analyze - Overall'!A122)+COUNTIF('[3]2014 Broadcasts'!$I$2:$I$561, 'Dataset to Analyze - Overall'!A122)</f>
        <v>4</v>
      </c>
      <c r="CO122">
        <f>COUNTIF('[3]2015 Broadcasts'!$C$2:$C$417, A122)+COUNTIF('[3]2015 Broadcasts'!$D$2:$D$417, A122)</f>
        <v>1</v>
      </c>
      <c r="CP122">
        <f>COUNTIF('[3]2016 Broadcasts'!$C$2:$C$400, 'Dataset to Analyze - Overall'!A122)+COUNTIF('[3]2016 Broadcasts'!$D$2:$D$400, 'Dataset to Analyze - Overall'!A122)</f>
        <v>1</v>
      </c>
      <c r="CQ122">
        <f>COUNTIF('[3]2017 Broadcasts'!$C$2:$C$394, 'Dataset to Analyze - Overall'!A122)+COUNTIF('[3]2017 Broadcasts'!$D$2:$D$394, 'Dataset to Analyze - Overall'!A122)</f>
        <v>2</v>
      </c>
      <c r="CR122">
        <f>COUNTIF('[3]2018 Broadcasts'!$C$2:$C$351, 'Dataset to Analyze - Overall'!A122)+COUNTIF('[3]2018 Broadcasts'!$D$2:$D$351, 'Dataset to Analyze - Overall'!A122)</f>
        <v>0</v>
      </c>
      <c r="CS122" s="4">
        <f>(((SUMIF('[3]2014 Broadcasts'!$F$2:$F$561, 'Dataset to Analyze - Overall'!A122, '[3]2014 Broadcasts'!$B$2:$B$561))+(SUMIF('[3]2014 Broadcasts'!$G$2:$G$561, 'Dataset to Analyze - Overall'!A122, '[3]2014 Broadcasts'!$B$2:$B$561))+(SUMIF('[3]2014 Broadcasts'!$H$2:$H$561, 'Dataset to Analyze - Overall'!A122, '[3]2014 Broadcasts'!$B$2:$B$561))+(SUMIF('[3]2014 Broadcasts'!$I$2:$I$561, 'Dataset to Analyze - Overall'!A122, '[3]2014 Broadcasts'!$B$2:$B$561)))/'Dataset to Analyze - Overall'!CN122)*1000000</f>
        <v>679750</v>
      </c>
      <c r="CT122" s="4">
        <f>(((SUMIF('[3]2015 Broadcasts'!$C$2:$C$417,'Dataset to Analyze - Overall'!A122,'[3]2015 Broadcasts'!$H$2:$H$417))+(SUMIF('[3]2015 Broadcasts'!$D$2:$D$417,'Dataset to Analyze - Overall'!A122,'[3]2015 Broadcasts'!$H$2:$H$417)))/CO122)*1000000</f>
        <v>417000</v>
      </c>
      <c r="CU122" s="4">
        <f>(((SUMIF('[3]2016 Broadcasts'!$C$2:$C$400,'Dataset to Analyze - Overall'!A122,'[3]2016 Broadcasts'!$H$2:$H$400))+(SUMIF('[3]2016 Broadcasts'!$D$2:$D$400,'Dataset to Analyze - Overall'!A122,'[3]2016 Broadcasts'!$H$2:$H$400)))/'Dataset to Analyze - Overall'!CP122)*1000000</f>
        <v>13000</v>
      </c>
      <c r="CV122" s="4">
        <f>(((SUMIF('[3]2017 Broadcasts'!$C$2:$C$394,'Dataset to Analyze - Overall'!A122, '[3]2017 Broadcasts'!$I$2:$I$394))+(SUMIF('[3]2017 Broadcasts'!$D$2:$D$394,'Dataset to Analyze - Overall'!A122, '[3]2017 Broadcasts'!$I$2:$I$394)))/'Dataset to Analyze - Overall'!CQ122)*1000000</f>
        <v>970000</v>
      </c>
      <c r="CW122" s="4">
        <v>0</v>
      </c>
      <c r="CX122" s="5"/>
      <c r="CY122">
        <f>VLOOKUP(A122&amp;"2014", [3]Attendance!$D$2:$G$1286, 4, FALSE)</f>
        <v>28377</v>
      </c>
      <c r="CZ122">
        <f>VLOOKUP(A122&amp;"2015", [3]Attendance!$D$2:$G$1286, 4, FALSE)</f>
        <v>23212</v>
      </c>
      <c r="DA122">
        <f>VLOOKUP(A122&amp;"2016", [3]Attendance!$D$2:$G$1286, 4, FALSE)</f>
        <v>23001</v>
      </c>
      <c r="DB122">
        <f>VLOOKUP(A122&amp;"2017", [3]Attendance!$D$2:$G$1286, 4, FALSE)</f>
        <v>19548</v>
      </c>
      <c r="DC122">
        <f>VLOOKUP(A122&amp;"2018", [3]Attendance!$D$2:$G$1286, 4, FALSE)</f>
        <v>14155</v>
      </c>
      <c r="DY122">
        <f t="shared" si="118"/>
        <v>29.030709999999999</v>
      </c>
      <c r="DZ122">
        <f t="shared" si="124"/>
        <v>23.859649999999998</v>
      </c>
      <c r="EA122">
        <f t="shared" si="125"/>
        <v>23.77412</v>
      </c>
      <c r="EB122">
        <f t="shared" si="119"/>
        <v>23.431999999999999</v>
      </c>
      <c r="EC122">
        <f t="shared" si="120"/>
        <v>23.517529999999997</v>
      </c>
      <c r="ED122">
        <f t="shared" si="121"/>
        <v>5.9720000001070472</v>
      </c>
      <c r="EE122">
        <f t="shared" si="126"/>
        <v>1.4930000001280641</v>
      </c>
      <c r="EF122">
        <f t="shared" si="127"/>
        <v>1.4930000001513053</v>
      </c>
      <c r="EG122">
        <f t="shared" si="122"/>
        <v>2.9860000001767255</v>
      </c>
      <c r="EH122">
        <f t="shared" si="123"/>
        <v>2.0383709398210065E-10</v>
      </c>
      <c r="EI122" s="4">
        <f t="shared" si="98"/>
        <v>35.002710000107044</v>
      </c>
      <c r="EJ122" s="4">
        <f t="shared" si="99"/>
        <v>25.352650000128062</v>
      </c>
      <c r="EK122" s="4">
        <f t="shared" si="100"/>
        <v>25.267120000151305</v>
      </c>
      <c r="EL122" s="4">
        <f t="shared" si="101"/>
        <v>26.418000000176725</v>
      </c>
      <c r="EM122" s="4">
        <f t="shared" si="102"/>
        <v>23.517530000203834</v>
      </c>
      <c r="EN122" s="4">
        <f t="shared" si="115"/>
        <v>97</v>
      </c>
      <c r="EO122" s="4">
        <f t="shared" si="115"/>
        <v>115</v>
      </c>
      <c r="EP122" s="4">
        <f t="shared" si="115"/>
        <v>119</v>
      </c>
      <c r="EQ122" s="4">
        <f t="shared" si="115"/>
        <v>118</v>
      </c>
      <c r="ER122" s="4" t="e">
        <f t="shared" si="115"/>
        <v>#DIV/0!</v>
      </c>
      <c r="ET122" s="4">
        <v>0</v>
      </c>
      <c r="EU122">
        <v>0</v>
      </c>
      <c r="EV122">
        <v>0</v>
      </c>
      <c r="EW122">
        <v>0</v>
      </c>
      <c r="EX122">
        <v>0</v>
      </c>
      <c r="EY122">
        <v>5</v>
      </c>
      <c r="EZ122">
        <v>0</v>
      </c>
      <c r="FA122">
        <v>0</v>
      </c>
      <c r="FB122">
        <v>0</v>
      </c>
      <c r="FC122">
        <v>0</v>
      </c>
      <c r="FD122">
        <f>VLOOKUP(A122, '[3]College Football Reference 0918'!$A$2:$R$131, 9, FALSE)</f>
        <v>0</v>
      </c>
      <c r="FE122">
        <f>VLOOKUP(A122, '[3]College Football Reference 0918'!$A$2:$R$131, 10, FALSE)</f>
        <v>0</v>
      </c>
      <c r="FF122">
        <f>VLOOKUP(A122, '[3]College Football Reference 0918'!$A$2:$R$131, 11, FALSE)</f>
        <v>0</v>
      </c>
      <c r="FG122">
        <f>VLOOKUP(A122, '[3]College Football Reference 0918'!$A$2:$R$131, 12, FALSE)</f>
        <v>0</v>
      </c>
      <c r="FH122">
        <f>VLOOKUP(A122, '[3]College Football Reference 0918'!$A$2:$R$131, 13, FALSE)</f>
        <v>0</v>
      </c>
      <c r="FX122">
        <f>IF((VLOOKUP(A122, '[3]2014'!$B$18:$Q$145, 13, FALSE))&gt;0, 5, 0)</f>
        <v>0</v>
      </c>
      <c r="FY122">
        <f>IF((VLOOKUP(A122, '[3]2015'!$B$18:$P$145, 13, FALSE))&gt;0, 5, 0)</f>
        <v>0</v>
      </c>
      <c r="FZ122">
        <f>IF((VLOOKUP(A122, '[3]2016'!$B$18:$Q$145, 13, FALSE))&gt;0, 5, 0)</f>
        <v>0</v>
      </c>
      <c r="GA122">
        <f>IF((VLOOKUP(A122, '[3]2017'!$B$18:$Q$147, 13, FALSE))&gt;0, 5, 0)</f>
        <v>0</v>
      </c>
      <c r="GB122">
        <f>IF((VLOOKUP(A122, '[3]2018'!$B$18:$Q$147, 13, FALSE))&gt;0, 5, 0)</f>
        <v>0</v>
      </c>
      <c r="GC122">
        <f>IF((VLOOKUP(A122, '[3]2014'!$B$18:$Q$145, 15, FALSE))&gt;0, 5, 0)</f>
        <v>0</v>
      </c>
      <c r="GD122">
        <f>IF((VLOOKUP(A122, '[3]2015'!$B$18:$P$145, 15, FALSE))&gt;0, 5, 0)</f>
        <v>0</v>
      </c>
      <c r="GE122">
        <f>IF((VLOOKUP(A122, '[3]2016'!$B$18:$Q$145, 15, FALSE))&gt;0, 5, 0)</f>
        <v>0</v>
      </c>
      <c r="GF122">
        <f>IF((VLOOKUP(A122, '[3]2017'!$B$18:$Q$147, 15, FALSE))&gt;0, 5, 0)</f>
        <v>0</v>
      </c>
      <c r="GG122">
        <f>IF((VLOOKUP(A122, '[3]2018'!$B$18:$Q$147, 15, FALSE))&gt;0, 5, 0)</f>
        <v>0</v>
      </c>
      <c r="GH122" s="7">
        <f t="shared" si="117"/>
        <v>105591.71661385393</v>
      </c>
      <c r="GI122" s="7">
        <f t="shared" si="117"/>
        <v>115025.89547650785</v>
      </c>
      <c r="GJ122" s="7">
        <f t="shared" si="117"/>
        <v>125302.97881753132</v>
      </c>
      <c r="GK122" s="7">
        <f t="shared" si="117"/>
        <v>136498.2766315724</v>
      </c>
      <c r="GL122" s="7">
        <f t="shared" si="117"/>
        <v>148693.82754675954</v>
      </c>
      <c r="GM122">
        <v>161979</v>
      </c>
      <c r="GO122" s="8" t="e">
        <f t="shared" si="89"/>
        <v>#N/A</v>
      </c>
      <c r="GP122" s="8" t="e">
        <f t="shared" si="90"/>
        <v>#N/A</v>
      </c>
      <c r="GQ122" t="e">
        <f>VLOOKUP(A122, '[3]Sept. 2017 Social'!$D$2:$F$151, 3, FALSE)</f>
        <v>#N/A</v>
      </c>
      <c r="GR122" t="e">
        <f>VLOOKUP(A122, '[3]Sept. 2018 Social'!$D$2:$F$151, 3, FALSE)</f>
        <v>#N/A</v>
      </c>
      <c r="GS122" t="e">
        <f>VLOOKUP(A122, '[3]Sept. 2019 Social'!$D$2:$F$301, 3, FALSE)</f>
        <v>#N/A</v>
      </c>
      <c r="GV122">
        <v>0.80487323142193634</v>
      </c>
    </row>
    <row r="123" spans="1:204" x14ac:dyDescent="0.35">
      <c r="A123" t="s">
        <v>447</v>
      </c>
      <c r="B123" t="str">
        <f>VLOOKUP(A123,'[1]CFB Scores for Tableau'!$A$2:$D$131, 2, FALSE)</f>
        <v>Norfolk</v>
      </c>
      <c r="C123" t="str">
        <f>VLOOKUP(A123,'[1]CFB Scores for Tableau'!$A$2:$D$131, 3, FALSE)</f>
        <v>Virginia</v>
      </c>
      <c r="D123" s="9">
        <f>VLOOKUP(A123,'[1]CFB Scores for Tableau'!$A$2:$D$131, 4, FALSE)</f>
        <v>23508</v>
      </c>
      <c r="F123" s="3">
        <f t="shared" si="61"/>
        <v>9.2645212436909876</v>
      </c>
      <c r="G123">
        <f t="shared" si="62"/>
        <v>92</v>
      </c>
      <c r="I123" s="4">
        <f t="shared" si="63"/>
        <v>0.84509011091000019</v>
      </c>
      <c r="J123">
        <v>0</v>
      </c>
      <c r="K123" s="4">
        <f t="shared" si="64"/>
        <v>5.54793</v>
      </c>
      <c r="L123" s="4">
        <f t="shared" si="65"/>
        <v>28.51295105675997</v>
      </c>
      <c r="M123" s="4">
        <f t="shared" si="91"/>
        <v>15.752305</v>
      </c>
      <c r="N123" s="4">
        <f t="shared" si="66"/>
        <v>4.4790000001418528</v>
      </c>
      <c r="O123" s="4">
        <f t="shared" si="67"/>
        <v>55.13727616781182</v>
      </c>
      <c r="P123" s="4">
        <f t="shared" si="68"/>
        <v>122</v>
      </c>
      <c r="Q123" s="4"/>
      <c r="R123" s="4">
        <f t="shared" si="92"/>
        <v>54.575957175509998</v>
      </c>
      <c r="S123" s="4">
        <f t="shared" si="69"/>
        <v>122</v>
      </c>
      <c r="T123" s="4"/>
      <c r="U123" t="s">
        <v>372</v>
      </c>
      <c r="V123" t="s">
        <v>203</v>
      </c>
      <c r="W123" s="4">
        <v>8254034.2999999998</v>
      </c>
      <c r="X123" s="4">
        <v>1757756.1</v>
      </c>
      <c r="Y123" s="4">
        <f>VLOOKUP(A123, '[2]Non-Power 5'!$B$2:$F$68, 3, FALSE)</f>
        <v>343943.6</v>
      </c>
      <c r="Z123" s="4">
        <f>VLOOKUP(A123, '[2]Non-Power 5'!$B$2:$F$68, 4, FALSE)</f>
        <v>141450</v>
      </c>
      <c r="AA123">
        <f>VLOOKUP(A123, '[2]Non-Power 5'!$B$2:$F$68, 5, FALSE)</f>
        <v>0.41125928785998639</v>
      </c>
      <c r="AB123" s="4">
        <v>6496278.1999999993</v>
      </c>
      <c r="AC123">
        <v>0.22199662162566502</v>
      </c>
      <c r="AD123" s="4">
        <f t="shared" si="70"/>
        <v>2667800</v>
      </c>
      <c r="AE123" t="s">
        <v>448</v>
      </c>
      <c r="AF123" s="5">
        <f>(VLOOKUP(A123, '[3]USA Coaches'' Salaries'!$O$3:$W$132, 9, FALSE))</f>
        <v>0.63330359999999997</v>
      </c>
      <c r="AG123">
        <v>11389</v>
      </c>
      <c r="AH123">
        <v>53417</v>
      </c>
      <c r="AI123">
        <v>9373</v>
      </c>
      <c r="AJ123">
        <f t="shared" si="71"/>
        <v>74179</v>
      </c>
      <c r="AK123">
        <v>0</v>
      </c>
      <c r="AL123">
        <v>0</v>
      </c>
      <c r="AM123">
        <v>0</v>
      </c>
      <c r="AN123">
        <v>0</v>
      </c>
      <c r="AO123">
        <f t="shared" si="104"/>
        <v>0</v>
      </c>
      <c r="AP123">
        <f>(VLOOKUP(A123, '[3]College Football Reference 0918'!$A$2:$I$131, 8, FALSE))*10</f>
        <v>0</v>
      </c>
      <c r="AQ123">
        <f>(VLOOKUP(A123, '[3]College Football Reference 0918'!$A$2:$I$131, 9, FALSE))*10</f>
        <v>0</v>
      </c>
      <c r="AR123">
        <f>VLOOKUP('Dataset to Analyze - Overall'!A123, '[3]College Football Reference 0918'!$A$2:$G$131, 3, FALSE)</f>
        <v>30</v>
      </c>
      <c r="AS123">
        <f>VLOOKUP('Dataset to Analyze - Overall'!A123, '[3]College Football Reference 0918'!$A$2:$G$131, 4, FALSE)</f>
        <v>31</v>
      </c>
      <c r="AT123" s="5">
        <f>VLOOKUP('Dataset to Analyze - Overall'!A123, '[3]College Football Reference 0918'!$A$2:$G$131, 5, FALSE)</f>
        <v>0.49180327868852458</v>
      </c>
      <c r="AU123">
        <f>(VLOOKUP('Dataset to Analyze - Overall'!A123,'[3]College Football Reference 0918'!$A$2:$G$131,7,FALSE)*5)</f>
        <v>5</v>
      </c>
      <c r="AV123">
        <f>(VLOOKUP('Dataset to Analyze - Overall'!A123, '[3]College Football Reference 0918'!$A$2:$G$131, 6, FALSE))*5</f>
        <v>5</v>
      </c>
      <c r="AW123">
        <f t="shared" si="73"/>
        <v>3</v>
      </c>
      <c r="AX123" s="4">
        <f>((((SUMIF('[3]2014 Broadcasts'!$F$2:$F$561, 'Dataset to Analyze - Overall'!A123, '[3]2014 Broadcasts'!$B$2:$B$561))+(SUMIF('[3]2014 Broadcasts'!$G$2:$G$561, 'Dataset to Analyze - Overall'!A123, '[3]2014 Broadcasts'!$B$2:$B$561))+(SUMIF('[3]2014 Broadcasts'!$H$2:$H$561, 'Dataset to Analyze - Overall'!A123, '[3]2014 Broadcasts'!$B$2:$B$561))+(SUMIF('[3]2014 Broadcasts'!$I$2:$I$561, 'Dataset to Analyze - Overall'!A123, '[3]2014 Broadcasts'!$B$2:$B$561)))+((SUMIF('[3]2015 Broadcasts'!$C$2:$C$417,'Dataset to Analyze - Overall'!A123,'[3]2015 Broadcasts'!$H$2:$H$417))+(SUMIF('[3]2015 Broadcasts'!$D$2:$D$417,'Dataset to Analyze - Overall'!A123,'[3]2015 Broadcasts'!$H$2:$H$417)))+((SUMIF('[3]2016 Broadcasts'!$C$2:$C$400,'Dataset to Analyze - Overall'!A123,'[3]2016 Broadcasts'!$H$2:$H$400))+(SUMIF('[3]2016 Broadcasts'!$D$2:$D$400,'Dataset to Analyze - Overall'!A123,'[3]2016 Broadcasts'!$H$2:$H$400)))+((SUMIF('[3]2017 Broadcasts'!$C$2:$C$394,'Dataset to Analyze - Overall'!A123, '[3]2017 Broadcasts'!$I$2:$I$394))+(SUMIF('[3]2017 Broadcasts'!$D$2:$D$394,'Dataset to Analyze - Overall'!A123, '[3]2017 Broadcasts'!$I$2:$I$394)))+((SUMIF('[3]2018 Broadcasts'!$C$2:$C$351, 'Dataset to Analyze - Overall'!A123, '[3]2018 Broadcasts'!$H$2:$H$351))+(SUMIF('[3]2018 Broadcasts'!$D$2:$D$351, 'Dataset to Analyze - Overall'!A123, '[3]2018 Broadcasts'!$H$2:$H$351))))/AW123)*1000000</f>
        <v>520333.33333333331</v>
      </c>
      <c r="AY123" t="s">
        <v>205</v>
      </c>
      <c r="AZ123" s="4">
        <f>(VLOOKUP(A123, [3]Averages!$B$2:$K$128, 10, FALSE))*1000000</f>
        <v>350000</v>
      </c>
      <c r="BA123" s="4">
        <f>AVERAGEIF([3]Attendance!$C$2:$C$1286, 'Dataset to Analyze - Overall'!A123, [3]Attendance!$G$2:$G$1286)</f>
        <v>19644.2</v>
      </c>
      <c r="BB123">
        <f>VLOOKUP(A123, [3]Stadiums!$B$2:$E$132, 3, FALSE)</f>
        <v>20118</v>
      </c>
      <c r="BC123" s="3">
        <f t="shared" si="74"/>
        <v>0.97644895118799091</v>
      </c>
      <c r="BD123">
        <f>VLOOKUP(A123, '[3]College Football Reference 0918'!$A$2:$L$131, 11, FALSE)</f>
        <v>0</v>
      </c>
      <c r="BE123">
        <f>VLOOKUP(A123, '[3]College Football Reference 0918'!$A$2:$L$131, 12, FALSE)</f>
        <v>0</v>
      </c>
      <c r="BF123">
        <f>VLOOKUP(A123, '[3]College Football Reference 0918'!$A$2:$L$131, 2, FALSE)</f>
        <v>1</v>
      </c>
      <c r="BG123">
        <f>VLOOKUP(A123, '[3]Draft Picks'!$AG$2:$AT$131, 14, FALSE)</f>
        <v>2</v>
      </c>
      <c r="BH123">
        <f>VLOOKUP(A123, [3]Averages!$B$2:$J$128, 9, FALSE)</f>
        <v>1621023.949</v>
      </c>
      <c r="BJ123">
        <f>VLOOKUP(A123&amp;"2014", '[4]Revenues_All_Sports_and_Men''s_W'!$E$2:$BI$1271, 57, FALSE)</f>
        <v>8709737</v>
      </c>
      <c r="BK123">
        <f>VLOOKUP(A123&amp;"2015", '[4]Revenues_All_Sports_and_Men''s_W'!$E$2:$BI$1271, 57, FALSE)</f>
        <v>9634722</v>
      </c>
      <c r="BL123">
        <f>VLOOKUP(A123&amp;"2016", '[4]Revenues_All_Sports_and_Men''s_W'!$E$2:$BI$1271, 57, FALSE)</f>
        <v>10391676</v>
      </c>
      <c r="BM123">
        <f>VLOOKUP(A123&amp;"2017", '[4]Revenues_All_Sports_and_Men''s_W'!$E$2:$BI$1271, 57, FALSE)</f>
        <v>10694948</v>
      </c>
      <c r="BN123">
        <f>VLOOKUP(A123&amp;"2018", '[4]Revenues_All_Sports_and_Men''s_W'!$E$2:$BI$1271, 57, FALSE)</f>
        <v>11415018</v>
      </c>
      <c r="BO123" s="6">
        <f>VLOOKUP(A123&amp;"2014", '[4]Revenues_All_Sports_and_Men''s_W'!$E$2:$FO$1271, 58, FALSE)</f>
        <v>0.22028277321775297</v>
      </c>
      <c r="BP123" s="6">
        <f>VLOOKUP(A123&amp;"2015", '[4]Revenues_All_Sports_and_Men''s_W'!$E$2:$FO$1271, 58, FALSE)</f>
        <v>0.24126691245967835</v>
      </c>
      <c r="BQ123" s="6">
        <f>VLOOKUP(A123&amp;"2016", '[4]Revenues_All_Sports_and_Men''s_W'!$E$2:$FO$1271, 58, FALSE)</f>
        <v>0.24691218863995068</v>
      </c>
      <c r="BR123" s="6">
        <f>VLOOKUP(A123&amp;"2017", '[4]Revenues_All_Sports_and_Men''s_W'!$E$2:$FO$1271, 58, FALSE)</f>
        <v>0.26195159022900877</v>
      </c>
      <c r="BS123" s="6">
        <f>VLOOKUP(A123&amp;"2018", '[4]Revenues_All_Sports_and_Men''s_W'!$E$2:$FO$1271, 58, FALSE)</f>
        <v>0.25945202228270009</v>
      </c>
      <c r="BT123">
        <f>VLOOKUP(A123&amp;"2014", '[5]Recruiting_Expenses_Men''s_Women'!$F$2:$O$1271, 9, FALSE)</f>
        <v>604912</v>
      </c>
      <c r="BU123">
        <f>VLOOKUP(A123&amp;"2015", '[5]Recruiting_Expenses_Men''s_Women'!$F$2:$O$1271, 9, FALSE)</f>
        <v>591265</v>
      </c>
      <c r="BV123">
        <f>VLOOKUP(A123&amp;"2016", '[5]Recruiting_Expenses_Men''s_Women'!$F$2:$O$1271, 9, FALSE)</f>
        <v>563333</v>
      </c>
      <c r="BW123">
        <f>VLOOKUP(A123&amp;"2017", '[5]Recruiting_Expenses_Men''s_Women'!$F$2:$O$1271, 9, FALSE)</f>
        <v>578425</v>
      </c>
      <c r="BX123">
        <f>VLOOKUP(A123&amp;"2018", '[5]Recruiting_Expenses_Men''s_Women'!$F$2:$O$1271, 9, FALSE)</f>
        <v>646746</v>
      </c>
      <c r="BY123" s="4">
        <v>3462000</v>
      </c>
      <c r="BZ123" s="4">
        <v>3253000</v>
      </c>
      <c r="CA123" s="4">
        <v>2942000</v>
      </c>
      <c r="CB123" s="4">
        <v>2168000</v>
      </c>
      <c r="CC123" s="4">
        <v>1514000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f>VLOOKUP(A123, '[3]2014'!$B$18:$D$145, 3, FALSE)</f>
        <v>6</v>
      </c>
      <c r="CJ123">
        <f>VLOOKUP(A123, '[3]2015'!$B$18:$D$145, 3, FALSE)</f>
        <v>5</v>
      </c>
      <c r="CK123">
        <f>VLOOKUP(A123, '[3]2016'!$B$18:$D$145, 3, FALSE)</f>
        <v>10</v>
      </c>
      <c r="CL123">
        <f>VLOOKUP(A123, '[3]2017'!$B$18:$D$147, 3, FALSE)</f>
        <v>5</v>
      </c>
      <c r="CM123">
        <f>VLOOKUP(A123, '[3]2018'!$B$18:$D$147, 3, FALSE)</f>
        <v>4</v>
      </c>
      <c r="CN123">
        <f>COUNTIF('[3]2014 Broadcasts'!$F$2:$F$561, 'Dataset to Analyze - Overall'!A123)+COUNTIF('[3]2014 Broadcasts'!$G$2:$G$561, 'Dataset to Analyze - Overall'!A123)+COUNTIF('[3]2014 Broadcasts'!$H$2:$H$561, 'Dataset to Analyze - Overall'!A123)+COUNTIF('[3]2014 Broadcasts'!$I$2:$I$561, 'Dataset to Analyze - Overall'!A123)</f>
        <v>2</v>
      </c>
      <c r="CO123">
        <f>COUNTIF('[3]2015 Broadcasts'!$C$2:$C$417, A123)+COUNTIF('[3]2015 Broadcasts'!$D$2:$D$417, A123)</f>
        <v>0</v>
      </c>
      <c r="CP123">
        <f>COUNTIF('[3]2016 Broadcasts'!$C$2:$C$400, 'Dataset to Analyze - Overall'!A123)+COUNTIF('[3]2016 Broadcasts'!$D$2:$D$400, 'Dataset to Analyze - Overall'!A123)</f>
        <v>1</v>
      </c>
      <c r="CQ123">
        <f>COUNTIF('[3]2017 Broadcasts'!$C$2:$C$394, 'Dataset to Analyze - Overall'!A123)+COUNTIF('[3]2017 Broadcasts'!$D$2:$D$394, 'Dataset to Analyze - Overall'!A123)</f>
        <v>0</v>
      </c>
      <c r="CR123">
        <f>COUNTIF('[3]2018 Broadcasts'!$C$2:$C$351, 'Dataset to Analyze - Overall'!A123)+COUNTIF('[3]2018 Broadcasts'!$D$2:$D$351, 'Dataset to Analyze - Overall'!A123)</f>
        <v>0</v>
      </c>
      <c r="CS123" s="4">
        <f>(((SUMIF('[3]2014 Broadcasts'!$F$2:$F$561, 'Dataset to Analyze - Overall'!A123, '[3]2014 Broadcasts'!$B$2:$B$561))+(SUMIF('[3]2014 Broadcasts'!$G$2:$G$561, 'Dataset to Analyze - Overall'!A123, '[3]2014 Broadcasts'!$B$2:$B$561))+(SUMIF('[3]2014 Broadcasts'!$H$2:$H$561, 'Dataset to Analyze - Overall'!A123, '[3]2014 Broadcasts'!$B$2:$B$561))+(SUMIF('[3]2014 Broadcasts'!$I$2:$I$561, 'Dataset to Analyze - Overall'!A123, '[3]2014 Broadcasts'!$B$2:$B$561)))/'Dataset to Analyze - Overall'!CN123)*1000000</f>
        <v>95000</v>
      </c>
      <c r="CT123" s="4">
        <v>0</v>
      </c>
      <c r="CU123" s="4">
        <f>(((SUMIF('[3]2016 Broadcasts'!$C$2:$C$400,'Dataset to Analyze - Overall'!A123,'[3]2016 Broadcasts'!$H$2:$H$400))+(SUMIF('[3]2016 Broadcasts'!$D$2:$D$400,'Dataset to Analyze - Overall'!A123,'[3]2016 Broadcasts'!$H$2:$H$400)))/'Dataset to Analyze - Overall'!CP123)*1000000</f>
        <v>1371000</v>
      </c>
      <c r="CV123" s="4">
        <v>0</v>
      </c>
      <c r="CW123" s="4">
        <v>0</v>
      </c>
      <c r="CX123" s="5"/>
      <c r="CZ123">
        <f>VLOOKUP(A123&amp;"2015", [3]Attendance!$D$2:$G$1286, 4, FALSE)</f>
        <v>20118</v>
      </c>
      <c r="DA123">
        <f>VLOOKUP(A123&amp;"2016", [3]Attendance!$D$2:$G$1286, 4, FALSE)</f>
        <v>20118</v>
      </c>
      <c r="DB123">
        <f>VLOOKUP(A123&amp;"2017", [3]Attendance!$D$2:$G$1286, 4, FALSE)</f>
        <v>20118</v>
      </c>
      <c r="DC123">
        <f>VLOOKUP(A123&amp;"2018", [3]Attendance!$D$2:$G$1286, 4, FALSE)</f>
        <v>19633</v>
      </c>
      <c r="DY123">
        <f t="shared" si="118"/>
        <v>23.945179999999997</v>
      </c>
      <c r="DZ123">
        <f t="shared" si="124"/>
        <v>23.859649999999998</v>
      </c>
      <c r="EA123">
        <f t="shared" si="125"/>
        <v>34.287300000000002</v>
      </c>
      <c r="EB123">
        <f t="shared" si="119"/>
        <v>23.859649999999998</v>
      </c>
      <c r="EC123">
        <f t="shared" si="120"/>
        <v>23.77412</v>
      </c>
      <c r="ED123">
        <f t="shared" si="121"/>
        <v>2.9860000000207978</v>
      </c>
      <c r="EE123">
        <f t="shared" si="126"/>
        <v>3.413745675524674E-11</v>
      </c>
      <c r="EF123">
        <f t="shared" si="127"/>
        <v>1.4930000000451491</v>
      </c>
      <c r="EG123">
        <f t="shared" si="122"/>
        <v>5.6478877918396804E-11</v>
      </c>
      <c r="EH123">
        <f t="shared" si="123"/>
        <v>6.9082526603304974E-11</v>
      </c>
      <c r="EI123" s="4">
        <f t="shared" si="98"/>
        <v>26.931180000020795</v>
      </c>
      <c r="EJ123" s="4">
        <f t="shared" si="99"/>
        <v>23.859650000034136</v>
      </c>
      <c r="EK123" s="4">
        <f t="shared" si="100"/>
        <v>35.780300000045152</v>
      </c>
      <c r="EL123" s="4">
        <f t="shared" si="101"/>
        <v>23.859650000056476</v>
      </c>
      <c r="EM123" s="4">
        <f t="shared" si="102"/>
        <v>23.774120000069082</v>
      </c>
      <c r="EN123" s="4">
        <f t="shared" si="115"/>
        <v>112</v>
      </c>
      <c r="EO123" s="4">
        <f t="shared" si="115"/>
        <v>124</v>
      </c>
      <c r="EP123" s="4">
        <f t="shared" si="115"/>
        <v>94</v>
      </c>
      <c r="EQ123" s="4">
        <f t="shared" si="115"/>
        <v>126</v>
      </c>
      <c r="ER123" s="4" t="e">
        <f t="shared" si="115"/>
        <v>#DIV/0!</v>
      </c>
      <c r="ET123" s="4">
        <v>0</v>
      </c>
      <c r="EU123">
        <v>0</v>
      </c>
      <c r="EV123">
        <v>5</v>
      </c>
      <c r="EW123">
        <v>0</v>
      </c>
      <c r="EX123">
        <v>0</v>
      </c>
      <c r="EY123">
        <v>0</v>
      </c>
      <c r="EZ123">
        <v>0</v>
      </c>
      <c r="FA123">
        <v>5</v>
      </c>
      <c r="FB123">
        <v>0</v>
      </c>
      <c r="FC123">
        <v>0</v>
      </c>
      <c r="FD123">
        <f>VLOOKUP(A123, '[3]College Football Reference 0918'!$A$2:$R$131, 9, FALSE)</f>
        <v>0</v>
      </c>
      <c r="FE123">
        <f>VLOOKUP(A123, '[3]College Football Reference 0918'!$A$2:$R$131, 10, FALSE)</f>
        <v>0</v>
      </c>
      <c r="FF123">
        <f>VLOOKUP(A123, '[3]College Football Reference 0918'!$A$2:$R$131, 11, FALSE)</f>
        <v>0</v>
      </c>
      <c r="FG123">
        <f>VLOOKUP(A123, '[3]College Football Reference 0918'!$A$2:$R$131, 12, FALSE)</f>
        <v>0</v>
      </c>
      <c r="FH123">
        <f>VLOOKUP(A123, '[3]College Football Reference 0918'!$A$2:$R$131, 13, FALSE)</f>
        <v>0</v>
      </c>
      <c r="FX123">
        <f>IF((VLOOKUP(A123, '[3]2014'!$B$18:$Q$145, 13, FALSE))&gt;0, 5, 0)</f>
        <v>0</v>
      </c>
      <c r="FY123">
        <f>IF((VLOOKUP(A123, '[3]2015'!$B$18:$P$145, 13, FALSE))&gt;0, 5, 0)</f>
        <v>0</v>
      </c>
      <c r="FZ123">
        <f>IF((VLOOKUP(A123, '[3]2016'!$B$18:$Q$145, 13, FALSE))&gt;0, 5, 0)</f>
        <v>0</v>
      </c>
      <c r="GA123">
        <f>IF((VLOOKUP(A123, '[3]2017'!$B$18:$Q$147, 13, FALSE))&gt;0, 5, 0)</f>
        <v>0</v>
      </c>
      <c r="GB123">
        <f>IF((VLOOKUP(A123, '[3]2018'!$B$18:$Q$147, 13, FALSE))&gt;0, 5, 0)</f>
        <v>0</v>
      </c>
      <c r="GC123">
        <f>IF((VLOOKUP(A123, '[3]2014'!$B$18:$Q$145, 15, FALSE))&gt;0, 5, 0)</f>
        <v>0</v>
      </c>
      <c r="GD123">
        <f>IF((VLOOKUP(A123, '[3]2015'!$B$18:$P$145, 15, FALSE))&gt;0, 5, 0)</f>
        <v>0</v>
      </c>
      <c r="GE123">
        <f>IF((VLOOKUP(A123, '[3]2016'!$B$18:$Q$145, 15, FALSE))&gt;0, 5, 0)</f>
        <v>0</v>
      </c>
      <c r="GF123">
        <f>IF((VLOOKUP(A123, '[3]2017'!$B$18:$Q$147, 15, FALSE))&gt;0, 5, 0)</f>
        <v>0</v>
      </c>
      <c r="GG123">
        <f>IF((VLOOKUP(A123, '[3]2018'!$B$18:$Q$147, 15, FALSE))&gt;0, 5, 0)</f>
        <v>0</v>
      </c>
      <c r="GH123" s="7">
        <f t="shared" si="117"/>
        <v>48356.193992425389</v>
      </c>
      <c r="GI123" s="7">
        <f t="shared" si="117"/>
        <v>52676.617960055788</v>
      </c>
      <c r="GJ123" s="7">
        <f t="shared" si="117"/>
        <v>57383.053764411779</v>
      </c>
      <c r="GK123" s="7">
        <f t="shared" si="117"/>
        <v>62509.989950878873</v>
      </c>
      <c r="GL123" s="7">
        <f t="shared" si="117"/>
        <v>68094.996472327126</v>
      </c>
      <c r="GM123">
        <v>74179</v>
      </c>
      <c r="GO123" s="8" t="e">
        <f t="shared" si="89"/>
        <v>#N/A</v>
      </c>
      <c r="GP123" s="8" t="e">
        <f t="shared" si="90"/>
        <v>#N/A</v>
      </c>
      <c r="GQ123" t="e">
        <f>VLOOKUP(A123, '[3]Sept. 2017 Social'!$D$2:$F$151, 3, FALSE)</f>
        <v>#N/A</v>
      </c>
      <c r="GR123" t="e">
        <f>VLOOKUP(A123, '[3]Sept. 2018 Social'!$D$2:$F$151, 3, FALSE)</f>
        <v>#N/A</v>
      </c>
      <c r="GS123" t="e">
        <f>VLOOKUP(A123, '[3]Sept. 2019 Social'!$D$2:$F$301, 3, FALSE)</f>
        <v>#N/A</v>
      </c>
      <c r="GV123">
        <v>0.55108027917131175</v>
      </c>
    </row>
    <row r="124" spans="1:204" x14ac:dyDescent="0.35">
      <c r="A124" t="s">
        <v>449</v>
      </c>
      <c r="B124" t="str">
        <f>VLOOKUP(A124,'[1]CFB Scores for Tableau'!$A$2:$D$131, 2, FALSE)</f>
        <v>Monroe</v>
      </c>
      <c r="C124" t="str">
        <f>VLOOKUP(A124,'[1]CFB Scores for Tableau'!$A$2:$D$131, 3, FALSE)</f>
        <v>Louisiana</v>
      </c>
      <c r="D124" s="9">
        <f>VLOOKUP(A124,'[1]CFB Scores for Tableau'!$A$2:$D$131, 4, FALSE)</f>
        <v>71209</v>
      </c>
      <c r="F124" s="3">
        <f t="shared" si="61"/>
        <v>3.3374366729988685</v>
      </c>
      <c r="G124">
        <f t="shared" si="62"/>
        <v>125</v>
      </c>
      <c r="I124" s="4">
        <f t="shared" si="63"/>
        <v>-2.7342629501400002</v>
      </c>
      <c r="J124">
        <v>0</v>
      </c>
      <c r="K124" s="4">
        <f t="shared" si="64"/>
        <v>2.9135800000000001</v>
      </c>
      <c r="L124" s="4">
        <f t="shared" si="65"/>
        <v>15.772493493902537</v>
      </c>
      <c r="M124" s="4">
        <f t="shared" si="91"/>
        <v>24.589490000000005</v>
      </c>
      <c r="N124" s="4">
        <f t="shared" si="66"/>
        <v>5.9720000000971911</v>
      </c>
      <c r="O124" s="4">
        <f t="shared" si="67"/>
        <v>46.513300543859735</v>
      </c>
      <c r="P124" s="4">
        <f t="shared" si="68"/>
        <v>125</v>
      </c>
      <c r="Q124" s="4"/>
      <c r="R124" s="4">
        <f t="shared" si="92"/>
        <v>45.795678126379997</v>
      </c>
      <c r="S124" s="4">
        <f t="shared" si="69"/>
        <v>125</v>
      </c>
      <c r="T124" s="4"/>
      <c r="U124" t="s">
        <v>381</v>
      </c>
      <c r="V124" t="s">
        <v>203</v>
      </c>
      <c r="W124" s="4">
        <v>4203617.8</v>
      </c>
      <c r="X124" s="4">
        <v>875883.5</v>
      </c>
      <c r="Y124" s="4">
        <f>VLOOKUP(A124, '[2]Non-Power 5'!$B$2:$F$68, 3, FALSE)</f>
        <v>83547.600000000006</v>
      </c>
      <c r="Z124" s="4">
        <f>VLOOKUP(A124, '[2]Non-Power 5'!$B$2:$F$68, 4, FALSE)</f>
        <v>41218.400000000001</v>
      </c>
      <c r="AA124">
        <f>VLOOKUP(A124, '[2]Non-Power 5'!$B$2:$F$68, 5, FALSE)</f>
        <v>0.49335229258530466</v>
      </c>
      <c r="AB124" s="4">
        <v>3327734.3</v>
      </c>
      <c r="AC124">
        <v>0.36495481133484975</v>
      </c>
      <c r="AD124" s="4">
        <f t="shared" si="70"/>
        <v>1546800</v>
      </c>
      <c r="AE124" t="s">
        <v>450</v>
      </c>
      <c r="AF124" s="5">
        <f>(VLOOKUP(A124, '[3]USA Coaches'' Salaries'!$O$3:$W$132, 9, FALSE))</f>
        <v>0.37800900000000004</v>
      </c>
      <c r="AG124">
        <v>25607</v>
      </c>
      <c r="AH124">
        <v>18917</v>
      </c>
      <c r="AI124">
        <v>4070</v>
      </c>
      <c r="AJ124">
        <f t="shared" si="71"/>
        <v>48594</v>
      </c>
      <c r="AK124">
        <v>0</v>
      </c>
      <c r="AL124">
        <v>0</v>
      </c>
      <c r="AM124">
        <v>0</v>
      </c>
      <c r="AN124">
        <v>0</v>
      </c>
      <c r="AO124">
        <f t="shared" si="104"/>
        <v>0</v>
      </c>
      <c r="AP124">
        <f>(VLOOKUP(A124, '[3]College Football Reference 0918'!$A$2:$I$131, 8, FALSE))*10</f>
        <v>0</v>
      </c>
      <c r="AQ124">
        <f>(VLOOKUP(A124, '[3]College Football Reference 0918'!$A$2:$I$131, 9, FALSE))*10</f>
        <v>0</v>
      </c>
      <c r="AR124">
        <f>VLOOKUP('Dataset to Analyze - Overall'!A124, '[3]College Football Reference 0918'!$A$2:$G$131, 3, FALSE)</f>
        <v>49</v>
      </c>
      <c r="AS124">
        <f>VLOOKUP('Dataset to Analyze - Overall'!A124, '[3]College Football Reference 0918'!$A$2:$G$131, 4, FALSE)</f>
        <v>73</v>
      </c>
      <c r="AT124" s="5">
        <f>VLOOKUP('Dataset to Analyze - Overall'!A124, '[3]College Football Reference 0918'!$A$2:$G$131, 5, FALSE)</f>
        <v>0.40163934426229508</v>
      </c>
      <c r="AU124">
        <f>(VLOOKUP('Dataset to Analyze - Overall'!A124,'[3]College Football Reference 0918'!$A$2:$G$131,7,FALSE)*5)</f>
        <v>0</v>
      </c>
      <c r="AV124">
        <f>(VLOOKUP('Dataset to Analyze - Overall'!A124, '[3]College Football Reference 0918'!$A$2:$G$131, 6, FALSE))*5</f>
        <v>5</v>
      </c>
      <c r="AW124">
        <f t="shared" si="73"/>
        <v>4</v>
      </c>
      <c r="AX124" s="4">
        <f>((((SUMIF('[3]2014 Broadcasts'!$F$2:$F$561, 'Dataset to Analyze - Overall'!A124, '[3]2014 Broadcasts'!$B$2:$B$561))+(SUMIF('[3]2014 Broadcasts'!$G$2:$G$561, 'Dataset to Analyze - Overall'!A124, '[3]2014 Broadcasts'!$B$2:$B$561))+(SUMIF('[3]2014 Broadcasts'!$H$2:$H$561, 'Dataset to Analyze - Overall'!A124, '[3]2014 Broadcasts'!$B$2:$B$561))+(SUMIF('[3]2014 Broadcasts'!$I$2:$I$561, 'Dataset to Analyze - Overall'!A124, '[3]2014 Broadcasts'!$B$2:$B$561)))+((SUMIF('[3]2015 Broadcasts'!$C$2:$C$417,'Dataset to Analyze - Overall'!A124,'[3]2015 Broadcasts'!$H$2:$H$417))+(SUMIF('[3]2015 Broadcasts'!$D$2:$D$417,'Dataset to Analyze - Overall'!A124,'[3]2015 Broadcasts'!$H$2:$H$417)))+((SUMIF('[3]2016 Broadcasts'!$C$2:$C$400,'Dataset to Analyze - Overall'!A124,'[3]2016 Broadcasts'!$H$2:$H$400))+(SUMIF('[3]2016 Broadcasts'!$D$2:$D$400,'Dataset to Analyze - Overall'!A124,'[3]2016 Broadcasts'!$H$2:$H$400)))+((SUMIF('[3]2017 Broadcasts'!$C$2:$C$394,'Dataset to Analyze - Overall'!A124, '[3]2017 Broadcasts'!$I$2:$I$394))+(SUMIF('[3]2017 Broadcasts'!$D$2:$D$394,'Dataset to Analyze - Overall'!A124, '[3]2017 Broadcasts'!$I$2:$I$394)))+((SUMIF('[3]2018 Broadcasts'!$C$2:$C$351, 'Dataset to Analyze - Overall'!A124, '[3]2018 Broadcasts'!$H$2:$H$351))+(SUMIF('[3]2018 Broadcasts'!$D$2:$D$351, 'Dataset to Analyze - Overall'!A124, '[3]2018 Broadcasts'!$H$2:$H$351))))/AW124)*1000000</f>
        <v>371750</v>
      </c>
      <c r="AY124" t="s">
        <v>233</v>
      </c>
      <c r="AZ124" s="4">
        <f>(VLOOKUP(A124, [3]Averages!$B$2:$K$128, 10, FALSE))*1000000</f>
        <v>40000</v>
      </c>
      <c r="BA124" s="4">
        <f>AVERAGEIF([3]Attendance!$C$2:$C$1286, 'Dataset to Analyze - Overall'!A124, [3]Attendance!$G$2:$G$1286)</f>
        <v>16257.9</v>
      </c>
      <c r="BB124">
        <f>VLOOKUP(A124, [3]Stadiums!$B$2:$E$132, 3, FALSE)</f>
        <v>30427</v>
      </c>
      <c r="BC124" s="3">
        <f t="shared" si="74"/>
        <v>0.53432477733591877</v>
      </c>
      <c r="BD124">
        <f>VLOOKUP(A124, '[3]College Football Reference 0918'!$A$2:$L$131, 11, FALSE)</f>
        <v>0</v>
      </c>
      <c r="BE124">
        <f>VLOOKUP(A124, '[3]College Football Reference 0918'!$A$2:$L$131, 12, FALSE)</f>
        <v>0</v>
      </c>
      <c r="BF124">
        <f>VLOOKUP(A124, '[3]College Football Reference 0918'!$A$2:$L$131, 2, FALSE)</f>
        <v>1</v>
      </c>
      <c r="BG124">
        <f>VLOOKUP(A124, '[3]Draft Picks'!$AG$2:$AT$131, 14, FALSE)</f>
        <v>0</v>
      </c>
      <c r="BH124">
        <f>VLOOKUP(A124, [3]Averages!$B$2:$J$128, 9, FALSE)</f>
        <v>934419.90500000003</v>
      </c>
      <c r="BJ124">
        <f>VLOOKUP(A124&amp;"2014", '[4]Revenues_All_Sports_and_Men''s_W'!$E$2:$BI$1271, 57, FALSE)</f>
        <v>4071730</v>
      </c>
      <c r="BK124">
        <f>VLOOKUP(A124&amp;"2015", '[4]Revenues_All_Sports_and_Men''s_W'!$E$2:$BI$1271, 57, FALSE)</f>
        <v>5158578</v>
      </c>
      <c r="BL124">
        <f>VLOOKUP(A124&amp;"2016", '[4]Revenues_All_Sports_and_Men''s_W'!$E$2:$BI$1271, 57, FALSE)</f>
        <v>5394664</v>
      </c>
      <c r="BM124">
        <f>VLOOKUP(A124&amp;"2017", '[4]Revenues_All_Sports_and_Men''s_W'!$E$2:$BI$1271, 57, FALSE)</f>
        <v>5198019</v>
      </c>
      <c r="BN124">
        <f>VLOOKUP(A124&amp;"2018", '[4]Revenues_All_Sports_and_Men''s_W'!$E$2:$BI$1271, 57, FALSE)</f>
        <v>5304043</v>
      </c>
      <c r="BO124" s="6">
        <f>VLOOKUP(A124&amp;"2014", '[4]Revenues_All_Sports_and_Men''s_W'!$E$2:$FO$1271, 58, FALSE)</f>
        <v>0.36403467284684515</v>
      </c>
      <c r="BP124" s="6">
        <f>VLOOKUP(A124&amp;"2015", '[4]Revenues_All_Sports_and_Men''s_W'!$E$2:$FO$1271, 58, FALSE)</f>
        <v>0.39526704277447294</v>
      </c>
      <c r="BQ124" s="6">
        <f>VLOOKUP(A124&amp;"2016", '[4]Revenues_All_Sports_and_Men''s_W'!$E$2:$FO$1271, 58, FALSE)</f>
        <v>0.37877029812167379</v>
      </c>
      <c r="BR124" s="6">
        <f>VLOOKUP(A124&amp;"2017", '[4]Revenues_All_Sports_and_Men''s_W'!$E$2:$FO$1271, 58, FALSE)</f>
        <v>0.36613562168903985</v>
      </c>
      <c r="BS124" s="6">
        <f>VLOOKUP(A124&amp;"2018", '[4]Revenues_All_Sports_and_Men''s_W'!$E$2:$FO$1271, 58, FALSE)</f>
        <v>0.34774188582619758</v>
      </c>
      <c r="BT124">
        <f>VLOOKUP(A124&amp;"2014", '[5]Recruiting_Expenses_Men''s_Women'!$F$2:$O$1271, 9, FALSE)</f>
        <v>106328</v>
      </c>
      <c r="BU124">
        <f>VLOOKUP(A124&amp;"2015", '[5]Recruiting_Expenses_Men''s_Women'!$F$2:$O$1271, 9, FALSE)</f>
        <v>125980</v>
      </c>
      <c r="BV124">
        <f>VLOOKUP(A124&amp;"2016", '[5]Recruiting_Expenses_Men''s_Women'!$F$2:$O$1271, 9, FALSE)</f>
        <v>130149</v>
      </c>
      <c r="BW124">
        <f>VLOOKUP(A124&amp;"2017", '[5]Recruiting_Expenses_Men''s_Women'!$F$2:$O$1271, 9, FALSE)</f>
        <v>151593</v>
      </c>
      <c r="BX124">
        <f>VLOOKUP(A124&amp;"2018", '[5]Recruiting_Expenses_Men''s_Women'!$F$2:$O$1271, 9, FALSE)</f>
        <v>124638</v>
      </c>
      <c r="BY124" s="4">
        <v>1153000</v>
      </c>
      <c r="BZ124" s="4">
        <v>1684000</v>
      </c>
      <c r="CA124" s="4">
        <v>1443000</v>
      </c>
      <c r="CB124" s="4">
        <v>1734000</v>
      </c>
      <c r="CC124" s="4">
        <v>1720000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f>VLOOKUP(A124, '[3]2014'!$B$18:$D$145, 3, FALSE)</f>
        <v>4</v>
      </c>
      <c r="CJ124">
        <f>VLOOKUP(A124, '[3]2015'!$B$18:$D$145, 3, FALSE)</f>
        <v>2</v>
      </c>
      <c r="CK124">
        <f>VLOOKUP(A124, '[3]2016'!$B$18:$D$145, 3, FALSE)</f>
        <v>4</v>
      </c>
      <c r="CL124">
        <f>VLOOKUP(A124, '[3]2017'!$B$18:$D$147, 3, FALSE)</f>
        <v>4</v>
      </c>
      <c r="CM124">
        <f>VLOOKUP(A124, '[3]2018'!$B$18:$D$147, 3, FALSE)</f>
        <v>6</v>
      </c>
      <c r="CN124">
        <f>COUNTIF('[3]2014 Broadcasts'!$F$2:$F$561, 'Dataset to Analyze - Overall'!A124)+COUNTIF('[3]2014 Broadcasts'!$G$2:$G$561, 'Dataset to Analyze - Overall'!A124)+COUNTIF('[3]2014 Broadcasts'!$H$2:$H$561, 'Dataset to Analyze - Overall'!A124)+COUNTIF('[3]2014 Broadcasts'!$I$2:$I$561, 'Dataset to Analyze - Overall'!A124)</f>
        <v>2</v>
      </c>
      <c r="CO124">
        <f>COUNTIF('[3]2015 Broadcasts'!$C$2:$C$417, A124)+COUNTIF('[3]2015 Broadcasts'!$D$2:$D$417, A124)</f>
        <v>1</v>
      </c>
      <c r="CP124">
        <f>COUNTIF('[3]2016 Broadcasts'!$C$2:$C$400, 'Dataset to Analyze - Overall'!A124)+COUNTIF('[3]2016 Broadcasts'!$D$2:$D$400, 'Dataset to Analyze - Overall'!A124)</f>
        <v>0</v>
      </c>
      <c r="CQ124">
        <f>COUNTIF('[3]2017 Broadcasts'!$C$2:$C$394, 'Dataset to Analyze - Overall'!A124)+COUNTIF('[3]2017 Broadcasts'!$D$2:$D$394, 'Dataset to Analyze - Overall'!A124)</f>
        <v>1</v>
      </c>
      <c r="CR124">
        <f>COUNTIF('[3]2018 Broadcasts'!$C$2:$C$351, 'Dataset to Analyze - Overall'!A124)+COUNTIF('[3]2018 Broadcasts'!$D$2:$D$351, 'Dataset to Analyze - Overall'!A124)</f>
        <v>0</v>
      </c>
      <c r="CS124" s="4">
        <f>(((SUMIF('[3]2014 Broadcasts'!$F$2:$F$561, 'Dataset to Analyze - Overall'!A124, '[3]2014 Broadcasts'!$B$2:$B$561))+(SUMIF('[3]2014 Broadcasts'!$G$2:$G$561, 'Dataset to Analyze - Overall'!A124, '[3]2014 Broadcasts'!$B$2:$B$561))+(SUMIF('[3]2014 Broadcasts'!$H$2:$H$561, 'Dataset to Analyze - Overall'!A124, '[3]2014 Broadcasts'!$B$2:$B$561))+(SUMIF('[3]2014 Broadcasts'!$I$2:$I$561, 'Dataset to Analyze - Overall'!A124, '[3]2014 Broadcasts'!$B$2:$B$561)))/'Dataset to Analyze - Overall'!CN124)*1000000</f>
        <v>438500</v>
      </c>
      <c r="CT124" s="4">
        <f>(((SUMIF('[3]2015 Broadcasts'!$C$2:$C$417,'Dataset to Analyze - Overall'!A124,'[3]2015 Broadcasts'!$H$2:$H$417))+(SUMIF('[3]2015 Broadcasts'!$D$2:$D$417,'Dataset to Analyze - Overall'!A124,'[3]2015 Broadcasts'!$H$2:$H$417)))/CO124)*1000000</f>
        <v>84000</v>
      </c>
      <c r="CU124" s="4">
        <v>0</v>
      </c>
      <c r="CV124" s="4">
        <f>(((SUMIF('[3]2017 Broadcasts'!$C$2:$C$394,'Dataset to Analyze - Overall'!A124, '[3]2017 Broadcasts'!$I$2:$I$394))+(SUMIF('[3]2017 Broadcasts'!$D$2:$D$394,'Dataset to Analyze - Overall'!A124, '[3]2017 Broadcasts'!$I$2:$I$394)))/'Dataset to Analyze - Overall'!CQ124)*1000000</f>
        <v>526000</v>
      </c>
      <c r="CW124" s="4">
        <v>0</v>
      </c>
      <c r="CX124" s="5"/>
      <c r="CY124">
        <f>VLOOKUP(A124&amp;"2014", [3]Attendance!$D$2:$G$1286, 4, FALSE)</f>
        <v>18108</v>
      </c>
      <c r="CZ124">
        <f>VLOOKUP(A124&amp;"2015", [3]Attendance!$D$2:$G$1286, 4, FALSE)</f>
        <v>11732</v>
      </c>
      <c r="DA124">
        <f>VLOOKUP(A124&amp;"2016", [3]Attendance!$D$2:$G$1286, 4, FALSE)</f>
        <v>13411</v>
      </c>
      <c r="DB124">
        <f>VLOOKUP(A124&amp;"2017", [3]Attendance!$D$2:$G$1286, 4, FALSE)</f>
        <v>9928</v>
      </c>
      <c r="DC124">
        <f>VLOOKUP(A124&amp;"2018", [3]Attendance!$D$2:$G$1286, 4, FALSE)</f>
        <v>14210</v>
      </c>
      <c r="DY124">
        <f t="shared" si="118"/>
        <v>23.77412</v>
      </c>
      <c r="DZ124">
        <f t="shared" si="124"/>
        <v>23.603059999999999</v>
      </c>
      <c r="EA124">
        <f t="shared" si="125"/>
        <v>23.77412</v>
      </c>
      <c r="EB124">
        <f t="shared" si="119"/>
        <v>23.77412</v>
      </c>
      <c r="EC124">
        <f t="shared" si="120"/>
        <v>23.945179999999997</v>
      </c>
      <c r="ED124">
        <f t="shared" si="121"/>
        <v>2.9859999999700202</v>
      </c>
      <c r="EE124">
        <f t="shared" si="126"/>
        <v>1.4929999999756252</v>
      </c>
      <c r="EF124">
        <f t="shared" si="127"/>
        <v>-1.7193993735706071E-11</v>
      </c>
      <c r="EG124">
        <f t="shared" si="122"/>
        <v>1.4929999999901531</v>
      </c>
      <c r="EH124">
        <f t="shared" si="123"/>
        <v>-1.1575763716416058E-12</v>
      </c>
      <c r="EI124" s="4">
        <f t="shared" si="98"/>
        <v>26.760119999970019</v>
      </c>
      <c r="EJ124" s="4">
        <f t="shared" si="99"/>
        <v>25.096059999975623</v>
      </c>
      <c r="EK124" s="4">
        <f t="shared" si="100"/>
        <v>23.774119999982805</v>
      </c>
      <c r="EL124" s="4">
        <f t="shared" si="101"/>
        <v>25.267119999990154</v>
      </c>
      <c r="EM124" s="4">
        <f t="shared" si="102"/>
        <v>23.945179999998839</v>
      </c>
      <c r="EN124" s="4">
        <f t="shared" si="115"/>
        <v>115</v>
      </c>
      <c r="EO124" s="4">
        <f t="shared" si="115"/>
        <v>121</v>
      </c>
      <c r="EP124" s="4">
        <f t="shared" si="115"/>
        <v>126</v>
      </c>
      <c r="EQ124" s="4">
        <f t="shared" si="115"/>
        <v>122</v>
      </c>
      <c r="ER124" s="4" t="e">
        <f t="shared" si="115"/>
        <v>#DIV/0!</v>
      </c>
      <c r="ET124" s="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f>VLOOKUP(A124, '[3]College Football Reference 0918'!$A$2:$R$131, 9, FALSE)</f>
        <v>0</v>
      </c>
      <c r="FE124">
        <f>VLOOKUP(A124, '[3]College Football Reference 0918'!$A$2:$R$131, 10, FALSE)</f>
        <v>0</v>
      </c>
      <c r="FF124">
        <f>VLOOKUP(A124, '[3]College Football Reference 0918'!$A$2:$R$131, 11, FALSE)</f>
        <v>0</v>
      </c>
      <c r="FG124">
        <f>VLOOKUP(A124, '[3]College Football Reference 0918'!$A$2:$R$131, 12, FALSE)</f>
        <v>0</v>
      </c>
      <c r="FH124">
        <f>VLOOKUP(A124, '[3]College Football Reference 0918'!$A$2:$R$131, 13, FALSE)</f>
        <v>0</v>
      </c>
      <c r="FX124">
        <f>IF((VLOOKUP(A124, '[3]2014'!$B$18:$Q$145, 13, FALSE))&gt;0, 5, 0)</f>
        <v>0</v>
      </c>
      <c r="FY124">
        <f>IF((VLOOKUP(A124, '[3]2015'!$B$18:$P$145, 13, FALSE))&gt;0, 5, 0)</f>
        <v>0</v>
      </c>
      <c r="FZ124">
        <f>IF((VLOOKUP(A124, '[3]2016'!$B$18:$Q$145, 13, FALSE))&gt;0, 5, 0)</f>
        <v>0</v>
      </c>
      <c r="GA124">
        <f>IF((VLOOKUP(A124, '[3]2017'!$B$18:$Q$147, 13, FALSE))&gt;0, 5, 0)</f>
        <v>0</v>
      </c>
      <c r="GB124">
        <f>IF((VLOOKUP(A124, '[3]2018'!$B$18:$Q$147, 13, FALSE))&gt;0, 5, 0)</f>
        <v>0</v>
      </c>
      <c r="GC124">
        <f>IF((VLOOKUP(A124, '[3]2014'!$B$18:$Q$145, 15, FALSE))&gt;0, 5, 0)</f>
        <v>0</v>
      </c>
      <c r="GD124">
        <f>IF((VLOOKUP(A124, '[3]2015'!$B$18:$P$145, 15, FALSE))&gt;0, 5, 0)</f>
        <v>0</v>
      </c>
      <c r="GE124">
        <f>IF((VLOOKUP(A124, '[3]2016'!$B$18:$Q$145, 15, FALSE))&gt;0, 5, 0)</f>
        <v>0</v>
      </c>
      <c r="GF124">
        <f>IF((VLOOKUP(A124, '[3]2017'!$B$18:$Q$147, 15, FALSE))&gt;0, 5, 0)</f>
        <v>0</v>
      </c>
      <c r="GG124">
        <f>IF((VLOOKUP(A124, '[3]2018'!$B$18:$Q$147, 15, FALSE))&gt;0, 5, 0)</f>
        <v>0</v>
      </c>
      <c r="GH124" s="7">
        <f t="shared" si="117"/>
        <v>31677.71054972323</v>
      </c>
      <c r="GI124" s="7">
        <f t="shared" si="117"/>
        <v>34507.981681486017</v>
      </c>
      <c r="GJ124" s="7">
        <f t="shared" si="117"/>
        <v>37591.125717896255</v>
      </c>
      <c r="GK124" s="7">
        <f t="shared" si="117"/>
        <v>40949.735796829402</v>
      </c>
      <c r="GL124" s="7">
        <f t="shared" si="117"/>
        <v>44608.423658667067</v>
      </c>
      <c r="GM124">
        <v>48594</v>
      </c>
      <c r="GO124" s="8" t="e">
        <f t="shared" si="89"/>
        <v>#N/A</v>
      </c>
      <c r="GP124" s="8" t="e">
        <f t="shared" si="90"/>
        <v>#N/A</v>
      </c>
      <c r="GQ124" t="e">
        <f>VLOOKUP(A124, '[3]Sept. 2017 Social'!$D$2:$F$151, 3, FALSE)</f>
        <v>#N/A</v>
      </c>
      <c r="GR124" t="e">
        <f>VLOOKUP(A124, '[3]Sept. 2018 Social'!$D$2:$F$151, 3, FALSE)</f>
        <v>#N/A</v>
      </c>
      <c r="GS124" t="e">
        <f>VLOOKUP(A124, '[3]Sept. 2019 Social'!$D$2:$F$301, 3, FALSE)</f>
        <v>#N/A</v>
      </c>
      <c r="GV124">
        <v>0.71158105740945132</v>
      </c>
    </row>
    <row r="125" spans="1:204" x14ac:dyDescent="0.35">
      <c r="A125" t="s">
        <v>451</v>
      </c>
      <c r="B125" t="str">
        <f>VLOOKUP(A125,'[1]CFB Scores for Tableau'!$A$2:$D$131, 2, FALSE)</f>
        <v>San Marcos</v>
      </c>
      <c r="C125" t="str">
        <f>VLOOKUP(A125,'[1]CFB Scores for Tableau'!$A$2:$D$131, 3, FALSE)</f>
        <v>Texas</v>
      </c>
      <c r="D125" s="9">
        <f>VLOOKUP(A125,'[1]CFB Scores for Tableau'!$A$2:$D$131, 4, FALSE)</f>
        <v>78666</v>
      </c>
      <c r="F125" s="3">
        <f t="shared" si="61"/>
        <v>4.815798812532857</v>
      </c>
      <c r="G125">
        <f t="shared" si="62"/>
        <v>119</v>
      </c>
      <c r="I125" s="4">
        <f t="shared" si="63"/>
        <v>-1.1760993386099994</v>
      </c>
      <c r="J125">
        <v>0</v>
      </c>
      <c r="K125" s="4">
        <f t="shared" si="64"/>
        <v>2.8313299999999999</v>
      </c>
      <c r="L125" s="4">
        <f t="shared" si="65"/>
        <v>21.055518035391046</v>
      </c>
      <c r="M125" s="4">
        <f t="shared" si="91"/>
        <v>14.032956</v>
      </c>
      <c r="N125" s="4">
        <f t="shared" si="66"/>
        <v>14.930000000228071</v>
      </c>
      <c r="O125" s="4">
        <f t="shared" si="67"/>
        <v>51.673704697009114</v>
      </c>
      <c r="P125" s="4">
        <f t="shared" si="68"/>
        <v>123</v>
      </c>
      <c r="Q125" s="4"/>
      <c r="R125" s="4">
        <f t="shared" si="92"/>
        <v>51.182682371349998</v>
      </c>
      <c r="S125" s="4">
        <f t="shared" si="69"/>
        <v>123</v>
      </c>
      <c r="T125" s="4"/>
      <c r="U125" t="s">
        <v>381</v>
      </c>
      <c r="V125" t="s">
        <v>203</v>
      </c>
      <c r="W125" s="4">
        <v>5966844.7000000002</v>
      </c>
      <c r="X125" s="4">
        <v>1556883.7</v>
      </c>
      <c r="Y125" s="4">
        <f>VLOOKUP(A125, '[2]Non-Power 5'!$B$2:$F$68, 3, FALSE)</f>
        <v>216292.6</v>
      </c>
      <c r="Z125" s="4">
        <f>VLOOKUP(A125, '[2]Non-Power 5'!$B$2:$F$68, 4, FALSE)</f>
        <v>117143</v>
      </c>
      <c r="AA125">
        <f>VLOOKUP(A125, '[2]Non-Power 5'!$B$2:$F$68, 5, FALSE)</f>
        <v>0.54159504301118022</v>
      </c>
      <c r="AB125" s="4">
        <v>4409961</v>
      </c>
      <c r="AC125">
        <v>0.19465587056949613</v>
      </c>
      <c r="AD125" s="4">
        <f t="shared" si="70"/>
        <v>1511800</v>
      </c>
      <c r="AE125" t="s">
        <v>452</v>
      </c>
      <c r="AF125" s="5">
        <f>(VLOOKUP(A125, '[3]USA Coaches'' Salaries'!$O$3:$W$132, 9, FALSE))</f>
        <v>0.65204960000000001</v>
      </c>
      <c r="AG125">
        <v>29254</v>
      </c>
      <c r="AH125">
        <v>58510</v>
      </c>
      <c r="AI125">
        <v>18646</v>
      </c>
      <c r="AJ125">
        <f t="shared" si="71"/>
        <v>106410</v>
      </c>
      <c r="AK125">
        <v>0</v>
      </c>
      <c r="AL125">
        <v>0</v>
      </c>
      <c r="AM125">
        <v>0</v>
      </c>
      <c r="AN125">
        <v>0</v>
      </c>
      <c r="AO125">
        <f t="shared" si="104"/>
        <v>0</v>
      </c>
      <c r="AP125">
        <f>(VLOOKUP(A125, '[3]College Football Reference 0918'!$A$2:$I$131, 8, FALSE))*10</f>
        <v>0</v>
      </c>
      <c r="AQ125">
        <f>(VLOOKUP(A125, '[3]College Football Reference 0918'!$A$2:$I$131, 9, FALSE))*10</f>
        <v>0</v>
      </c>
      <c r="AR125">
        <f>VLOOKUP('Dataset to Analyze - Overall'!A125, '[3]College Football Reference 0918'!$A$2:$G$131, 3, FALSE)</f>
        <v>27</v>
      </c>
      <c r="AS125">
        <f>VLOOKUP('Dataset to Analyze - Overall'!A125, '[3]College Football Reference 0918'!$A$2:$G$131, 4, FALSE)</f>
        <v>57</v>
      </c>
      <c r="AT125" s="5">
        <f>VLOOKUP('Dataset to Analyze - Overall'!A125, '[3]College Football Reference 0918'!$A$2:$G$131, 5, FALSE)</f>
        <v>0.32142857142857145</v>
      </c>
      <c r="AU125">
        <f>(VLOOKUP('Dataset to Analyze - Overall'!A125,'[3]College Football Reference 0918'!$A$2:$G$131,7,FALSE)*5)</f>
        <v>0</v>
      </c>
      <c r="AV125">
        <f>(VLOOKUP('Dataset to Analyze - Overall'!A125, '[3]College Football Reference 0918'!$A$2:$G$131, 6, FALSE))*5</f>
        <v>0</v>
      </c>
      <c r="AW125">
        <f t="shared" si="73"/>
        <v>10</v>
      </c>
      <c r="AX125" s="4">
        <f>((((SUMIF('[3]2014 Broadcasts'!$F$2:$F$561, 'Dataset to Analyze - Overall'!A125, '[3]2014 Broadcasts'!$B$2:$B$561))+(SUMIF('[3]2014 Broadcasts'!$G$2:$G$561, 'Dataset to Analyze - Overall'!A125, '[3]2014 Broadcasts'!$B$2:$B$561))+(SUMIF('[3]2014 Broadcasts'!$H$2:$H$561, 'Dataset to Analyze - Overall'!A125, '[3]2014 Broadcasts'!$B$2:$B$561))+(SUMIF('[3]2014 Broadcasts'!$I$2:$I$561, 'Dataset to Analyze - Overall'!A125, '[3]2014 Broadcasts'!$B$2:$B$561)))+((SUMIF('[3]2015 Broadcasts'!$C$2:$C$417,'Dataset to Analyze - Overall'!A125,'[3]2015 Broadcasts'!$H$2:$H$417))+(SUMIF('[3]2015 Broadcasts'!$D$2:$D$417,'Dataset to Analyze - Overall'!A125,'[3]2015 Broadcasts'!$H$2:$H$417)))+((SUMIF('[3]2016 Broadcasts'!$C$2:$C$400,'Dataset to Analyze - Overall'!A125,'[3]2016 Broadcasts'!$H$2:$H$400))+(SUMIF('[3]2016 Broadcasts'!$D$2:$D$400,'Dataset to Analyze - Overall'!A125,'[3]2016 Broadcasts'!$H$2:$H$400)))+((SUMIF('[3]2017 Broadcasts'!$C$2:$C$394,'Dataset to Analyze - Overall'!A125, '[3]2017 Broadcasts'!$I$2:$I$394))+(SUMIF('[3]2017 Broadcasts'!$D$2:$D$394,'Dataset to Analyze - Overall'!A125, '[3]2017 Broadcasts'!$I$2:$I$394)))+((SUMIF('[3]2018 Broadcasts'!$C$2:$C$351, 'Dataset to Analyze - Overall'!A125, '[3]2018 Broadcasts'!$H$2:$H$351))+(SUMIF('[3]2018 Broadcasts'!$D$2:$D$351, 'Dataset to Analyze - Overall'!A125, '[3]2018 Broadcasts'!$H$2:$H$351))))/AW125)*1000000</f>
        <v>231000</v>
      </c>
      <c r="AY125" t="s">
        <v>233</v>
      </c>
      <c r="AZ125" s="4">
        <f>(VLOOKUP(A125, [3]Averages!$B$2:$K$128, 10, FALSE))*1000000</f>
        <v>200000</v>
      </c>
      <c r="BA125" s="4">
        <f>AVERAGEIF([3]Attendance!$C$2:$C$1286, 'Dataset to Analyze - Overall'!A125, [3]Attendance!$G$2:$G$1286)</f>
        <v>17521.142857142859</v>
      </c>
      <c r="BB125">
        <f>VLOOKUP(A125, [3]Stadiums!$B$2:$E$132, 3, FALSE)</f>
        <v>30000</v>
      </c>
      <c r="BC125" s="3">
        <f t="shared" si="74"/>
        <v>0.58403809523809525</v>
      </c>
      <c r="BD125">
        <f>VLOOKUP(A125, '[3]College Football Reference 0918'!$A$2:$L$131, 11, FALSE)</f>
        <v>0</v>
      </c>
      <c r="BE125">
        <f>VLOOKUP(A125, '[3]College Football Reference 0918'!$A$2:$L$131, 12, FALSE)</f>
        <v>0</v>
      </c>
      <c r="BF125">
        <f>VLOOKUP(A125, '[3]College Football Reference 0918'!$A$2:$L$131, 2, FALSE)</f>
        <v>0</v>
      </c>
      <c r="BG125">
        <f>VLOOKUP(A125, '[3]Draft Picks'!$AG$2:$AT$131, 14, FALSE)</f>
        <v>2</v>
      </c>
      <c r="BH125">
        <f>VLOOKUP(A125, [3]Averages!$B$2:$J$128, 9, FALSE)</f>
        <v>1210646.0249999999</v>
      </c>
      <c r="BJ125">
        <f>VLOOKUP(A125&amp;"2014", '[4]Revenues_All_Sports_and_Men''s_W'!$E$2:$BI$1271, 57, FALSE)</f>
        <v>6320336</v>
      </c>
      <c r="BK125">
        <f>VLOOKUP(A125&amp;"2015", '[4]Revenues_All_Sports_and_Men''s_W'!$E$2:$BI$1271, 57, FALSE)</f>
        <v>7457817</v>
      </c>
      <c r="BL125">
        <f>VLOOKUP(A125&amp;"2016", '[4]Revenues_All_Sports_and_Men''s_W'!$E$2:$BI$1271, 57, FALSE)</f>
        <v>6952086</v>
      </c>
      <c r="BM125">
        <f>VLOOKUP(A125&amp;"2017", '[4]Revenues_All_Sports_and_Men''s_W'!$E$2:$BI$1271, 57, FALSE)</f>
        <v>6725212</v>
      </c>
      <c r="BN125">
        <f>VLOOKUP(A125&amp;"2018", '[4]Revenues_All_Sports_and_Men''s_W'!$E$2:$BI$1271, 57, FALSE)</f>
        <v>9706628</v>
      </c>
      <c r="BO125" s="6">
        <f>VLOOKUP(A125&amp;"2014", '[4]Revenues_All_Sports_and_Men''s_W'!$E$2:$FO$1271, 58, FALSE)</f>
        <v>0.18598654688396549</v>
      </c>
      <c r="BP125" s="6">
        <f>VLOOKUP(A125&amp;"2015", '[4]Revenues_All_Sports_and_Men''s_W'!$E$2:$FO$1271, 58, FALSE)</f>
        <v>0.21991289018393048</v>
      </c>
      <c r="BQ125" s="6">
        <f>VLOOKUP(A125&amp;"2016", '[4]Revenues_All_Sports_and_Men''s_W'!$E$2:$FO$1271, 58, FALSE)</f>
        <v>0.18921884014967263</v>
      </c>
      <c r="BR125" s="6">
        <f>VLOOKUP(A125&amp;"2017", '[4]Revenues_All_Sports_and_Men''s_W'!$E$2:$FO$1271, 58, FALSE)</f>
        <v>0.18599103797593261</v>
      </c>
      <c r="BS125" s="6">
        <f>VLOOKUP(A125&amp;"2018", '[4]Revenues_All_Sports_and_Men''s_W'!$E$2:$FO$1271, 58, FALSE)</f>
        <v>0.26495965004222949</v>
      </c>
      <c r="BT125">
        <f>VLOOKUP(A125&amp;"2014", '[5]Recruiting_Expenses_Men''s_Women'!$F$2:$O$1271, 9, FALSE)</f>
        <v>288535</v>
      </c>
      <c r="BU125">
        <f>VLOOKUP(A125&amp;"2015", '[5]Recruiting_Expenses_Men''s_Women'!$F$2:$O$1271, 9, FALSE)</f>
        <v>340744</v>
      </c>
      <c r="BV125">
        <f>VLOOKUP(A125&amp;"2016", '[5]Recruiting_Expenses_Men''s_Women'!$F$2:$O$1271, 9, FALSE)</f>
        <v>305947</v>
      </c>
      <c r="BW125">
        <f>VLOOKUP(A125&amp;"2017", '[5]Recruiting_Expenses_Men''s_Women'!$F$2:$O$1271, 9, FALSE)</f>
        <v>414227</v>
      </c>
      <c r="BX125">
        <f>VLOOKUP(A125&amp;"2018", '[5]Recruiting_Expenses_Men''s_Women'!$F$2:$O$1271, 9, FALSE)</f>
        <v>341947</v>
      </c>
      <c r="BY125" s="4">
        <v>1130000</v>
      </c>
      <c r="BZ125" s="4">
        <v>1599000</v>
      </c>
      <c r="CA125" s="4">
        <v>1418000</v>
      </c>
      <c r="CB125" s="4">
        <v>1692000</v>
      </c>
      <c r="CC125" s="4">
        <v>1720000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f>VLOOKUP(A125, '[3]2014'!$B$18:$D$145, 3, FALSE)</f>
        <v>7</v>
      </c>
      <c r="CJ125">
        <f>VLOOKUP(A125, '[3]2015'!$B$18:$D$145, 3, FALSE)</f>
        <v>3</v>
      </c>
      <c r="CK125">
        <f>VLOOKUP(A125, '[3]2016'!$B$18:$D$145, 3, FALSE)</f>
        <v>2</v>
      </c>
      <c r="CL125">
        <f>VLOOKUP(A125, '[3]2017'!$B$18:$D$147, 3, FALSE)</f>
        <v>2</v>
      </c>
      <c r="CM125">
        <f>VLOOKUP(A125, '[3]2018'!$B$18:$D$147, 3, FALSE)</f>
        <v>3</v>
      </c>
      <c r="CN125">
        <f>COUNTIF('[3]2014 Broadcasts'!$F$2:$F$561, 'Dataset to Analyze - Overall'!A125)+COUNTIF('[3]2014 Broadcasts'!$G$2:$G$561, 'Dataset to Analyze - Overall'!A125)+COUNTIF('[3]2014 Broadcasts'!$H$2:$H$561, 'Dataset to Analyze - Overall'!A125)+COUNTIF('[3]2014 Broadcasts'!$I$2:$I$561, 'Dataset to Analyze - Overall'!A125)</f>
        <v>5</v>
      </c>
      <c r="CO125">
        <f>COUNTIF('[3]2015 Broadcasts'!$C$2:$C$417, A125)+COUNTIF('[3]2015 Broadcasts'!$D$2:$D$417, A125)</f>
        <v>3</v>
      </c>
      <c r="CP125">
        <f>COUNTIF('[3]2016 Broadcasts'!$C$2:$C$400, 'Dataset to Analyze - Overall'!A125)+COUNTIF('[3]2016 Broadcasts'!$D$2:$D$400, 'Dataset to Analyze - Overall'!A125)</f>
        <v>2</v>
      </c>
      <c r="CQ125">
        <f>COUNTIF('[3]2017 Broadcasts'!$C$2:$C$394, 'Dataset to Analyze - Overall'!A125)+COUNTIF('[3]2017 Broadcasts'!$D$2:$D$394, 'Dataset to Analyze - Overall'!A125)</f>
        <v>0</v>
      </c>
      <c r="CR125">
        <f>COUNTIF('[3]2018 Broadcasts'!$C$2:$C$351, 'Dataset to Analyze - Overall'!A125)+COUNTIF('[3]2018 Broadcasts'!$D$2:$D$351, 'Dataset to Analyze - Overall'!A125)</f>
        <v>0</v>
      </c>
      <c r="CS125" s="4">
        <f>(((SUMIF('[3]2014 Broadcasts'!$F$2:$F$561, 'Dataset to Analyze - Overall'!A125, '[3]2014 Broadcasts'!$B$2:$B$561))+(SUMIF('[3]2014 Broadcasts'!$G$2:$G$561, 'Dataset to Analyze - Overall'!A125, '[3]2014 Broadcasts'!$B$2:$B$561))+(SUMIF('[3]2014 Broadcasts'!$H$2:$H$561, 'Dataset to Analyze - Overall'!A125, '[3]2014 Broadcasts'!$B$2:$B$561))+(SUMIF('[3]2014 Broadcasts'!$I$2:$I$561, 'Dataset to Analyze - Overall'!A125, '[3]2014 Broadcasts'!$B$2:$B$561)))/'Dataset to Analyze - Overall'!CN125)*1000000</f>
        <v>218600</v>
      </c>
      <c r="CT125" s="4">
        <f>(((SUMIF('[3]2015 Broadcasts'!$C$2:$C$417,'Dataset to Analyze - Overall'!A125,'[3]2015 Broadcasts'!$H$2:$H$417))+(SUMIF('[3]2015 Broadcasts'!$D$2:$D$417,'Dataset to Analyze - Overall'!A125,'[3]2015 Broadcasts'!$H$2:$H$417)))/CO125)*1000000</f>
        <v>245666.66666666669</v>
      </c>
      <c r="CU125" s="4">
        <f>(((SUMIF('[3]2016 Broadcasts'!$C$2:$C$400,'Dataset to Analyze - Overall'!A125,'[3]2016 Broadcasts'!$H$2:$H$400))+(SUMIF('[3]2016 Broadcasts'!$D$2:$D$400,'Dataset to Analyze - Overall'!A125,'[3]2016 Broadcasts'!$H$2:$H$400)))/'Dataset to Analyze - Overall'!CP125)*1000000</f>
        <v>240000</v>
      </c>
      <c r="CV125" s="4">
        <v>0</v>
      </c>
      <c r="CW125" s="4">
        <v>0</v>
      </c>
      <c r="CX125" s="5"/>
      <c r="CY125">
        <f>VLOOKUP(A125&amp;"2014", [3]Attendance!$D$2:$G$1286, 4, FALSE)</f>
        <v>20598</v>
      </c>
      <c r="CZ125">
        <f>VLOOKUP(A125&amp;"2015", [3]Attendance!$D$2:$G$1286, 4, FALSE)</f>
        <v>18166</v>
      </c>
      <c r="DA125">
        <f>VLOOKUP(A125&amp;"2016", [3]Attendance!$D$2:$G$1286, 4, FALSE)</f>
        <v>18120</v>
      </c>
      <c r="DB125">
        <f>VLOOKUP(A125&amp;"2017", [3]Attendance!$D$2:$G$1286, 4, FALSE)</f>
        <v>17447</v>
      </c>
      <c r="DC125">
        <f>VLOOKUP(A125&amp;"2018", [3]Attendance!$D$2:$G$1286, 4, FALSE)</f>
        <v>13115</v>
      </c>
      <c r="DY125">
        <f t="shared" si="118"/>
        <v>24.030709999999999</v>
      </c>
      <c r="DZ125">
        <f t="shared" si="124"/>
        <v>23.688589999999998</v>
      </c>
      <c r="EA125">
        <f t="shared" si="125"/>
        <v>23.603059999999999</v>
      </c>
      <c r="EB125">
        <f t="shared" si="119"/>
        <v>23.603059999999999</v>
      </c>
      <c r="EC125">
        <f t="shared" si="120"/>
        <v>23.688589999999998</v>
      </c>
      <c r="ED125">
        <f t="shared" si="121"/>
        <v>7.4650000000565493</v>
      </c>
      <c r="EE125">
        <f t="shared" si="126"/>
        <v>4.4790000000703492</v>
      </c>
      <c r="EF125">
        <f t="shared" si="127"/>
        <v>2.9860000000856814</v>
      </c>
      <c r="EG125">
        <f t="shared" si="122"/>
        <v>1.0225576531450552E-10</v>
      </c>
      <c r="EH125">
        <f t="shared" si="123"/>
        <v>1.1994632521230252E-10</v>
      </c>
      <c r="EI125" s="4">
        <f t="shared" si="98"/>
        <v>31.495710000056548</v>
      </c>
      <c r="EJ125" s="4">
        <f t="shared" si="99"/>
        <v>28.167590000070348</v>
      </c>
      <c r="EK125" s="4">
        <f t="shared" si="100"/>
        <v>26.589060000085681</v>
      </c>
      <c r="EL125" s="4">
        <f t="shared" si="101"/>
        <v>23.603060000102253</v>
      </c>
      <c r="EM125" s="4">
        <f t="shared" si="102"/>
        <v>23.688590000119945</v>
      </c>
      <c r="EN125" s="4">
        <f t="shared" si="115"/>
        <v>101</v>
      </c>
      <c r="EO125" s="4">
        <f t="shared" si="115"/>
        <v>107</v>
      </c>
      <c r="EP125" s="4">
        <f t="shared" si="115"/>
        <v>118</v>
      </c>
      <c r="EQ125" s="4">
        <f t="shared" si="115"/>
        <v>128</v>
      </c>
      <c r="ER125" s="4" t="e">
        <f t="shared" si="115"/>
        <v>#DIV/0!</v>
      </c>
      <c r="ET125" s="4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f>VLOOKUP(A125, '[3]College Football Reference 0918'!$A$2:$R$131, 9, FALSE)</f>
        <v>0</v>
      </c>
      <c r="FE125">
        <f>VLOOKUP(A125, '[3]College Football Reference 0918'!$A$2:$R$131, 10, FALSE)</f>
        <v>0</v>
      </c>
      <c r="FF125">
        <f>VLOOKUP(A125, '[3]College Football Reference 0918'!$A$2:$R$131, 11, FALSE)</f>
        <v>0</v>
      </c>
      <c r="FG125">
        <f>VLOOKUP(A125, '[3]College Football Reference 0918'!$A$2:$R$131, 12, FALSE)</f>
        <v>0</v>
      </c>
      <c r="FH125">
        <f>VLOOKUP(A125, '[3]College Football Reference 0918'!$A$2:$R$131, 13, FALSE)</f>
        <v>0</v>
      </c>
      <c r="FX125">
        <f>IF((VLOOKUP(A125, '[3]2014'!$B$18:$Q$145, 13, FALSE))&gt;0, 5, 0)</f>
        <v>0</v>
      </c>
      <c r="FY125">
        <f>IF((VLOOKUP(A125, '[3]2015'!$B$18:$P$145, 13, FALSE))&gt;0, 5, 0)</f>
        <v>0</v>
      </c>
      <c r="FZ125">
        <f>IF((VLOOKUP(A125, '[3]2016'!$B$18:$Q$145, 13, FALSE))&gt;0, 5, 0)</f>
        <v>0</v>
      </c>
      <c r="GA125">
        <f>IF((VLOOKUP(A125, '[3]2017'!$B$18:$Q$147, 13, FALSE))&gt;0, 5, 0)</f>
        <v>0</v>
      </c>
      <c r="GB125">
        <f>IF((VLOOKUP(A125, '[3]2018'!$B$18:$Q$147, 13, FALSE))&gt;0, 5, 0)</f>
        <v>0</v>
      </c>
      <c r="GC125">
        <f>IF((VLOOKUP(A125, '[3]2014'!$B$18:$Q$145, 15, FALSE))&gt;0, 5, 0)</f>
        <v>0</v>
      </c>
      <c r="GD125">
        <f>IF((VLOOKUP(A125, '[3]2015'!$B$18:$P$145, 15, FALSE))&gt;0, 5, 0)</f>
        <v>0</v>
      </c>
      <c r="GE125">
        <f>IF((VLOOKUP(A125, '[3]2016'!$B$18:$Q$145, 15, FALSE))&gt;0, 5, 0)</f>
        <v>0</v>
      </c>
      <c r="GF125">
        <f>IF((VLOOKUP(A125, '[3]2017'!$B$18:$Q$147, 15, FALSE))&gt;0, 5, 0)</f>
        <v>0</v>
      </c>
      <c r="GG125">
        <f>IF((VLOOKUP(A125, '[3]2018'!$B$18:$Q$147, 15, FALSE))&gt;0, 5, 0)</f>
        <v>0</v>
      </c>
      <c r="GH125" s="7">
        <f t="shared" si="117"/>
        <v>69367.106630366892</v>
      </c>
      <c r="GI125" s="7">
        <f t="shared" si="117"/>
        <v>75564.767887536043</v>
      </c>
      <c r="GJ125" s="7">
        <f t="shared" si="117"/>
        <v>82316.164292738613</v>
      </c>
      <c r="GK125" s="7">
        <f t="shared" si="117"/>
        <v>89670.769768708415</v>
      </c>
      <c r="GL125" s="7">
        <f t="shared" si="117"/>
        <v>97682.478526541614</v>
      </c>
      <c r="GM125">
        <v>106410</v>
      </c>
      <c r="GO125" s="8">
        <f t="shared" si="89"/>
        <v>3.56E-2</v>
      </c>
      <c r="GP125" s="8">
        <f t="shared" si="90"/>
        <v>3.56E-2</v>
      </c>
      <c r="GQ125">
        <f>VLOOKUP(A125, '[3]Sept. 2017 Social'!$D$2:$F$151, 3, FALSE)</f>
        <v>3.56E-2</v>
      </c>
      <c r="GR125" t="e">
        <f>VLOOKUP(A125, '[3]Sept. 2018 Social'!$D$2:$F$151, 3, FALSE)</f>
        <v>#N/A</v>
      </c>
      <c r="GS125" t="e">
        <f>VLOOKUP(A125, '[3]Sept. 2019 Social'!$D$2:$F$301, 3, FALSE)</f>
        <v>#N/A</v>
      </c>
      <c r="GV125">
        <v>0.75387429861089472</v>
      </c>
    </row>
    <row r="126" spans="1:204" x14ac:dyDescent="0.35">
      <c r="A126" t="s">
        <v>453</v>
      </c>
      <c r="B126" t="str">
        <f>VLOOKUP(A126,'[1]CFB Scores for Tableau'!$A$2:$D$131, 2, FALSE)</f>
        <v>Atlanta</v>
      </c>
      <c r="C126" t="str">
        <f>VLOOKUP(A126,'[1]CFB Scores for Tableau'!$A$2:$D$131, 3, FALSE)</f>
        <v>Georgia</v>
      </c>
      <c r="D126" s="9">
        <f>VLOOKUP(A126,'[1]CFB Scores for Tableau'!$A$2:$D$131, 4, FALSE)</f>
        <v>30302</v>
      </c>
      <c r="F126" s="3">
        <f t="shared" si="61"/>
        <v>5.0767166968880142</v>
      </c>
      <c r="G126">
        <f t="shared" si="62"/>
        <v>118</v>
      </c>
      <c r="I126" s="4">
        <f t="shared" si="63"/>
        <v>-1.1389408140499997</v>
      </c>
      <c r="J126">
        <v>0</v>
      </c>
      <c r="K126" s="4">
        <f t="shared" si="64"/>
        <v>3.1039300000000001</v>
      </c>
      <c r="L126" s="4">
        <f t="shared" si="65"/>
        <v>26.62231577612911</v>
      </c>
      <c r="M126" s="4">
        <f t="shared" si="91"/>
        <v>10.067503</v>
      </c>
      <c r="N126" s="4">
        <f t="shared" si="66"/>
        <v>7.4650000001219112</v>
      </c>
      <c r="O126" s="4">
        <f t="shared" si="67"/>
        <v>46.119807962201023</v>
      </c>
      <c r="P126" s="4">
        <f t="shared" si="68"/>
        <v>126</v>
      </c>
      <c r="Q126" s="4"/>
      <c r="R126" s="4">
        <f t="shared" si="92"/>
        <v>45.656811109930004</v>
      </c>
      <c r="S126" s="4">
        <f t="shared" si="69"/>
        <v>126</v>
      </c>
      <c r="T126" s="4"/>
      <c r="U126" t="s">
        <v>381</v>
      </c>
      <c r="V126" t="s">
        <v>203</v>
      </c>
      <c r="W126" s="4">
        <v>6008893.5</v>
      </c>
      <c r="X126" s="4">
        <v>1545738.5</v>
      </c>
      <c r="Y126" s="4">
        <f>VLOOKUP(A126, '[2]Non-Power 5'!$B$2:$F$68, 3, FALSE)</f>
        <v>290757.59999999998</v>
      </c>
      <c r="Z126" s="4">
        <f>VLOOKUP(A126, '[2]Non-Power 5'!$B$2:$F$68, 4, FALSE)</f>
        <v>126179.6</v>
      </c>
      <c r="AA126">
        <f>VLOOKUP(A126, '[2]Non-Power 5'!$B$2:$F$68, 5, FALSE)</f>
        <v>0.43396836402556638</v>
      </c>
      <c r="AB126" s="4">
        <v>4463155</v>
      </c>
      <c r="AC126">
        <v>0.22741949163784259</v>
      </c>
      <c r="AD126" s="4">
        <f t="shared" si="70"/>
        <v>1627800</v>
      </c>
      <c r="AE126" t="s">
        <v>454</v>
      </c>
      <c r="AF126" s="5">
        <f>(VLOOKUP(A126, '[3]USA Coaches'' Salaries'!$O$3:$W$132, 9, FALSE))</f>
        <v>0.5473809999999999</v>
      </c>
      <c r="AG126">
        <v>24325</v>
      </c>
      <c r="AH126">
        <v>26865</v>
      </c>
      <c r="AI126">
        <v>12885</v>
      </c>
      <c r="AJ126">
        <f t="shared" si="71"/>
        <v>64075</v>
      </c>
      <c r="AK126">
        <v>0</v>
      </c>
      <c r="AL126">
        <v>0</v>
      </c>
      <c r="AM126">
        <v>0</v>
      </c>
      <c r="AN126">
        <v>0</v>
      </c>
      <c r="AO126">
        <f t="shared" si="104"/>
        <v>0</v>
      </c>
      <c r="AP126">
        <f>(VLOOKUP(A126, '[3]College Football Reference 0918'!$A$2:$I$131, 8, FALSE))*10</f>
        <v>0</v>
      </c>
      <c r="AQ126">
        <f>(VLOOKUP(A126, '[3]College Football Reference 0918'!$A$2:$I$131, 9, FALSE))*10</f>
        <v>0</v>
      </c>
      <c r="AR126">
        <f>VLOOKUP('Dataset to Analyze - Overall'!A126, '[3]College Football Reference 0918'!$A$2:$G$131, 3, FALSE)</f>
        <v>19</v>
      </c>
      <c r="AS126">
        <f>VLOOKUP('Dataset to Analyze - Overall'!A126, '[3]College Football Reference 0918'!$A$2:$G$131, 4, FALSE)</f>
        <v>54</v>
      </c>
      <c r="AT126" s="5">
        <f>VLOOKUP('Dataset to Analyze - Overall'!A126, '[3]College Football Reference 0918'!$A$2:$G$131, 5, FALSE)</f>
        <v>0.26027397260273971</v>
      </c>
      <c r="AU126">
        <f>(VLOOKUP('Dataset to Analyze - Overall'!A126,'[3]College Football Reference 0918'!$A$2:$G$131,7,FALSE)*5)</f>
        <v>5</v>
      </c>
      <c r="AV126">
        <f>(VLOOKUP('Dataset to Analyze - Overall'!A126, '[3]College Football Reference 0918'!$A$2:$G$131, 6, FALSE))*5</f>
        <v>10</v>
      </c>
      <c r="AW126">
        <f t="shared" si="73"/>
        <v>5</v>
      </c>
      <c r="AX126" s="4">
        <f>((((SUMIF('[3]2014 Broadcasts'!$F$2:$F$561, 'Dataset to Analyze - Overall'!A126, '[3]2014 Broadcasts'!$B$2:$B$561))+(SUMIF('[3]2014 Broadcasts'!$G$2:$G$561, 'Dataset to Analyze - Overall'!A126, '[3]2014 Broadcasts'!$B$2:$B$561))+(SUMIF('[3]2014 Broadcasts'!$H$2:$H$561, 'Dataset to Analyze - Overall'!A126, '[3]2014 Broadcasts'!$B$2:$B$561))+(SUMIF('[3]2014 Broadcasts'!$I$2:$I$561, 'Dataset to Analyze - Overall'!A126, '[3]2014 Broadcasts'!$B$2:$B$561)))+((SUMIF('[3]2015 Broadcasts'!$C$2:$C$417,'Dataset to Analyze - Overall'!A126,'[3]2015 Broadcasts'!$H$2:$H$417))+(SUMIF('[3]2015 Broadcasts'!$D$2:$D$417,'Dataset to Analyze - Overall'!A126,'[3]2015 Broadcasts'!$H$2:$H$417)))+((SUMIF('[3]2016 Broadcasts'!$C$2:$C$400,'Dataset to Analyze - Overall'!A126,'[3]2016 Broadcasts'!$H$2:$H$400))+(SUMIF('[3]2016 Broadcasts'!$D$2:$D$400,'Dataset to Analyze - Overall'!A126,'[3]2016 Broadcasts'!$H$2:$H$400)))+((SUMIF('[3]2017 Broadcasts'!$C$2:$C$394,'Dataset to Analyze - Overall'!A126, '[3]2017 Broadcasts'!$I$2:$I$394))+(SUMIF('[3]2017 Broadcasts'!$D$2:$D$394,'Dataset to Analyze - Overall'!A126, '[3]2017 Broadcasts'!$I$2:$I$394)))+((SUMIF('[3]2018 Broadcasts'!$C$2:$C$351, 'Dataset to Analyze - Overall'!A126, '[3]2018 Broadcasts'!$H$2:$H$351))+(SUMIF('[3]2018 Broadcasts'!$D$2:$D$351, 'Dataset to Analyze - Overall'!A126, '[3]2018 Broadcasts'!$H$2:$H$351))))/AW126)*1000000</f>
        <v>292600</v>
      </c>
      <c r="AY126" t="s">
        <v>205</v>
      </c>
      <c r="AZ126" s="4">
        <f>(VLOOKUP(A126, [3]Averages!$B$2:$K$128, 10, FALSE))*1000000</f>
        <v>385714.28571428574</v>
      </c>
      <c r="BA126" s="4">
        <f>AVERAGEIF([3]Attendance!$C$2:$C$1286, 'Dataset to Analyze - Overall'!A126, [3]Attendance!$G$2:$G$1286)</f>
        <v>15015</v>
      </c>
      <c r="BB126">
        <f>VLOOKUP(A126, [3]Stadiums!$B$2:$E$132, 3, FALSE)</f>
        <v>23000</v>
      </c>
      <c r="BC126" s="3">
        <f t="shared" si="74"/>
        <v>0.65282608695652178</v>
      </c>
      <c r="BD126">
        <f>VLOOKUP(A126, '[3]College Football Reference 0918'!$A$2:$L$131, 11, FALSE)</f>
        <v>0</v>
      </c>
      <c r="BE126">
        <f>VLOOKUP(A126, '[3]College Football Reference 0918'!$A$2:$L$131, 12, FALSE)</f>
        <v>0</v>
      </c>
      <c r="BF126">
        <f>VLOOKUP(A126, '[3]College Football Reference 0918'!$A$2:$L$131, 2, FALSE)</f>
        <v>0</v>
      </c>
      <c r="BG126">
        <f>VLOOKUP(A126, '[3]Draft Picks'!$AG$2:$AT$131, 14, FALSE)</f>
        <v>2</v>
      </c>
      <c r="BH126">
        <f>VLOOKUP(A126, [3]Averages!$B$2:$J$128, 9, FALSE)</f>
        <v>1523194.388</v>
      </c>
      <c r="BJ126">
        <f>VLOOKUP(A126&amp;"2014", '[4]Revenues_All_Sports_and_Men''s_W'!$E$2:$BI$1271, 57, FALSE)</f>
        <v>6664116</v>
      </c>
      <c r="BK126">
        <f>VLOOKUP(A126&amp;"2015", '[4]Revenues_All_Sports_and_Men''s_W'!$E$2:$BI$1271, 57, FALSE)</f>
        <v>6237189</v>
      </c>
      <c r="BL126">
        <f>VLOOKUP(A126&amp;"2016", '[4]Revenues_All_Sports_and_Men''s_W'!$E$2:$BI$1271, 57, FALSE)</f>
        <v>7955423</v>
      </c>
      <c r="BM126">
        <f>VLOOKUP(A126&amp;"2017", '[4]Revenues_All_Sports_and_Men''s_W'!$E$2:$BI$1271, 57, FALSE)</f>
        <v>7834970</v>
      </c>
      <c r="BN126">
        <f>VLOOKUP(A126&amp;"2018", '[4]Revenues_All_Sports_and_Men''s_W'!$E$2:$BI$1271, 57, FALSE)</f>
        <v>8267631</v>
      </c>
      <c r="BO126" s="6">
        <f>VLOOKUP(A126&amp;"2014", '[4]Revenues_All_Sports_and_Men''s_W'!$E$2:$FO$1271, 58, FALSE)</f>
        <v>0.24256417610784453</v>
      </c>
      <c r="BP126" s="6">
        <f>VLOOKUP(A126&amp;"2015", '[4]Revenues_All_Sports_and_Men''s_W'!$E$2:$FO$1271, 58, FALSE)</f>
        <v>0.22453455041747689</v>
      </c>
      <c r="BQ126" s="6">
        <f>VLOOKUP(A126&amp;"2016", '[4]Revenues_All_Sports_and_Men''s_W'!$E$2:$FO$1271, 58, FALSE)</f>
        <v>0.29069811120951977</v>
      </c>
      <c r="BR126" s="6">
        <f>VLOOKUP(A126&amp;"2017", '[4]Revenues_All_Sports_and_Men''s_W'!$E$2:$FO$1271, 58, FALSE)</f>
        <v>0.24011787794928557</v>
      </c>
      <c r="BS126" s="6">
        <f>VLOOKUP(A126&amp;"2018", '[4]Revenues_All_Sports_and_Men''s_W'!$E$2:$FO$1271, 58, FALSE)</f>
        <v>0.21530567726358332</v>
      </c>
      <c r="BT126">
        <f>VLOOKUP(A126&amp;"2014", '[5]Recruiting_Expenses_Men''s_Women'!$F$2:$O$1271, 9, FALSE)</f>
        <v>301349</v>
      </c>
      <c r="BU126">
        <f>VLOOKUP(A126&amp;"2015", '[5]Recruiting_Expenses_Men''s_Women'!$F$2:$O$1271, 9, FALSE)</f>
        <v>257885</v>
      </c>
      <c r="BV126">
        <f>VLOOKUP(A126&amp;"2016", '[5]Recruiting_Expenses_Men''s_Women'!$F$2:$O$1271, 9, FALSE)</f>
        <v>309732</v>
      </c>
      <c r="BW126">
        <f>VLOOKUP(A126&amp;"2017", '[5]Recruiting_Expenses_Men''s_Women'!$F$2:$O$1271, 9, FALSE)</f>
        <v>313850</v>
      </c>
      <c r="BX126">
        <f>VLOOKUP(A126&amp;"2018", '[5]Recruiting_Expenses_Men''s_Women'!$F$2:$O$1271, 9, FALSE)</f>
        <v>374877</v>
      </c>
      <c r="BY126" s="4">
        <v>1360000</v>
      </c>
      <c r="BZ126" s="4">
        <v>1879000</v>
      </c>
      <c r="CA126" s="4">
        <v>1488000</v>
      </c>
      <c r="CB126" s="4">
        <v>1692000</v>
      </c>
      <c r="CC126" s="4">
        <v>1720000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f>VLOOKUP(A126, '[3]2014'!$B$18:$D$145, 3, FALSE)</f>
        <v>1</v>
      </c>
      <c r="CJ126">
        <f>VLOOKUP(A126, '[3]2015'!$B$18:$D$145, 3, FALSE)</f>
        <v>6</v>
      </c>
      <c r="CK126">
        <f>VLOOKUP(A126, '[3]2016'!$B$18:$D$145, 3, FALSE)</f>
        <v>3</v>
      </c>
      <c r="CL126">
        <f>VLOOKUP(A126, '[3]2017'!$B$18:$D$147, 3, FALSE)</f>
        <v>7</v>
      </c>
      <c r="CM126">
        <f>VLOOKUP(A126, '[3]2018'!$B$18:$D$147, 3, FALSE)</f>
        <v>2</v>
      </c>
      <c r="CN126">
        <f>COUNTIF('[3]2014 Broadcasts'!$F$2:$F$561, 'Dataset to Analyze - Overall'!A126)+COUNTIF('[3]2014 Broadcasts'!$G$2:$G$561, 'Dataset to Analyze - Overall'!A126)+COUNTIF('[3]2014 Broadcasts'!$H$2:$H$561, 'Dataset to Analyze - Overall'!A126)+COUNTIF('[3]2014 Broadcasts'!$I$2:$I$561, 'Dataset to Analyze - Overall'!A126)</f>
        <v>1</v>
      </c>
      <c r="CO126">
        <f>COUNTIF('[3]2015 Broadcasts'!$C$2:$C$417, A126)+COUNTIF('[3]2015 Broadcasts'!$D$2:$D$417, A126)</f>
        <v>1</v>
      </c>
      <c r="CP126">
        <f>COUNTIF('[3]2016 Broadcasts'!$C$2:$C$400, 'Dataset to Analyze - Overall'!A126)+COUNTIF('[3]2016 Broadcasts'!$D$2:$D$400, 'Dataset to Analyze - Overall'!A126)</f>
        <v>1</v>
      </c>
      <c r="CQ126">
        <f>COUNTIF('[3]2017 Broadcasts'!$C$2:$C$394, 'Dataset to Analyze - Overall'!A126)+COUNTIF('[3]2017 Broadcasts'!$D$2:$D$394, 'Dataset to Analyze - Overall'!A126)</f>
        <v>1</v>
      </c>
      <c r="CR126">
        <f>COUNTIF('[3]2018 Broadcasts'!$C$2:$C$351, 'Dataset to Analyze - Overall'!A126)+COUNTIF('[3]2018 Broadcasts'!$D$2:$D$351, 'Dataset to Analyze - Overall'!A126)</f>
        <v>1</v>
      </c>
      <c r="CS126" s="4">
        <f>(((SUMIF('[3]2014 Broadcasts'!$F$2:$F$561, 'Dataset to Analyze - Overall'!A126, '[3]2014 Broadcasts'!$B$2:$B$561))+(SUMIF('[3]2014 Broadcasts'!$G$2:$G$561, 'Dataset to Analyze - Overall'!A126, '[3]2014 Broadcasts'!$B$2:$B$561))+(SUMIF('[3]2014 Broadcasts'!$H$2:$H$561, 'Dataset to Analyze - Overall'!A126, '[3]2014 Broadcasts'!$B$2:$B$561))+(SUMIF('[3]2014 Broadcasts'!$I$2:$I$561, 'Dataset to Analyze - Overall'!A126, '[3]2014 Broadcasts'!$B$2:$B$561)))/'Dataset to Analyze - Overall'!CN126)*1000000</f>
        <v>287000</v>
      </c>
      <c r="CT126" s="4">
        <f>(((SUMIF('[3]2015 Broadcasts'!$C$2:$C$417,'Dataset to Analyze - Overall'!A126,'[3]2015 Broadcasts'!$H$2:$H$417))+(SUMIF('[3]2015 Broadcasts'!$D$2:$D$417,'Dataset to Analyze - Overall'!A126,'[3]2015 Broadcasts'!$H$2:$H$417)))/CO126)*1000000</f>
        <v>174000</v>
      </c>
      <c r="CU126" s="4">
        <f>(((SUMIF('[3]2016 Broadcasts'!$C$2:$C$400,'Dataset to Analyze - Overall'!A126,'[3]2016 Broadcasts'!$H$2:$H$400))+(SUMIF('[3]2016 Broadcasts'!$D$2:$D$400,'Dataset to Analyze - Overall'!A126,'[3]2016 Broadcasts'!$H$2:$H$400)))/'Dataset to Analyze - Overall'!CP126)*1000000</f>
        <v>82000</v>
      </c>
      <c r="CV126" s="4">
        <f>(((SUMIF('[3]2017 Broadcasts'!$C$2:$C$394,'Dataset to Analyze - Overall'!A126, '[3]2017 Broadcasts'!$I$2:$I$394))+(SUMIF('[3]2017 Broadcasts'!$D$2:$D$394,'Dataset to Analyze - Overall'!A126, '[3]2017 Broadcasts'!$I$2:$I$394)))/'Dataset to Analyze - Overall'!CQ126)*1000000</f>
        <v>130000</v>
      </c>
      <c r="CW126" s="4">
        <f>(((SUMIF('[3]2018 Broadcasts'!$C$2:$C$351, 'Dataset to Analyze - Overall'!A126, '[3]2018 Broadcasts'!$H$2:$H$351))+(SUMIF('[3]2018 Broadcasts'!$D$2:$D$351, 'Dataset to Analyze - Overall'!A126, '[3]2018 Broadcasts'!$H$2:$H$351)))/'Dataset to Analyze - Overall'!CR126)*1000000</f>
        <v>790000</v>
      </c>
      <c r="CX126" s="5"/>
      <c r="CY126">
        <f>VLOOKUP(A126&amp;"2014", [3]Attendance!$D$2:$G$1286, 4, FALSE)</f>
        <v>15006</v>
      </c>
      <c r="CZ126">
        <f>VLOOKUP(A126&amp;"2015", [3]Attendance!$D$2:$G$1286, 4, FALSE)</f>
        <v>10347</v>
      </c>
      <c r="DA126">
        <f>VLOOKUP(A126&amp;"2016", [3]Attendance!$D$2:$G$1286, 4, FALSE)</f>
        <v>15103</v>
      </c>
      <c r="DB126">
        <f>VLOOKUP(A126&amp;"2017", [3]Attendance!$D$2:$G$1286, 4, FALSE)</f>
        <v>15833</v>
      </c>
      <c r="DC126">
        <f>VLOOKUP(A126&amp;"2018", [3]Attendance!$D$2:$G$1286, 4, FALSE)</f>
        <v>16615</v>
      </c>
      <c r="DY126">
        <f t="shared" si="118"/>
        <v>23.517529999999997</v>
      </c>
      <c r="DZ126">
        <f t="shared" si="124"/>
        <v>28.945179999999997</v>
      </c>
      <c r="EA126">
        <f t="shared" si="125"/>
        <v>23.688589999999998</v>
      </c>
      <c r="EB126">
        <f t="shared" si="119"/>
        <v>34.030709999999999</v>
      </c>
      <c r="EC126">
        <f t="shared" si="120"/>
        <v>23.603059999999999</v>
      </c>
      <c r="ED126">
        <f t="shared" si="121"/>
        <v>1.4930000000039776</v>
      </c>
      <c r="EE126">
        <f t="shared" si="126"/>
        <v>1.4930000000117118</v>
      </c>
      <c r="EF126">
        <f t="shared" si="127"/>
        <v>1.4930000000216606</v>
      </c>
      <c r="EG126">
        <f t="shared" si="122"/>
        <v>1.4930000000318457</v>
      </c>
      <c r="EH126">
        <f t="shared" si="123"/>
        <v>1.4930000000430803</v>
      </c>
      <c r="EI126" s="4">
        <f t="shared" si="98"/>
        <v>25.010530000003975</v>
      </c>
      <c r="EJ126" s="4">
        <f t="shared" si="99"/>
        <v>30.438180000011709</v>
      </c>
      <c r="EK126" s="4">
        <f t="shared" si="100"/>
        <v>25.181590000021657</v>
      </c>
      <c r="EL126" s="4">
        <f t="shared" si="101"/>
        <v>35.523710000031848</v>
      </c>
      <c r="EM126" s="4">
        <f t="shared" si="102"/>
        <v>25.096060000043078</v>
      </c>
      <c r="EN126" s="4">
        <f t="shared" si="115"/>
        <v>125</v>
      </c>
      <c r="EO126" s="4">
        <f t="shared" si="115"/>
        <v>101</v>
      </c>
      <c r="EP126" s="4">
        <f t="shared" si="115"/>
        <v>123</v>
      </c>
      <c r="EQ126" s="4">
        <f t="shared" si="115"/>
        <v>91</v>
      </c>
      <c r="ER126" s="4" t="e">
        <f t="shared" si="115"/>
        <v>#DIV/0!</v>
      </c>
      <c r="ET126" s="4">
        <v>0</v>
      </c>
      <c r="EU126">
        <v>0</v>
      </c>
      <c r="EV126">
        <v>0</v>
      </c>
      <c r="EW126">
        <v>5</v>
      </c>
      <c r="EX126">
        <v>0</v>
      </c>
      <c r="EY126">
        <v>0</v>
      </c>
      <c r="EZ126">
        <v>5</v>
      </c>
      <c r="FA126">
        <v>0</v>
      </c>
      <c r="FB126">
        <v>5</v>
      </c>
      <c r="FC126">
        <v>0</v>
      </c>
      <c r="FD126">
        <f>VLOOKUP(A126, '[3]College Football Reference 0918'!$A$2:$R$131, 9, FALSE)</f>
        <v>0</v>
      </c>
      <c r="FE126">
        <f>VLOOKUP(A126, '[3]College Football Reference 0918'!$A$2:$R$131, 10, FALSE)</f>
        <v>0</v>
      </c>
      <c r="FF126">
        <f>VLOOKUP(A126, '[3]College Football Reference 0918'!$A$2:$R$131, 11, FALSE)</f>
        <v>0</v>
      </c>
      <c r="FG126">
        <f>VLOOKUP(A126, '[3]College Football Reference 0918'!$A$2:$R$131, 12, FALSE)</f>
        <v>0</v>
      </c>
      <c r="FH126">
        <f>VLOOKUP(A126, '[3]College Football Reference 0918'!$A$2:$R$131, 13, FALSE)</f>
        <v>0</v>
      </c>
      <c r="FX126">
        <f>IF((VLOOKUP(A126, '[3]2014'!$B$18:$Q$145, 13, FALSE))&gt;0, 5, 0)</f>
        <v>0</v>
      </c>
      <c r="FY126">
        <f>IF((VLOOKUP(A126, '[3]2015'!$B$18:$P$145, 13, FALSE))&gt;0, 5, 0)</f>
        <v>0</v>
      </c>
      <c r="FZ126">
        <f>IF((VLOOKUP(A126, '[3]2016'!$B$18:$Q$145, 13, FALSE))&gt;0, 5, 0)</f>
        <v>0</v>
      </c>
      <c r="GA126">
        <f>IF((VLOOKUP(A126, '[3]2017'!$B$18:$Q$147, 13, FALSE))&gt;0, 5, 0)</f>
        <v>0</v>
      </c>
      <c r="GB126">
        <f>IF((VLOOKUP(A126, '[3]2018'!$B$18:$Q$147, 13, FALSE))&gt;0, 5, 0)</f>
        <v>0</v>
      </c>
      <c r="GC126">
        <f>IF((VLOOKUP(A126, '[3]2014'!$B$18:$Q$145, 15, FALSE))&gt;0, 5, 0)</f>
        <v>0</v>
      </c>
      <c r="GD126">
        <f>IF((VLOOKUP(A126, '[3]2015'!$B$18:$P$145, 15, FALSE))&gt;0, 5, 0)</f>
        <v>0</v>
      </c>
      <c r="GE126">
        <f>IF((VLOOKUP(A126, '[3]2016'!$B$18:$Q$145, 15, FALSE))&gt;0, 5, 0)</f>
        <v>0</v>
      </c>
      <c r="GF126">
        <f>IF((VLOOKUP(A126, '[3]2017'!$B$18:$Q$147, 15, FALSE))&gt;0, 5, 0)</f>
        <v>0</v>
      </c>
      <c r="GG126">
        <f>IF((VLOOKUP(A126, '[3]2018'!$B$18:$Q$147, 15, FALSE))&gt;0, 5, 0)</f>
        <v>0</v>
      </c>
      <c r="GH126" s="7">
        <f t="shared" si="117"/>
        <v>41769.545694396751</v>
      </c>
      <c r="GI126" s="7">
        <f t="shared" si="117"/>
        <v>45501.480146545175</v>
      </c>
      <c r="GJ126" s="7">
        <f t="shared" si="117"/>
        <v>49566.847355109734</v>
      </c>
      <c r="GK126" s="7">
        <f t="shared" si="117"/>
        <v>53995.438144253283</v>
      </c>
      <c r="GL126" s="7">
        <f t="shared" si="117"/>
        <v>58819.705023852584</v>
      </c>
      <c r="GM126">
        <v>64075</v>
      </c>
      <c r="GO126" s="8" t="e">
        <f t="shared" si="89"/>
        <v>#N/A</v>
      </c>
      <c r="GP126" s="8" t="e">
        <f t="shared" si="90"/>
        <v>#N/A</v>
      </c>
      <c r="GQ126" t="e">
        <f>VLOOKUP(A126, '[3]Sept. 2017 Social'!$D$2:$F$151, 3, FALSE)</f>
        <v>#N/A</v>
      </c>
      <c r="GR126" t="e">
        <f>VLOOKUP(A126, '[3]Sept. 2018 Social'!$D$2:$F$151, 3, FALSE)</f>
        <v>#N/A</v>
      </c>
      <c r="GS126" t="e">
        <f>VLOOKUP(A126, '[3]Sept. 2019 Social'!$D$2:$F$301, 3, FALSE)</f>
        <v>#N/A</v>
      </c>
      <c r="GV126">
        <v>0.5216756220981793</v>
      </c>
    </row>
    <row r="127" spans="1:204" x14ac:dyDescent="0.35">
      <c r="A127" t="s">
        <v>455</v>
      </c>
      <c r="B127" t="str">
        <f>VLOOKUP(A127,'[1]CFB Scores for Tableau'!$A$2:$D$131, 2, FALSE)</f>
        <v>Las Cruces</v>
      </c>
      <c r="C127" t="str">
        <f>VLOOKUP(A127,'[1]CFB Scores for Tableau'!$A$2:$D$131, 3, FALSE)</f>
        <v>New Mexico</v>
      </c>
      <c r="D127" s="9">
        <f>VLOOKUP(A127,'[1]CFB Scores for Tableau'!$A$2:$D$131, 4, FALSE)</f>
        <v>88003</v>
      </c>
      <c r="F127" s="3">
        <f t="shared" si="61"/>
        <v>3.2188458232342683</v>
      </c>
      <c r="G127">
        <f t="shared" si="62"/>
        <v>126</v>
      </c>
      <c r="I127" s="4">
        <f t="shared" si="63"/>
        <v>-0.58570281504000032</v>
      </c>
      <c r="J127">
        <v>0</v>
      </c>
      <c r="K127" s="4">
        <f t="shared" si="64"/>
        <v>0.54759999999999986</v>
      </c>
      <c r="L127" s="4">
        <f t="shared" si="65"/>
        <v>18.786465084649254</v>
      </c>
      <c r="M127" s="4">
        <f t="shared" si="91"/>
        <v>16.143763</v>
      </c>
      <c r="N127" s="4">
        <f t="shared" si="66"/>
        <v>4.4790000001060442</v>
      </c>
      <c r="O127" s="4">
        <f t="shared" si="67"/>
        <v>39.371125269715293</v>
      </c>
      <c r="P127" s="4">
        <f t="shared" si="68"/>
        <v>128</v>
      </c>
      <c r="Q127" s="4"/>
      <c r="R127" s="4">
        <f t="shared" si="92"/>
        <v>38.8048257867</v>
      </c>
      <c r="S127" s="4">
        <f t="shared" si="69"/>
        <v>128</v>
      </c>
      <c r="T127" s="4"/>
      <c r="U127" t="s">
        <v>202</v>
      </c>
      <c r="V127" t="s">
        <v>203</v>
      </c>
      <c r="W127" s="4">
        <v>6634940.7999999998</v>
      </c>
      <c r="X127" s="4">
        <v>1802545.3</v>
      </c>
      <c r="Y127" s="4">
        <f>VLOOKUP(A127, '[2]Non-Power 5'!$B$2:$F$68, 3, FALSE)</f>
        <v>295335.2</v>
      </c>
      <c r="Z127" s="4">
        <f>VLOOKUP(A127, '[2]Non-Power 5'!$B$2:$F$68, 4, FALSE)</f>
        <v>150276.4</v>
      </c>
      <c r="AA127">
        <f>VLOOKUP(A127, '[2]Non-Power 5'!$B$2:$F$68, 5, FALSE)</f>
        <v>0.50883335274630315</v>
      </c>
      <c r="AB127" s="4">
        <v>4832395.5</v>
      </c>
      <c r="AC127">
        <v>0.25633677966772578</v>
      </c>
      <c r="AD127" s="4">
        <f t="shared" si="70"/>
        <v>540000</v>
      </c>
      <c r="AE127" t="s">
        <v>456</v>
      </c>
      <c r="AF127" s="5">
        <f>(VLOOKUP(A127, '[3]USA Coaches'' Salaries'!$O$3:$W$132, 9, FALSE))</f>
        <v>0.39174639999999999</v>
      </c>
      <c r="AG127">
        <v>25467</v>
      </c>
      <c r="AH127">
        <v>19994</v>
      </c>
      <c r="AI127">
        <v>7163</v>
      </c>
      <c r="AJ127">
        <f t="shared" si="71"/>
        <v>52624</v>
      </c>
      <c r="AK127">
        <v>0</v>
      </c>
      <c r="AL127">
        <v>0</v>
      </c>
      <c r="AM127">
        <v>0</v>
      </c>
      <c r="AN127">
        <v>0</v>
      </c>
      <c r="AO127">
        <f t="shared" si="104"/>
        <v>0</v>
      </c>
      <c r="AP127">
        <f>(VLOOKUP(A127, '[3]College Football Reference 0918'!$A$2:$I$131, 8, FALSE))*10</f>
        <v>0</v>
      </c>
      <c r="AQ127">
        <f>(VLOOKUP(A127, '[3]College Football Reference 0918'!$A$2:$I$131, 9, FALSE))*10</f>
        <v>0</v>
      </c>
      <c r="AR127">
        <f>VLOOKUP('Dataset to Analyze - Overall'!A127, '[3]College Football Reference 0918'!$A$2:$G$131, 3, FALSE)</f>
        <v>30</v>
      </c>
      <c r="AS127">
        <f>VLOOKUP('Dataset to Analyze - Overall'!A127, '[3]College Football Reference 0918'!$A$2:$G$131, 4, FALSE)</f>
        <v>93</v>
      </c>
      <c r="AT127" s="5">
        <f>VLOOKUP('Dataset to Analyze - Overall'!A127, '[3]College Football Reference 0918'!$A$2:$G$131, 5, FALSE)</f>
        <v>0.24390243902439024</v>
      </c>
      <c r="AU127">
        <f>(VLOOKUP('Dataset to Analyze - Overall'!A127,'[3]College Football Reference 0918'!$A$2:$G$131,7,FALSE)*5)</f>
        <v>5</v>
      </c>
      <c r="AV127">
        <f>(VLOOKUP('Dataset to Analyze - Overall'!A127, '[3]College Football Reference 0918'!$A$2:$G$131, 6, FALSE))*5</f>
        <v>5</v>
      </c>
      <c r="AW127">
        <f t="shared" si="73"/>
        <v>3</v>
      </c>
      <c r="AX127" s="4">
        <f>((((SUMIF('[3]2014 Broadcasts'!$F$2:$F$561, 'Dataset to Analyze - Overall'!A127, '[3]2014 Broadcasts'!$B$2:$B$561))+(SUMIF('[3]2014 Broadcasts'!$G$2:$G$561, 'Dataset to Analyze - Overall'!A127, '[3]2014 Broadcasts'!$B$2:$B$561))+(SUMIF('[3]2014 Broadcasts'!$H$2:$H$561, 'Dataset to Analyze - Overall'!A127, '[3]2014 Broadcasts'!$B$2:$B$561))+(SUMIF('[3]2014 Broadcasts'!$I$2:$I$561, 'Dataset to Analyze - Overall'!A127, '[3]2014 Broadcasts'!$B$2:$B$561)))+((SUMIF('[3]2015 Broadcasts'!$C$2:$C$417,'Dataset to Analyze - Overall'!A127,'[3]2015 Broadcasts'!$H$2:$H$417))+(SUMIF('[3]2015 Broadcasts'!$D$2:$D$417,'Dataset to Analyze - Overall'!A127,'[3]2015 Broadcasts'!$H$2:$H$417)))+((SUMIF('[3]2016 Broadcasts'!$C$2:$C$400,'Dataset to Analyze - Overall'!A127,'[3]2016 Broadcasts'!$H$2:$H$400))+(SUMIF('[3]2016 Broadcasts'!$D$2:$D$400,'Dataset to Analyze - Overall'!A127,'[3]2016 Broadcasts'!$H$2:$H$400)))+((SUMIF('[3]2017 Broadcasts'!$C$2:$C$394,'Dataset to Analyze - Overall'!A127, '[3]2017 Broadcasts'!$I$2:$I$394))+(SUMIF('[3]2017 Broadcasts'!$D$2:$D$394,'Dataset to Analyze - Overall'!A127, '[3]2017 Broadcasts'!$I$2:$I$394)))+((SUMIF('[3]2018 Broadcasts'!$C$2:$C$351, 'Dataset to Analyze - Overall'!A127, '[3]2018 Broadcasts'!$H$2:$H$351))+(SUMIF('[3]2018 Broadcasts'!$D$2:$D$351, 'Dataset to Analyze - Overall'!A127, '[3]2018 Broadcasts'!$H$2:$H$351))))/AW127)*1000000</f>
        <v>167000</v>
      </c>
      <c r="AY127" t="s">
        <v>205</v>
      </c>
      <c r="AZ127" s="4">
        <f>(VLOOKUP(A127, [3]Averages!$B$2:$K$128, 10, FALSE))*1000000</f>
        <v>350000</v>
      </c>
      <c r="BA127" s="4">
        <f>AVERAGEIF([3]Attendance!$C$2:$C$1286, 'Dataset to Analyze - Overall'!A127, [3]Attendance!$G$2:$G$1286)</f>
        <v>15049.1</v>
      </c>
      <c r="BB127">
        <f>VLOOKUP(A127, [3]Stadiums!$B$2:$E$132, 3, FALSE)</f>
        <v>30343</v>
      </c>
      <c r="BC127" s="3">
        <f t="shared" si="74"/>
        <v>0.49596612068681412</v>
      </c>
      <c r="BD127">
        <f>VLOOKUP(A127, '[3]College Football Reference 0918'!$A$2:$L$131, 11, FALSE)</f>
        <v>0</v>
      </c>
      <c r="BE127">
        <f>VLOOKUP(A127, '[3]College Football Reference 0918'!$A$2:$L$131, 12, FALSE)</f>
        <v>0</v>
      </c>
      <c r="BF127">
        <f>VLOOKUP(A127, '[3]College Football Reference 0918'!$A$2:$L$131, 2, FALSE)</f>
        <v>0</v>
      </c>
      <c r="BG127">
        <f>VLOOKUP(A127, '[3]Draft Picks'!$AG$2:$AT$131, 14, FALSE)</f>
        <v>4</v>
      </c>
      <c r="BH127">
        <f>VLOOKUP(A127, [3]Averages!$B$2:$J$128, 9, FALSE)</f>
        <v>1045002.7299999999</v>
      </c>
      <c r="BJ127">
        <f>VLOOKUP(A127&amp;"2014", '[4]Revenues_All_Sports_and_Men''s_W'!$E$2:$BI$1271, 57, FALSE)</f>
        <v>6375298</v>
      </c>
      <c r="BK127">
        <f>VLOOKUP(A127&amp;"2015", '[4]Revenues_All_Sports_and_Men''s_W'!$E$2:$BI$1271, 57, FALSE)</f>
        <v>7141189</v>
      </c>
      <c r="BL127">
        <f>VLOOKUP(A127&amp;"2016", '[4]Revenues_All_Sports_and_Men''s_W'!$E$2:$BI$1271, 57, FALSE)</f>
        <v>6184956</v>
      </c>
      <c r="BM127">
        <f>VLOOKUP(A127&amp;"2017", '[4]Revenues_All_Sports_and_Men''s_W'!$E$2:$BI$1271, 57, FALSE)</f>
        <v>7563062</v>
      </c>
      <c r="BN127">
        <f>VLOOKUP(A127&amp;"2018", '[4]Revenues_All_Sports_and_Men''s_W'!$E$2:$BI$1271, 57, FALSE)</f>
        <v>8565863</v>
      </c>
      <c r="BO127" s="6">
        <f>VLOOKUP(A127&amp;"2014", '[4]Revenues_All_Sports_and_Men''s_W'!$E$2:$FO$1271, 58, FALSE)</f>
        <v>0.25057437806317773</v>
      </c>
      <c r="BP127" s="6">
        <f>VLOOKUP(A127&amp;"2015", '[4]Revenues_All_Sports_and_Men''s_W'!$E$2:$FO$1271, 58, FALSE)</f>
        <v>0.28443103707717943</v>
      </c>
      <c r="BQ127" s="6">
        <f>VLOOKUP(A127&amp;"2016", '[4]Revenues_All_Sports_and_Men''s_W'!$E$2:$FO$1271, 58, FALSE)</f>
        <v>0.27551849519592109</v>
      </c>
      <c r="BR127" s="6">
        <f>VLOOKUP(A127&amp;"2017", '[4]Revenues_All_Sports_and_Men''s_W'!$E$2:$FO$1271, 58, FALSE)</f>
        <v>0.30480956369546747</v>
      </c>
      <c r="BS127" s="6">
        <f>VLOOKUP(A127&amp;"2018", '[4]Revenues_All_Sports_and_Men''s_W'!$E$2:$FO$1271, 58, FALSE)</f>
        <v>0.31709402921198654</v>
      </c>
      <c r="BT127">
        <f>VLOOKUP(A127&amp;"2014", '[5]Recruiting_Expenses_Men''s_Women'!$F$2:$O$1271, 9, FALSE)</f>
        <v>215950</v>
      </c>
      <c r="BU127">
        <f>VLOOKUP(A127&amp;"2015", '[5]Recruiting_Expenses_Men''s_Women'!$F$2:$O$1271, 9, FALSE)</f>
        <v>208891</v>
      </c>
      <c r="BV127">
        <f>VLOOKUP(A127&amp;"2016", '[5]Recruiting_Expenses_Men''s_Women'!$F$2:$O$1271, 9, FALSE)</f>
        <v>228789</v>
      </c>
      <c r="BW127">
        <f>VLOOKUP(A127&amp;"2017", '[5]Recruiting_Expenses_Men''s_Women'!$F$2:$O$1271, 9, FALSE)</f>
        <v>272515</v>
      </c>
      <c r="BX127">
        <f>VLOOKUP(A127&amp;"2018", '[5]Recruiting_Expenses_Men''s_Women'!$F$2:$O$1271, 9, FALSE)</f>
        <v>333962</v>
      </c>
      <c r="BY127" s="4">
        <v>445000</v>
      </c>
      <c r="BZ127" s="4">
        <v>432000</v>
      </c>
      <c r="CA127" s="4">
        <v>892000</v>
      </c>
      <c r="CB127" s="4">
        <v>624000</v>
      </c>
      <c r="CC127" s="4">
        <v>307000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f>VLOOKUP(A127, '[3]2014'!$B$18:$D$145, 3, FALSE)</f>
        <v>2</v>
      </c>
      <c r="CJ127">
        <f>VLOOKUP(A127, '[3]2015'!$B$18:$D$145, 3, FALSE)</f>
        <v>3</v>
      </c>
      <c r="CK127">
        <f>VLOOKUP(A127, '[3]2016'!$B$18:$D$145, 3, FALSE)</f>
        <v>3</v>
      </c>
      <c r="CL127">
        <f>VLOOKUP(A127, '[3]2017'!$B$18:$D$147, 3, FALSE)</f>
        <v>7</v>
      </c>
      <c r="CM127">
        <f>VLOOKUP(A127, '[3]2018'!$B$18:$D$147, 3, FALSE)</f>
        <v>3</v>
      </c>
      <c r="CN127">
        <f>COUNTIF('[3]2014 Broadcasts'!$F$2:$F$561, 'Dataset to Analyze - Overall'!A127)+COUNTIF('[3]2014 Broadcasts'!$G$2:$G$561, 'Dataset to Analyze - Overall'!A127)+COUNTIF('[3]2014 Broadcasts'!$H$2:$H$561, 'Dataset to Analyze - Overall'!A127)+COUNTIF('[3]2014 Broadcasts'!$I$2:$I$561, 'Dataset to Analyze - Overall'!A127)</f>
        <v>0</v>
      </c>
      <c r="CO127">
        <f>COUNTIF('[3]2015 Broadcasts'!$C$2:$C$417, A127)+COUNTIF('[3]2015 Broadcasts'!$D$2:$D$417, A127)</f>
        <v>0</v>
      </c>
      <c r="CP127">
        <f>COUNTIF('[3]2016 Broadcasts'!$C$2:$C$400, 'Dataset to Analyze - Overall'!A127)+COUNTIF('[3]2016 Broadcasts'!$D$2:$D$400, 'Dataset to Analyze - Overall'!A127)</f>
        <v>2</v>
      </c>
      <c r="CQ127">
        <f>COUNTIF('[3]2017 Broadcasts'!$C$2:$C$394, 'Dataset to Analyze - Overall'!A127)+COUNTIF('[3]2017 Broadcasts'!$D$2:$D$394, 'Dataset to Analyze - Overall'!A127)</f>
        <v>0</v>
      </c>
      <c r="CR127">
        <f>COUNTIF('[3]2018 Broadcasts'!$C$2:$C$351, 'Dataset to Analyze - Overall'!A127)+COUNTIF('[3]2018 Broadcasts'!$D$2:$D$351, 'Dataset to Analyze - Overall'!A127)</f>
        <v>1</v>
      </c>
      <c r="CS127" s="4">
        <v>0</v>
      </c>
      <c r="CT127" s="4">
        <v>0</v>
      </c>
      <c r="CU127" s="4">
        <f>(((SUMIF('[3]2016 Broadcasts'!$C$2:$C$400,'Dataset to Analyze - Overall'!A127,'[3]2016 Broadcasts'!$H$2:$H$400))+(SUMIF('[3]2016 Broadcasts'!$D$2:$D$400,'Dataset to Analyze - Overall'!A127,'[3]2016 Broadcasts'!$H$2:$H$400)))/'Dataset to Analyze - Overall'!CP127)*1000000</f>
        <v>103000.00000000001</v>
      </c>
      <c r="CV127" s="4">
        <v>0</v>
      </c>
      <c r="CW127" s="4">
        <f>(((SUMIF('[3]2018 Broadcasts'!$C$2:$C$351, 'Dataset to Analyze - Overall'!A127, '[3]2018 Broadcasts'!$H$2:$H$351))+(SUMIF('[3]2018 Broadcasts'!$D$2:$D$351, 'Dataset to Analyze - Overall'!A127, '[3]2018 Broadcasts'!$H$2:$H$351)))/'Dataset to Analyze - Overall'!CR127)*1000000</f>
        <v>295000</v>
      </c>
      <c r="CX127" s="5"/>
      <c r="CY127">
        <f>VLOOKUP(A127&amp;"2014", [3]Attendance!$D$2:$G$1286, 4, FALSE)</f>
        <v>12269</v>
      </c>
      <c r="CZ127">
        <f>VLOOKUP(A127&amp;"2015", [3]Attendance!$D$2:$G$1286, 4, FALSE)</f>
        <v>17486</v>
      </c>
      <c r="DA127">
        <f>VLOOKUP(A127&amp;"2016", [3]Attendance!$D$2:$G$1286, 4, FALSE)</f>
        <v>9545</v>
      </c>
      <c r="DB127">
        <f>VLOOKUP(A127&amp;"2017", [3]Attendance!$D$2:$G$1286, 4, FALSE)</f>
        <v>18239</v>
      </c>
      <c r="DC127">
        <f>VLOOKUP(A127&amp;"2018", [3]Attendance!$D$2:$G$1286, 4, FALSE)</f>
        <v>13706</v>
      </c>
      <c r="DY127">
        <f t="shared" si="118"/>
        <v>23.603059999999999</v>
      </c>
      <c r="DZ127">
        <f t="shared" si="124"/>
        <v>23.688589999999998</v>
      </c>
      <c r="EA127">
        <f t="shared" si="125"/>
        <v>23.688589999999998</v>
      </c>
      <c r="EB127">
        <f t="shared" si="119"/>
        <v>34.030709999999999</v>
      </c>
      <c r="EC127">
        <f t="shared" si="120"/>
        <v>23.688589999999998</v>
      </c>
      <c r="ED127">
        <f t="shared" si="121"/>
        <v>-2.4664442816925877E-11</v>
      </c>
      <c r="EE127">
        <f t="shared" si="126"/>
        <v>-1.7091103805914018E-11</v>
      </c>
      <c r="EF127">
        <f t="shared" si="127"/>
        <v>2.9859999999895912</v>
      </c>
      <c r="EG127">
        <f t="shared" si="122"/>
        <v>-1.1536742526143567E-12</v>
      </c>
      <c r="EH127">
        <f t="shared" si="123"/>
        <v>1.4930000000073873</v>
      </c>
      <c r="EI127" s="4">
        <f t="shared" si="98"/>
        <v>23.603059999975336</v>
      </c>
      <c r="EJ127" s="4">
        <f t="shared" si="99"/>
        <v>23.688589999982906</v>
      </c>
      <c r="EK127" s="4">
        <f t="shared" si="100"/>
        <v>26.674589999989589</v>
      </c>
      <c r="EL127" s="4">
        <f t="shared" si="101"/>
        <v>34.030709999998848</v>
      </c>
      <c r="EM127" s="4">
        <f t="shared" si="102"/>
        <v>25.181590000007386</v>
      </c>
      <c r="EN127" s="4">
        <f t="shared" si="115"/>
        <v>126</v>
      </c>
      <c r="EO127" s="4">
        <f t="shared" si="115"/>
        <v>127</v>
      </c>
      <c r="EP127" s="4">
        <f t="shared" si="115"/>
        <v>116</v>
      </c>
      <c r="EQ127" s="4">
        <f t="shared" si="115"/>
        <v>96</v>
      </c>
      <c r="ER127" s="4" t="e">
        <f t="shared" si="115"/>
        <v>#DIV/0!</v>
      </c>
      <c r="ET127" s="4">
        <v>0</v>
      </c>
      <c r="EU127">
        <v>0</v>
      </c>
      <c r="EV127">
        <v>0</v>
      </c>
      <c r="EW127">
        <v>5</v>
      </c>
      <c r="EX127">
        <v>0</v>
      </c>
      <c r="EY127">
        <v>0</v>
      </c>
      <c r="EZ127">
        <v>0</v>
      </c>
      <c r="FA127">
        <v>0</v>
      </c>
      <c r="FB127">
        <v>5</v>
      </c>
      <c r="FC127">
        <v>0</v>
      </c>
      <c r="FD127">
        <f>VLOOKUP(A127, '[3]College Football Reference 0918'!$A$2:$R$131, 9, FALSE)</f>
        <v>0</v>
      </c>
      <c r="FE127">
        <f>VLOOKUP(A127, '[3]College Football Reference 0918'!$A$2:$R$131, 10, FALSE)</f>
        <v>0</v>
      </c>
      <c r="FF127">
        <f>VLOOKUP(A127, '[3]College Football Reference 0918'!$A$2:$R$131, 11, FALSE)</f>
        <v>0</v>
      </c>
      <c r="FG127">
        <f>VLOOKUP(A127, '[3]College Football Reference 0918'!$A$2:$R$131, 12, FALSE)</f>
        <v>0</v>
      </c>
      <c r="FH127">
        <f>VLOOKUP(A127, '[3]College Football Reference 0918'!$A$2:$R$131, 13, FALSE)</f>
        <v>0</v>
      </c>
      <c r="FX127">
        <f>IF((VLOOKUP(A127, '[3]2014'!$B$18:$Q$145, 13, FALSE))&gt;0, 5, 0)</f>
        <v>0</v>
      </c>
      <c r="FY127">
        <f>IF((VLOOKUP(A127, '[3]2015'!$B$18:$P$145, 13, FALSE))&gt;0, 5, 0)</f>
        <v>0</v>
      </c>
      <c r="FZ127">
        <f>IF((VLOOKUP(A127, '[3]2016'!$B$18:$Q$145, 13, FALSE))&gt;0, 5, 0)</f>
        <v>0</v>
      </c>
      <c r="GA127">
        <f>IF((VLOOKUP(A127, '[3]2017'!$B$18:$Q$147, 13, FALSE))&gt;0, 5, 0)</f>
        <v>0</v>
      </c>
      <c r="GB127">
        <f>IF((VLOOKUP(A127, '[3]2018'!$B$18:$Q$147, 13, FALSE))&gt;0, 5, 0)</f>
        <v>0</v>
      </c>
      <c r="GC127">
        <f>IF((VLOOKUP(A127, '[3]2014'!$B$18:$Q$145, 15, FALSE))&gt;0, 5, 0)</f>
        <v>0</v>
      </c>
      <c r="GD127">
        <f>IF((VLOOKUP(A127, '[3]2015'!$B$18:$P$145, 15, FALSE))&gt;0, 5, 0)</f>
        <v>0</v>
      </c>
      <c r="GE127">
        <f>IF((VLOOKUP(A127, '[3]2016'!$B$18:$Q$145, 15, FALSE))&gt;0, 5, 0)</f>
        <v>0</v>
      </c>
      <c r="GF127">
        <f>IF((VLOOKUP(A127, '[3]2017'!$B$18:$Q$147, 15, FALSE))&gt;0, 5, 0)</f>
        <v>0</v>
      </c>
      <c r="GG127">
        <f>IF((VLOOKUP(A127, '[3]2018'!$B$18:$Q$147, 15, FALSE))&gt;0, 5, 0)</f>
        <v>0</v>
      </c>
      <c r="GH127" s="7">
        <f t="shared" si="117"/>
        <v>34304.808000342331</v>
      </c>
      <c r="GI127" s="7">
        <f t="shared" si="117"/>
        <v>37369.799316922254</v>
      </c>
      <c r="GJ127" s="7">
        <f t="shared" si="117"/>
        <v>40708.634806325317</v>
      </c>
      <c r="GK127" s="7">
        <f t="shared" si="117"/>
        <v>44345.781301649389</v>
      </c>
      <c r="GL127" s="7">
        <f t="shared" si="117"/>
        <v>48307.891645340904</v>
      </c>
      <c r="GM127">
        <v>52624</v>
      </c>
      <c r="GO127" s="8" t="e">
        <f t="shared" si="89"/>
        <v>#N/A</v>
      </c>
      <c r="GP127" s="8" t="e">
        <f t="shared" si="90"/>
        <v>#N/A</v>
      </c>
      <c r="GQ127" t="e">
        <f>VLOOKUP(A127, '[3]Sept. 2017 Social'!$D$2:$F$151, 3, FALSE)</f>
        <v>#N/A</v>
      </c>
      <c r="GR127" t="e">
        <f>VLOOKUP(A127, '[3]Sept. 2018 Social'!$D$2:$F$151, 3, FALSE)</f>
        <v>#N/A</v>
      </c>
      <c r="GS127" t="e">
        <f>VLOOKUP(A127, '[3]Sept. 2019 Social'!$D$2:$F$301, 3, FALSE)</f>
        <v>#N/A</v>
      </c>
      <c r="GV127">
        <v>0.64499558786138411</v>
      </c>
    </row>
    <row r="128" spans="1:204" x14ac:dyDescent="0.35">
      <c r="A128" t="s">
        <v>457</v>
      </c>
      <c r="B128" t="str">
        <f>VLOOKUP(A128,'[1]CFB Scores for Tableau'!$A$2:$D$131, 2, FALSE)</f>
        <v>Amherst</v>
      </c>
      <c r="C128" t="str">
        <f>VLOOKUP(A128,'[1]CFB Scores for Tableau'!$A$2:$D$131, 3, FALSE)</f>
        <v>Massachusetts</v>
      </c>
      <c r="D128" s="9" t="str">
        <f>VLOOKUP(A128,'[1]CFB Scores for Tableau'!$A$2:$D$131, 4, FALSE)</f>
        <v>01003</v>
      </c>
      <c r="F128" s="3">
        <f t="shared" si="61"/>
        <v>3.9946247341434287</v>
      </c>
      <c r="G128">
        <f t="shared" si="62"/>
        <v>123</v>
      </c>
      <c r="I128" s="4">
        <f t="shared" si="63"/>
        <v>0.28749193610000034</v>
      </c>
      <c r="J128">
        <v>0</v>
      </c>
      <c r="K128" s="4">
        <f t="shared" si="64"/>
        <v>0.62091999999999992</v>
      </c>
      <c r="L128" s="4">
        <f t="shared" si="65"/>
        <v>32.068645885180779</v>
      </c>
      <c r="M128" s="4">
        <f t="shared" si="91"/>
        <v>10.457628000000001</v>
      </c>
      <c r="N128" s="4">
        <f t="shared" si="66"/>
        <v>5.9720000001698139</v>
      </c>
      <c r="O128" s="4">
        <f t="shared" si="67"/>
        <v>49.406685821450594</v>
      </c>
      <c r="P128" s="4">
        <f t="shared" si="68"/>
        <v>124</v>
      </c>
      <c r="Q128" s="4"/>
      <c r="R128" s="4">
        <f t="shared" si="92"/>
        <v>48.865740080280005</v>
      </c>
      <c r="S128" s="4">
        <f t="shared" si="69"/>
        <v>124</v>
      </c>
      <c r="T128" s="4"/>
      <c r="U128" t="s">
        <v>202</v>
      </c>
      <c r="V128" t="s">
        <v>203</v>
      </c>
      <c r="W128" s="4">
        <v>7623053</v>
      </c>
      <c r="X128" s="4">
        <v>1431008.4</v>
      </c>
      <c r="Y128" s="4">
        <f>VLOOKUP(A128, '[2]Non-Power 5'!$B$2:$F$68, 3, FALSE)</f>
        <v>491334.8</v>
      </c>
      <c r="Z128" s="4">
        <f>VLOOKUP(A128, '[2]Non-Power 5'!$B$2:$F$68, 4, FALSE)</f>
        <v>159646.6</v>
      </c>
      <c r="AA128">
        <f>VLOOKUP(A128, '[2]Non-Power 5'!$B$2:$F$68, 5, FALSE)</f>
        <v>0.3249242675259314</v>
      </c>
      <c r="AB128" s="4">
        <v>6192044.5999999996</v>
      </c>
      <c r="AC128">
        <v>0.23350852170758757</v>
      </c>
      <c r="AD128" s="4">
        <f t="shared" si="70"/>
        <v>571200</v>
      </c>
      <c r="AE128" t="s">
        <v>458</v>
      </c>
      <c r="AF128" s="5">
        <f>(VLOOKUP(A128, '[3]USA Coaches'' Salaries'!$O$3:$W$132, 9, FALSE))</f>
        <v>0.50013200000000002</v>
      </c>
      <c r="AG128">
        <v>18225</v>
      </c>
      <c r="AH128">
        <v>27114</v>
      </c>
      <c r="AI128">
        <v>11077</v>
      </c>
      <c r="AJ128">
        <f t="shared" si="71"/>
        <v>56416</v>
      </c>
      <c r="AK128">
        <v>0</v>
      </c>
      <c r="AL128">
        <v>0</v>
      </c>
      <c r="AM128">
        <v>0</v>
      </c>
      <c r="AN128">
        <v>0</v>
      </c>
      <c r="AO128">
        <f t="shared" si="104"/>
        <v>0</v>
      </c>
      <c r="AP128">
        <f>(VLOOKUP(A128, '[3]College Football Reference 0918'!$A$2:$I$131, 8, FALSE))*10</f>
        <v>0</v>
      </c>
      <c r="AQ128">
        <f>(VLOOKUP(A128, '[3]College Football Reference 0918'!$A$2:$I$131, 9, FALSE))*10</f>
        <v>0</v>
      </c>
      <c r="AR128">
        <f>VLOOKUP('Dataset to Analyze - Overall'!A128, '[3]College Football Reference 0918'!$A$2:$G$131, 3, FALSE)</f>
        <v>18</v>
      </c>
      <c r="AS128">
        <f>VLOOKUP('Dataset to Analyze - Overall'!A128, '[3]College Football Reference 0918'!$A$2:$G$131, 4, FALSE)</f>
        <v>66</v>
      </c>
      <c r="AT128" s="5">
        <f>VLOOKUP('Dataset to Analyze - Overall'!A128, '[3]College Football Reference 0918'!$A$2:$G$131, 5, FALSE)</f>
        <v>0.21428571428571427</v>
      </c>
      <c r="AU128">
        <f>(VLOOKUP('Dataset to Analyze - Overall'!A128,'[3]College Football Reference 0918'!$A$2:$G$131,7,FALSE)*5)</f>
        <v>0</v>
      </c>
      <c r="AV128">
        <f>(VLOOKUP('Dataset to Analyze - Overall'!A128, '[3]College Football Reference 0918'!$A$2:$G$131, 6, FALSE))*5</f>
        <v>0</v>
      </c>
      <c r="AW128">
        <f t="shared" si="73"/>
        <v>4</v>
      </c>
      <c r="AX128" s="4">
        <f>((((SUMIF('[3]2014 Broadcasts'!$F$2:$F$561, 'Dataset to Analyze - Overall'!A128, '[3]2014 Broadcasts'!$B$2:$B$561))+(SUMIF('[3]2014 Broadcasts'!$G$2:$G$561, 'Dataset to Analyze - Overall'!A128, '[3]2014 Broadcasts'!$B$2:$B$561))+(SUMIF('[3]2014 Broadcasts'!$H$2:$H$561, 'Dataset to Analyze - Overall'!A128, '[3]2014 Broadcasts'!$B$2:$B$561))+(SUMIF('[3]2014 Broadcasts'!$I$2:$I$561, 'Dataset to Analyze - Overall'!A128, '[3]2014 Broadcasts'!$B$2:$B$561)))+((SUMIF('[3]2015 Broadcasts'!$C$2:$C$417,'Dataset to Analyze - Overall'!A128,'[3]2015 Broadcasts'!$H$2:$H$417))+(SUMIF('[3]2015 Broadcasts'!$D$2:$D$417,'Dataset to Analyze - Overall'!A128,'[3]2015 Broadcasts'!$H$2:$H$417)))+((SUMIF('[3]2016 Broadcasts'!$C$2:$C$400,'Dataset to Analyze - Overall'!A128,'[3]2016 Broadcasts'!$H$2:$H$400))+(SUMIF('[3]2016 Broadcasts'!$D$2:$D$400,'Dataset to Analyze - Overall'!A128,'[3]2016 Broadcasts'!$H$2:$H$400)))+((SUMIF('[3]2017 Broadcasts'!$C$2:$C$394,'Dataset to Analyze - Overall'!A128, '[3]2017 Broadcasts'!$I$2:$I$394))+(SUMIF('[3]2017 Broadcasts'!$D$2:$D$394,'Dataset to Analyze - Overall'!A128, '[3]2017 Broadcasts'!$I$2:$I$394)))+((SUMIF('[3]2018 Broadcasts'!$C$2:$C$351, 'Dataset to Analyze - Overall'!A128, '[3]2018 Broadcasts'!$H$2:$H$351))+(SUMIF('[3]2018 Broadcasts'!$D$2:$D$351, 'Dataset to Analyze - Overall'!A128, '[3]2018 Broadcasts'!$H$2:$H$351))))/AW128)*1000000</f>
        <v>625749.99999999988</v>
      </c>
      <c r="AY128" t="s">
        <v>233</v>
      </c>
      <c r="AZ128" s="4">
        <f>(VLOOKUP(A128, [3]Averages!$B$2:$K$128, 10, FALSE))*1000000</f>
        <v>0</v>
      </c>
      <c r="BA128" s="4">
        <f>AVERAGEIF([3]Attendance!$C$2:$C$1286, 'Dataset to Analyze - Overall'!A128, [3]Attendance!$G$2:$G$1286)</f>
        <v>12591.714285714286</v>
      </c>
      <c r="BB128">
        <f>VLOOKUP(A128, [3]Stadiums!$B$2:$E$132, 3, FALSE)</f>
        <v>68756</v>
      </c>
      <c r="BC128" s="3">
        <f t="shared" si="74"/>
        <v>0.18313622499439011</v>
      </c>
      <c r="BD128">
        <f>VLOOKUP(A128, '[3]College Football Reference 0918'!$A$2:$L$131, 11, FALSE)</f>
        <v>0</v>
      </c>
      <c r="BE128">
        <f>VLOOKUP(A128, '[3]College Football Reference 0918'!$A$2:$L$131, 12, FALSE)</f>
        <v>0</v>
      </c>
      <c r="BF128">
        <f>VLOOKUP(A128, '[3]College Football Reference 0918'!$A$2:$L$131, 2, FALSE)</f>
        <v>0</v>
      </c>
      <c r="BG128">
        <f>VLOOKUP(A128, '[3]Draft Picks'!$AG$2:$AT$131, 14, FALSE)</f>
        <v>5</v>
      </c>
      <c r="BH128">
        <f>VLOOKUP(A128, [3]Averages!$B$2:$J$128, 9, FALSE)</f>
        <v>1785303.4070000001</v>
      </c>
      <c r="BJ128">
        <f>VLOOKUP(A128&amp;"2014", '[4]Revenues_All_Sports_and_Men''s_W'!$E$2:$BI$1271, 57, FALSE)</f>
        <v>7027529</v>
      </c>
      <c r="BK128">
        <f>VLOOKUP(A128&amp;"2015", '[4]Revenues_All_Sports_and_Men''s_W'!$E$2:$BI$1271, 57, FALSE)</f>
        <v>8556416</v>
      </c>
      <c r="BL128">
        <f>VLOOKUP(A128&amp;"2016", '[4]Revenues_All_Sports_and_Men''s_W'!$E$2:$BI$1271, 57, FALSE)</f>
        <v>10457450</v>
      </c>
      <c r="BM128">
        <f>VLOOKUP(A128&amp;"2017", '[4]Revenues_All_Sports_and_Men''s_W'!$E$2:$BI$1271, 57, FALSE)</f>
        <v>10010932</v>
      </c>
      <c r="BN128">
        <f>VLOOKUP(A128&amp;"2018", '[4]Revenues_All_Sports_and_Men''s_W'!$E$2:$BI$1271, 57, FALSE)</f>
        <v>10347538</v>
      </c>
      <c r="BO128" s="6">
        <f>VLOOKUP(A128&amp;"2014", '[4]Revenues_All_Sports_and_Men''s_W'!$E$2:$FO$1271, 58, FALSE)</f>
        <v>0.21217547363091679</v>
      </c>
      <c r="BP128" s="6">
        <f>VLOOKUP(A128&amp;"2015", '[4]Revenues_All_Sports_and_Men''s_W'!$E$2:$FO$1271, 58, FALSE)</f>
        <v>0.23410918862345947</v>
      </c>
      <c r="BQ128" s="6">
        <f>VLOOKUP(A128&amp;"2016", '[4]Revenues_All_Sports_and_Men''s_W'!$E$2:$FO$1271, 58, FALSE)</f>
        <v>0.26549896157229758</v>
      </c>
      <c r="BR128" s="6">
        <f>VLOOKUP(A128&amp;"2017", '[4]Revenues_All_Sports_and_Men''s_W'!$E$2:$FO$1271, 58, FALSE)</f>
        <v>0.25872285200683565</v>
      </c>
      <c r="BS128" s="6">
        <f>VLOOKUP(A128&amp;"2018", '[4]Revenues_All_Sports_and_Men''s_W'!$E$2:$FO$1271, 58, FALSE)</f>
        <v>0.25868747992195029</v>
      </c>
      <c r="BT128">
        <f>VLOOKUP(A128&amp;"2014", '[5]Recruiting_Expenses_Men''s_Women'!$F$2:$O$1271, 9, FALSE)</f>
        <v>467374</v>
      </c>
      <c r="BU128">
        <f>VLOOKUP(A128&amp;"2015", '[5]Recruiting_Expenses_Men''s_Women'!$F$2:$O$1271, 9, FALSE)</f>
        <v>517380</v>
      </c>
      <c r="BV128">
        <f>VLOOKUP(A128&amp;"2016", '[5]Recruiting_Expenses_Men''s_Women'!$F$2:$O$1271, 9, FALSE)</f>
        <v>623824</v>
      </c>
      <c r="BW128">
        <f>VLOOKUP(A128&amp;"2017", '[5]Recruiting_Expenses_Men''s_Women'!$F$2:$O$1271, 9, FALSE)</f>
        <v>673337</v>
      </c>
      <c r="BX128">
        <f>VLOOKUP(A128&amp;"2018", '[5]Recruiting_Expenses_Men''s_Women'!$F$2:$O$1271, 9, FALSE)</f>
        <v>779463</v>
      </c>
      <c r="BY128" s="4">
        <v>855000</v>
      </c>
      <c r="BZ128" s="4">
        <v>1080000</v>
      </c>
      <c r="CA128" s="4">
        <v>307000</v>
      </c>
      <c r="CB128" s="4">
        <v>307000</v>
      </c>
      <c r="CC128" s="4">
        <v>307000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f>VLOOKUP(A128, '[3]2014'!$B$18:$D$145, 3, FALSE)</f>
        <v>3</v>
      </c>
      <c r="CJ128">
        <f>VLOOKUP(A128, '[3]2015'!$B$18:$D$145, 3, FALSE)</f>
        <v>3</v>
      </c>
      <c r="CK128">
        <f>VLOOKUP(A128, '[3]2016'!$B$18:$D$145, 3, FALSE)</f>
        <v>2</v>
      </c>
      <c r="CL128">
        <f>VLOOKUP(A128, '[3]2017'!$B$18:$D$147, 3, FALSE)</f>
        <v>4</v>
      </c>
      <c r="CM128">
        <f>VLOOKUP(A128, '[3]2018'!$B$18:$D$147, 3, FALSE)</f>
        <v>4</v>
      </c>
      <c r="CN128">
        <f>COUNTIF('[3]2014 Broadcasts'!$F$2:$F$561, 'Dataset to Analyze - Overall'!A128)+COUNTIF('[3]2014 Broadcasts'!$G$2:$G$561, 'Dataset to Analyze - Overall'!A128)+COUNTIF('[3]2014 Broadcasts'!$H$2:$H$561, 'Dataset to Analyze - Overall'!A128)+COUNTIF('[3]2014 Broadcasts'!$I$2:$I$561, 'Dataset to Analyze - Overall'!A128)</f>
        <v>1</v>
      </c>
      <c r="CO128">
        <f>COUNTIF('[3]2015 Broadcasts'!$C$2:$C$417, A128)+COUNTIF('[3]2015 Broadcasts'!$D$2:$D$417, A128)</f>
        <v>2</v>
      </c>
      <c r="CP128">
        <f>COUNTIF('[3]2016 Broadcasts'!$C$2:$C$400, 'Dataset to Analyze - Overall'!A128)+COUNTIF('[3]2016 Broadcasts'!$D$2:$D$400, 'Dataset to Analyze - Overall'!A128)</f>
        <v>0</v>
      </c>
      <c r="CQ128">
        <f>COUNTIF('[3]2017 Broadcasts'!$C$2:$C$394, 'Dataset to Analyze - Overall'!A128)+COUNTIF('[3]2017 Broadcasts'!$D$2:$D$394, 'Dataset to Analyze - Overall'!A128)</f>
        <v>1</v>
      </c>
      <c r="CR128">
        <f>COUNTIF('[3]2018 Broadcasts'!$C$2:$C$351, 'Dataset to Analyze - Overall'!A128)+COUNTIF('[3]2018 Broadcasts'!$D$2:$D$351, 'Dataset to Analyze - Overall'!A128)</f>
        <v>0</v>
      </c>
      <c r="CS128" s="4">
        <f>(((SUMIF('[3]2014 Broadcasts'!$F$2:$F$561, 'Dataset to Analyze - Overall'!A128, '[3]2014 Broadcasts'!$B$2:$B$561))+(SUMIF('[3]2014 Broadcasts'!$G$2:$G$561, 'Dataset to Analyze - Overall'!A128, '[3]2014 Broadcasts'!$B$2:$B$561))+(SUMIF('[3]2014 Broadcasts'!$H$2:$H$561, 'Dataset to Analyze - Overall'!A128, '[3]2014 Broadcasts'!$B$2:$B$561))+(SUMIF('[3]2014 Broadcasts'!$I$2:$I$561, 'Dataset to Analyze - Overall'!A128, '[3]2014 Broadcasts'!$B$2:$B$561)))/'Dataset to Analyze - Overall'!CN128)*1000000</f>
        <v>243000</v>
      </c>
      <c r="CT128" s="4">
        <f>(((SUMIF('[3]2015 Broadcasts'!$C$2:$C$417,'Dataset to Analyze - Overall'!A128,'[3]2015 Broadcasts'!$H$2:$H$417))+(SUMIF('[3]2015 Broadcasts'!$D$2:$D$417,'Dataset to Analyze - Overall'!A128,'[3]2015 Broadcasts'!$H$2:$H$417)))/CO128)*1000000</f>
        <v>1022500</v>
      </c>
      <c r="CU128" s="4">
        <v>0</v>
      </c>
      <c r="CV128" s="4">
        <f>(((SUMIF('[3]2017 Broadcasts'!$C$2:$C$394,'Dataset to Analyze - Overall'!A128, '[3]2017 Broadcasts'!$I$2:$I$394))+(SUMIF('[3]2017 Broadcasts'!$D$2:$D$394,'Dataset to Analyze - Overall'!A128, '[3]2017 Broadcasts'!$I$2:$I$394)))/'Dataset to Analyze - Overall'!CQ128)*1000000</f>
        <v>215000</v>
      </c>
      <c r="CW128" s="4">
        <v>0</v>
      </c>
      <c r="CX128" s="5"/>
      <c r="CY128">
        <f>VLOOKUP(A128&amp;"2014", [3]Attendance!$D$2:$G$1286, 4, FALSE)</f>
        <v>16088</v>
      </c>
      <c r="CZ128">
        <f>VLOOKUP(A128&amp;"2015", [3]Attendance!$D$2:$G$1286, 4, FALSE)</f>
        <v>11124</v>
      </c>
      <c r="DA128">
        <f>VLOOKUP(A128&amp;"2016", [3]Attendance!$D$2:$G$1286, 4, FALSE)</f>
        <v>14510</v>
      </c>
      <c r="DB128">
        <f>VLOOKUP(A128&amp;"2017", [3]Attendance!$D$2:$G$1286, 4, FALSE)</f>
        <v>10707</v>
      </c>
      <c r="DC128">
        <f>VLOOKUP(A128&amp;"2018", [3]Attendance!$D$2:$G$1286, 4, FALSE)</f>
        <v>10385</v>
      </c>
      <c r="DY128">
        <f t="shared" si="118"/>
        <v>23.688589999999998</v>
      </c>
      <c r="DZ128">
        <f t="shared" si="124"/>
        <v>23.688589999999998</v>
      </c>
      <c r="EA128">
        <f t="shared" si="125"/>
        <v>23.603059999999999</v>
      </c>
      <c r="EB128">
        <f t="shared" si="119"/>
        <v>23.77412</v>
      </c>
      <c r="EC128">
        <f t="shared" si="120"/>
        <v>23.77412</v>
      </c>
      <c r="ED128">
        <f t="shared" si="121"/>
        <v>1.4929999999242418</v>
      </c>
      <c r="EE128">
        <f t="shared" si="126"/>
        <v>2.9859999999316322</v>
      </c>
      <c r="EF128">
        <f t="shared" si="127"/>
        <v>-6.0298239059970968E-11</v>
      </c>
      <c r="EG128">
        <f t="shared" si="122"/>
        <v>1.4929999999484147</v>
      </c>
      <c r="EH128">
        <f t="shared" si="123"/>
        <v>-4.2001344225934074E-11</v>
      </c>
      <c r="EI128" s="4">
        <f t="shared" si="98"/>
        <v>25.181589999924238</v>
      </c>
      <c r="EJ128" s="4">
        <f t="shared" si="99"/>
        <v>26.67458999993163</v>
      </c>
      <c r="EK128" s="4">
        <f t="shared" si="100"/>
        <v>23.603059999939703</v>
      </c>
      <c r="EL128" s="4">
        <f t="shared" si="101"/>
        <v>25.267119999948413</v>
      </c>
      <c r="EM128" s="4">
        <f t="shared" si="102"/>
        <v>23.774119999958</v>
      </c>
      <c r="EN128" s="4">
        <f t="shared" si="115"/>
        <v>124</v>
      </c>
      <c r="EO128" s="4">
        <f t="shared" si="115"/>
        <v>114</v>
      </c>
      <c r="EP128" s="4">
        <f t="shared" si="115"/>
        <v>127</v>
      </c>
      <c r="EQ128" s="4">
        <f t="shared" si="115"/>
        <v>123</v>
      </c>
      <c r="ER128" s="4" t="e">
        <f t="shared" si="115"/>
        <v>#DIV/0!</v>
      </c>
      <c r="ET128" s="4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f>VLOOKUP(A128, '[3]College Football Reference 0918'!$A$2:$R$131, 9, FALSE)</f>
        <v>0</v>
      </c>
      <c r="FE128">
        <f>VLOOKUP(A128, '[3]College Football Reference 0918'!$A$2:$R$131, 10, FALSE)</f>
        <v>0</v>
      </c>
      <c r="FF128">
        <f>VLOOKUP(A128, '[3]College Football Reference 0918'!$A$2:$R$131, 11, FALSE)</f>
        <v>0</v>
      </c>
      <c r="FG128">
        <f>VLOOKUP(A128, '[3]College Football Reference 0918'!$A$2:$R$131, 12, FALSE)</f>
        <v>0</v>
      </c>
      <c r="FH128">
        <f>VLOOKUP(A128, '[3]College Football Reference 0918'!$A$2:$R$131, 13, FALSE)</f>
        <v>0</v>
      </c>
      <c r="FX128">
        <f>IF((VLOOKUP(A128, '[3]2014'!$B$18:$Q$145, 13, FALSE))&gt;0, 5, 0)</f>
        <v>0</v>
      </c>
      <c r="FY128">
        <f>IF((VLOOKUP(A128, '[3]2015'!$B$18:$P$145, 13, FALSE))&gt;0, 5, 0)</f>
        <v>0</v>
      </c>
      <c r="FZ128">
        <f>IF((VLOOKUP(A128, '[3]2016'!$B$18:$Q$145, 13, FALSE))&gt;0, 5, 0)</f>
        <v>0</v>
      </c>
      <c r="GA128">
        <f>IF((VLOOKUP(A128, '[3]2017'!$B$18:$Q$147, 13, FALSE))&gt;0, 5, 0)</f>
        <v>0</v>
      </c>
      <c r="GB128">
        <f>IF((VLOOKUP(A128, '[3]2018'!$B$18:$Q$147, 13, FALSE))&gt;0, 5, 0)</f>
        <v>0</v>
      </c>
      <c r="GC128">
        <f>IF((VLOOKUP(A128, '[3]2014'!$B$18:$Q$145, 15, FALSE))&gt;0, 5, 0)</f>
        <v>0</v>
      </c>
      <c r="GD128">
        <f>IF((VLOOKUP(A128, '[3]2015'!$B$18:$P$145, 15, FALSE))&gt;0, 5, 0)</f>
        <v>0</v>
      </c>
      <c r="GE128">
        <f>IF((VLOOKUP(A128, '[3]2016'!$B$18:$Q$145, 15, FALSE))&gt;0, 5, 0)</f>
        <v>0</v>
      </c>
      <c r="GF128">
        <f>IF((VLOOKUP(A128, '[3]2017'!$B$18:$Q$147, 15, FALSE))&gt;0, 5, 0)</f>
        <v>0</v>
      </c>
      <c r="GG128">
        <f>IF((VLOOKUP(A128, '[3]2018'!$B$18:$Q$147, 15, FALSE))&gt;0, 5, 0)</f>
        <v>0</v>
      </c>
      <c r="GH128" s="7">
        <f t="shared" si="117"/>
        <v>36776.756767773499</v>
      </c>
      <c r="GI128" s="7">
        <f t="shared" si="117"/>
        <v>40062.606382325284</v>
      </c>
      <c r="GJ128" s="7">
        <f t="shared" si="117"/>
        <v>43642.032936182142</v>
      </c>
      <c r="GK128" s="7">
        <f t="shared" si="117"/>
        <v>47541.266302710777</v>
      </c>
      <c r="GL128" s="7">
        <f t="shared" si="117"/>
        <v>51788.879884910923</v>
      </c>
      <c r="GM128">
        <v>56416</v>
      </c>
      <c r="GO128" s="8" t="e">
        <f t="shared" si="89"/>
        <v>#N/A</v>
      </c>
      <c r="GP128" s="8" t="e">
        <f t="shared" si="90"/>
        <v>#N/A</v>
      </c>
      <c r="GQ128" t="e">
        <f>VLOOKUP(A128, '[3]Sept. 2017 Social'!$D$2:$F$151, 3, FALSE)</f>
        <v>#N/A</v>
      </c>
      <c r="GR128" t="e">
        <f>VLOOKUP(A128, '[3]Sept. 2018 Social'!$D$2:$F$151, 3, FALSE)</f>
        <v>#N/A</v>
      </c>
      <c r="GS128" t="e">
        <f>VLOOKUP(A128, '[3]Sept. 2019 Social'!$D$2:$F$301, 3, FALSE)</f>
        <v>#N/A</v>
      </c>
      <c r="GV128">
        <v>0.47219428716687134</v>
      </c>
    </row>
    <row r="129" spans="1:204" x14ac:dyDescent="0.35">
      <c r="A129" t="s">
        <v>459</v>
      </c>
      <c r="B129" t="str">
        <f>VLOOKUP(A129,'[1]CFB Scores for Tableau'!$A$2:$D$131, 2, FALSE)</f>
        <v>Lynchburg</v>
      </c>
      <c r="C129" t="str">
        <f>VLOOKUP(A129,'[1]CFB Scores for Tableau'!$A$2:$D$131, 3, FALSE)</f>
        <v>Virginia</v>
      </c>
      <c r="D129" s="9">
        <f>VLOOKUP(A129,'[1]CFB Scores for Tableau'!$A$2:$D$131, 4, FALSE)</f>
        <v>24515</v>
      </c>
      <c r="F129" s="3">
        <f t="shared" si="61"/>
        <v>4.1705869900399986</v>
      </c>
      <c r="G129">
        <f t="shared" si="62"/>
        <v>122</v>
      </c>
      <c r="I129" s="4">
        <f t="shared" si="63"/>
        <v>1.4602369506000006</v>
      </c>
      <c r="J129">
        <v>0</v>
      </c>
      <c r="K129" s="4">
        <f t="shared" si="64"/>
        <v>-0.57711000000000001</v>
      </c>
      <c r="L129" s="4">
        <f t="shared" si="65"/>
        <v>39.311927360810735</v>
      </c>
      <c r="M129" s="4">
        <f t="shared" si="91"/>
        <v>3.2814680000000003</v>
      </c>
      <c r="N129" s="4">
        <f t="shared" si="66"/>
        <v>1.4930000002462265</v>
      </c>
      <c r="O129" s="4">
        <f t="shared" si="67"/>
        <v>44.969522311656959</v>
      </c>
      <c r="P129" s="4">
        <f t="shared" si="68"/>
        <v>127</v>
      </c>
      <c r="Q129" s="4"/>
      <c r="R129" s="4">
        <f t="shared" si="92"/>
        <v>44.556643358820004</v>
      </c>
      <c r="S129" s="4">
        <f t="shared" si="69"/>
        <v>127</v>
      </c>
      <c r="T129" s="4"/>
      <c r="U129" t="s">
        <v>202</v>
      </c>
      <c r="V129" t="s">
        <v>203</v>
      </c>
      <c r="W129" s="4">
        <v>8950138</v>
      </c>
      <c r="X129" s="4">
        <v>896433.3</v>
      </c>
      <c r="Y129" s="4">
        <v>493107.8</v>
      </c>
      <c r="Z129" s="4">
        <v>255668.33287243842</v>
      </c>
      <c r="AA129">
        <v>0.51848365179467537</v>
      </c>
      <c r="AB129" s="4">
        <v>8053704.7000000002</v>
      </c>
      <c r="AC129">
        <v>0.26273436821249435</v>
      </c>
      <c r="AD129" s="4">
        <f t="shared" si="70"/>
        <v>61400</v>
      </c>
      <c r="AE129" t="s">
        <v>460</v>
      </c>
      <c r="AF129" s="5">
        <f>(VLOOKUP(A129, '[3]USA Coaches'' Salaries'!$O$3:$W$132, 9, FALSE))</f>
        <v>1.0183918000000001</v>
      </c>
      <c r="AG129">
        <v>46783</v>
      </c>
      <c r="AH129">
        <v>42310</v>
      </c>
      <c r="AI129">
        <v>28307</v>
      </c>
      <c r="AJ129">
        <f t="shared" si="71"/>
        <v>117400</v>
      </c>
      <c r="AK129">
        <v>0</v>
      </c>
      <c r="AL129">
        <v>0</v>
      </c>
      <c r="AM129">
        <v>0</v>
      </c>
      <c r="AN129">
        <v>0</v>
      </c>
      <c r="AO129">
        <f t="shared" si="104"/>
        <v>0</v>
      </c>
      <c r="AP129">
        <f>(VLOOKUP(A129, '[3]College Football Reference 0918'!$A$2:$I$131, 8, FALSE))*10</f>
        <v>0</v>
      </c>
      <c r="AQ129">
        <f>(VLOOKUP(A129, '[3]College Football Reference 0918'!$A$2:$I$131, 9, FALSE))*10</f>
        <v>0</v>
      </c>
      <c r="AR129">
        <f>VLOOKUP('Dataset to Analyze - Overall'!A129, '[3]College Football Reference 0918'!$A$2:$G$131, 3, FALSE)</f>
        <v>6</v>
      </c>
      <c r="AS129">
        <f>VLOOKUP('Dataset to Analyze - Overall'!A129, '[3]College Football Reference 0918'!$A$2:$G$131, 4, FALSE)</f>
        <v>6</v>
      </c>
      <c r="AT129" s="5">
        <f>VLOOKUP('Dataset to Analyze - Overall'!A129, '[3]College Football Reference 0918'!$A$2:$G$131, 5, FALSE)</f>
        <v>0.5</v>
      </c>
      <c r="AU129">
        <f>(VLOOKUP('Dataset to Analyze - Overall'!A129,'[3]College Football Reference 0918'!$A$2:$G$131,7,FALSE)*5)</f>
        <v>0</v>
      </c>
      <c r="AV129">
        <f>(VLOOKUP('Dataset to Analyze - Overall'!A129, '[3]College Football Reference 0918'!$A$2:$G$131, 6, FALSE))*5</f>
        <v>0</v>
      </c>
      <c r="AW129">
        <f t="shared" si="73"/>
        <v>1</v>
      </c>
      <c r="AX129" s="4">
        <f>((((SUMIF('[3]2014 Broadcasts'!$F$2:$F$561, 'Dataset to Analyze - Overall'!A129, '[3]2014 Broadcasts'!$B$2:$B$561))+(SUMIF('[3]2014 Broadcasts'!$G$2:$G$561, 'Dataset to Analyze - Overall'!A129, '[3]2014 Broadcasts'!$B$2:$B$561))+(SUMIF('[3]2014 Broadcasts'!$H$2:$H$561, 'Dataset to Analyze - Overall'!A129, '[3]2014 Broadcasts'!$B$2:$B$561))+(SUMIF('[3]2014 Broadcasts'!$I$2:$I$561, 'Dataset to Analyze - Overall'!A129, '[3]2014 Broadcasts'!$B$2:$B$561)))+((SUMIF('[3]2015 Broadcasts'!$C$2:$C$417,'Dataset to Analyze - Overall'!A129,'[3]2015 Broadcasts'!$H$2:$H$417))+(SUMIF('[3]2015 Broadcasts'!$D$2:$D$417,'Dataset to Analyze - Overall'!A129,'[3]2015 Broadcasts'!$H$2:$H$417)))+((SUMIF('[3]2016 Broadcasts'!$C$2:$C$400,'Dataset to Analyze - Overall'!A129,'[3]2016 Broadcasts'!$H$2:$H$400))+(SUMIF('[3]2016 Broadcasts'!$D$2:$D$400,'Dataset to Analyze - Overall'!A129,'[3]2016 Broadcasts'!$H$2:$H$400)))+((SUMIF('[3]2017 Broadcasts'!$C$2:$C$394,'Dataset to Analyze - Overall'!A129, '[3]2017 Broadcasts'!$I$2:$I$394))+(SUMIF('[3]2017 Broadcasts'!$D$2:$D$394,'Dataset to Analyze - Overall'!A129, '[3]2017 Broadcasts'!$I$2:$I$394)))+((SUMIF('[3]2018 Broadcasts'!$C$2:$C$351, 'Dataset to Analyze - Overall'!A129, '[3]2018 Broadcasts'!$H$2:$H$351))+(SUMIF('[3]2018 Broadcasts'!$D$2:$D$351, 'Dataset to Analyze - Overall'!A129, '[3]2018 Broadcasts'!$H$2:$H$351))))/AW129)*1000000</f>
        <v>137000</v>
      </c>
      <c r="AY129" t="s">
        <v>193</v>
      </c>
      <c r="AZ129" s="4">
        <f>(VLOOKUP(A129, [3]Averages!$B$2:$K$128, 10, FALSE))*1000000</f>
        <v>0</v>
      </c>
      <c r="BA129" s="4">
        <f>AVERAGEIF([3]Attendance!$C$2:$C$1286, 'Dataset to Analyze - Overall'!A129, [3]Attendance!$G$2:$G$1286)</f>
        <v>18272</v>
      </c>
      <c r="BB129">
        <v>25000</v>
      </c>
      <c r="BC129" s="3">
        <f t="shared" si="74"/>
        <v>0.73087999999999997</v>
      </c>
      <c r="BD129">
        <f>VLOOKUP(A129, '[3]College Football Reference 0918'!$A$2:$L$131, 11, FALSE)</f>
        <v>0</v>
      </c>
      <c r="BE129">
        <f>VLOOKUP(A129, '[3]College Football Reference 0918'!$A$2:$L$131, 12, FALSE)</f>
        <v>0</v>
      </c>
      <c r="BF129">
        <f>VLOOKUP(A129, '[3]College Football Reference 0918'!$A$2:$L$131, 2, FALSE)</f>
        <v>0</v>
      </c>
      <c r="BG129">
        <f>VLOOKUP(A129, '[3]Draft Picks'!$AG$2:$AT$131, 14, FALSE)</f>
        <v>1</v>
      </c>
      <c r="BH129">
        <f>VLOOKUP(A129, [3]Averages!$B$2:$J$128, 9, FALSE)</f>
        <v>2226552.4500000002</v>
      </c>
      <c r="BJ129">
        <f>VLOOKUP(A129&amp;"2014", '[4]Revenues_All_Sports_and_Men''s_W'!$E$2:$BI$1271, 57, FALSE)</f>
        <v>9855128</v>
      </c>
      <c r="BK129">
        <f>VLOOKUP(A129&amp;"2015", '[4]Revenues_All_Sports_and_Men''s_W'!$E$2:$BI$1271, 57, FALSE)</f>
        <v>10681263</v>
      </c>
      <c r="BL129">
        <f>VLOOKUP(A129&amp;"2016", '[4]Revenues_All_Sports_and_Men''s_W'!$E$2:$BI$1271, 57, FALSE)</f>
        <v>7934308</v>
      </c>
      <c r="BM129">
        <f>VLOOKUP(A129&amp;"2017", '[4]Revenues_All_Sports_and_Men''s_W'!$E$2:$BI$1271, 57, FALSE)</f>
        <v>10196543</v>
      </c>
      <c r="BN129">
        <f>VLOOKUP(A129&amp;"2018", '[4]Revenues_All_Sports_and_Men''s_W'!$E$2:$BI$1271, 57, FALSE)</f>
        <v>16358467</v>
      </c>
      <c r="BO129" s="6">
        <f>VLOOKUP(A129&amp;"2014", '[4]Revenues_All_Sports_and_Men''s_W'!$E$2:$FO$1271, 58, FALSE)</f>
        <v>0.2534401514192014</v>
      </c>
      <c r="BP129" s="6">
        <f>VLOOKUP(A129&amp;"2015", '[4]Revenues_All_Sports_and_Men''s_W'!$E$2:$FO$1271, 58, FALSE)</f>
        <v>0.23637104733319345</v>
      </c>
      <c r="BQ129" s="6">
        <f>VLOOKUP(A129&amp;"2016", '[4]Revenues_All_Sports_and_Men''s_W'!$E$2:$FO$1271, 58, FALSE)</f>
        <v>0.22031627625633368</v>
      </c>
      <c r="BR129" s="6">
        <f>VLOOKUP(A129&amp;"2017", '[4]Revenues_All_Sports_and_Men''s_W'!$E$2:$FO$1271, 58, FALSE)</f>
        <v>0.25482211297310114</v>
      </c>
      <c r="BS129" s="6">
        <f>VLOOKUP(A129&amp;"2018", '[4]Revenues_All_Sports_and_Men''s_W'!$E$2:$FO$1271, 58, FALSE)</f>
        <v>0.32333209931178758</v>
      </c>
      <c r="BT129">
        <f>VLOOKUP(A129&amp;"2014", '[5]Recruiting_Expenses_Men''s_Women'!$F$2:$O$1271, 9, FALSE)</f>
        <v>550974</v>
      </c>
      <c r="BU129">
        <f>VLOOKUP(A129&amp;"2015", '[5]Recruiting_Expenses_Men''s_Women'!$F$2:$O$1271, 9, FALSE)</f>
        <v>500896</v>
      </c>
      <c r="BV129">
        <f>VLOOKUP(A129&amp;"2016", '[5]Recruiting_Expenses_Men''s_Women'!$F$2:$O$1271, 9, FALSE)</f>
        <v>531010</v>
      </c>
      <c r="BW129">
        <f>VLOOKUP(A129&amp;"2017", '[5]Recruiting_Expenses_Men''s_Women'!$F$2:$O$1271, 9, FALSE)</f>
        <v>669099</v>
      </c>
      <c r="BX129">
        <f>VLOOKUP(A129&amp;"2018", '[5]Recruiting_Expenses_Men''s_Women'!$F$2:$O$1271, 9, FALSE)</f>
        <v>819394</v>
      </c>
      <c r="BY129" s="4">
        <v>0</v>
      </c>
      <c r="BZ129" s="4">
        <v>0</v>
      </c>
      <c r="CA129" s="4">
        <v>0</v>
      </c>
      <c r="CB129" s="4">
        <v>0</v>
      </c>
      <c r="CC129" s="4">
        <v>307000</v>
      </c>
      <c r="CD129">
        <v>0</v>
      </c>
      <c r="CE129">
        <v>0</v>
      </c>
      <c r="CF129">
        <v>0</v>
      </c>
      <c r="CG129">
        <v>0</v>
      </c>
      <c r="CH129">
        <v>0</v>
      </c>
      <c r="CM129">
        <f>VLOOKUP(A129, '[3]2018'!$B$18:$D$147, 3, FALSE)</f>
        <v>6</v>
      </c>
      <c r="CN129">
        <f>COUNTIF('[3]2014 Broadcasts'!$F$2:$F$561, 'Dataset to Analyze - Overall'!A129)+COUNTIF('[3]2014 Broadcasts'!$G$2:$G$561, 'Dataset to Analyze - Overall'!A129)+COUNTIF('[3]2014 Broadcasts'!$H$2:$H$561, 'Dataset to Analyze - Overall'!A129)+COUNTIF('[3]2014 Broadcasts'!$I$2:$I$561, 'Dataset to Analyze - Overall'!A129)</f>
        <v>0</v>
      </c>
      <c r="CO129">
        <f>COUNTIF('[3]2015 Broadcasts'!$C$2:$C$417, A129)+COUNTIF('[3]2015 Broadcasts'!$D$2:$D$417, A129)</f>
        <v>0</v>
      </c>
      <c r="CP129">
        <f>COUNTIF('[3]2016 Broadcasts'!$C$2:$C$400, 'Dataset to Analyze - Overall'!A129)+COUNTIF('[3]2016 Broadcasts'!$D$2:$D$400, 'Dataset to Analyze - Overall'!A129)</f>
        <v>0</v>
      </c>
      <c r="CQ129">
        <f>COUNTIF('[3]2017 Broadcasts'!$C$2:$C$394, 'Dataset to Analyze - Overall'!A129)+COUNTIF('[3]2017 Broadcasts'!$D$2:$D$394, 'Dataset to Analyze - Overall'!A129)</f>
        <v>1</v>
      </c>
      <c r="CR129">
        <f>COUNTIF('[3]2018 Broadcasts'!$C$2:$C$351, 'Dataset to Analyze - Overall'!A129)+COUNTIF('[3]2018 Broadcasts'!$D$2:$D$351, 'Dataset to Analyze - Overall'!A129)</f>
        <v>0</v>
      </c>
      <c r="CS129" s="4">
        <v>0</v>
      </c>
      <c r="CT129" s="4">
        <v>0</v>
      </c>
      <c r="CU129" s="4">
        <v>0</v>
      </c>
      <c r="CV129" s="4">
        <f>(((SUMIF('[3]2017 Broadcasts'!$C$2:$C$394,'Dataset to Analyze - Overall'!A129, '[3]2017 Broadcasts'!$I$2:$I$394))+(SUMIF('[3]2017 Broadcasts'!$D$2:$D$394,'Dataset to Analyze - Overall'!A129, '[3]2017 Broadcasts'!$I$2:$I$394)))/'Dataset to Analyze - Overall'!CQ129)*1000000</f>
        <v>137000</v>
      </c>
      <c r="CW129" s="4">
        <v>0</v>
      </c>
      <c r="CX129" s="5"/>
      <c r="DC129">
        <v>16282</v>
      </c>
      <c r="DY129">
        <v>0</v>
      </c>
      <c r="DZ129">
        <v>0</v>
      </c>
      <c r="EA129">
        <v>0</v>
      </c>
      <c r="EB129">
        <v>0</v>
      </c>
      <c r="EC129">
        <f>23.432+(0.08553*CM129)+(1.2384*FH129)+FM129+FR129+FW129+GG129+EX129+FC129</f>
        <v>23.945179999999997</v>
      </c>
      <c r="ED129">
        <v>0</v>
      </c>
      <c r="EE129">
        <v>0</v>
      </c>
      <c r="EF129">
        <v>0</v>
      </c>
      <c r="EG129">
        <v>0</v>
      </c>
      <c r="EH129">
        <f>-0.00000000005968+(0.000000000000002272*GL129)+(1.493*CR129)+(2.323E-19*CW129)+(7.705E-21*$AZ129)-(0.000000000000001462*$BB129)+(0.000000000003546*(DC129/$BB129))+(0.0000000000000004823*GB129)</f>
        <v>1.5093538294845522E-10</v>
      </c>
      <c r="EI129" s="4">
        <f t="shared" si="98"/>
        <v>0</v>
      </c>
      <c r="EJ129" s="4">
        <f t="shared" si="99"/>
        <v>0</v>
      </c>
      <c r="EK129" s="4">
        <f t="shared" si="100"/>
        <v>0</v>
      </c>
      <c r="EL129" s="4">
        <f t="shared" si="101"/>
        <v>0</v>
      </c>
      <c r="EM129" s="4">
        <f t="shared" si="102"/>
        <v>23.945180000150934</v>
      </c>
      <c r="EN129" s="4">
        <f t="shared" si="115"/>
        <v>128</v>
      </c>
      <c r="EO129" s="4">
        <f t="shared" si="115"/>
        <v>128</v>
      </c>
      <c r="EP129" s="4">
        <f t="shared" si="115"/>
        <v>128</v>
      </c>
      <c r="EQ129" s="4">
        <f t="shared" si="115"/>
        <v>130</v>
      </c>
      <c r="ER129" s="4" t="e">
        <f t="shared" si="115"/>
        <v>#DIV/0!</v>
      </c>
      <c r="ET129" s="4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f>VLOOKUP(A129, '[3]College Football Reference 0918'!$A$2:$R$131, 9, FALSE)</f>
        <v>0</v>
      </c>
      <c r="FE129">
        <f>VLOOKUP(A129, '[3]College Football Reference 0918'!$A$2:$R$131, 10, FALSE)</f>
        <v>0</v>
      </c>
      <c r="FF129">
        <f>VLOOKUP(A129, '[3]College Football Reference 0918'!$A$2:$R$131, 11, FALSE)</f>
        <v>0</v>
      </c>
      <c r="FG129">
        <f>VLOOKUP(A129, '[3]College Football Reference 0918'!$A$2:$R$131, 12, FALSE)</f>
        <v>0</v>
      </c>
      <c r="FH129">
        <f>VLOOKUP(A129, '[3]College Football Reference 0918'!$A$2:$R$131, 13, FALSE)</f>
        <v>0</v>
      </c>
      <c r="FX129" t="e">
        <f>IF((VLOOKUP(A129, '[3]2014'!$B$18:$Q$145, 13, FALSE))&gt;0, 5, 0)</f>
        <v>#N/A</v>
      </c>
      <c r="FY129" t="e">
        <f>IF((VLOOKUP(A129, '[3]2015'!$B$18:$P$145, 13, FALSE))&gt;0, 5, 0)</f>
        <v>#N/A</v>
      </c>
      <c r="FZ129" t="e">
        <f>IF((VLOOKUP(A129, '[3]2016'!$B$18:$Q$145, 13, FALSE))&gt;0, 5, 0)</f>
        <v>#N/A</v>
      </c>
      <c r="GA129" t="e">
        <f>IF((VLOOKUP(A129, '[3]2017'!$B$18:$Q$147, 13, FALSE))&gt;0, 5, 0)</f>
        <v>#N/A</v>
      </c>
      <c r="GB129">
        <f>IF((VLOOKUP(A129, '[3]2018'!$B$18:$Q$147, 13, FALSE))&gt;0, 5, 0)</f>
        <v>0</v>
      </c>
      <c r="GC129" t="e">
        <f>IF((VLOOKUP(A129, '[3]2014'!$B$18:$Q$145, 15, FALSE))&gt;0, 5, 0)</f>
        <v>#N/A</v>
      </c>
      <c r="GD129" t="e">
        <f>IF((VLOOKUP(A129, '[3]2015'!$B$18:$P$145, 15, FALSE))&gt;0, 5, 0)</f>
        <v>#N/A</v>
      </c>
      <c r="GE129" t="e">
        <f>IF((VLOOKUP(A129, '[3]2016'!$B$18:$Q$145, 15, FALSE))&gt;0, 5, 0)</f>
        <v>#N/A</v>
      </c>
      <c r="GF129" t="e">
        <f>IF((VLOOKUP(A129, '[3]2017'!$B$18:$Q$147, 15, FALSE))&gt;0, 5, 0)</f>
        <v>#N/A</v>
      </c>
      <c r="GG129">
        <f>IF((VLOOKUP(A129, '[3]2018'!$B$18:$Q$147, 15, FALSE))&gt;0, 5, 0)</f>
        <v>0</v>
      </c>
      <c r="GH129" s="7">
        <f t="shared" si="117"/>
        <v>76531.32523639765</v>
      </c>
      <c r="GI129" s="7">
        <f t="shared" si="117"/>
        <v>83369.079503775327</v>
      </c>
      <c r="GJ129" s="7">
        <f t="shared" si="117"/>
        <v>90817.75855622135</v>
      </c>
      <c r="GK129" s="7">
        <f t="shared" si="117"/>
        <v>98931.945971679059</v>
      </c>
      <c r="GL129" s="7">
        <f t="shared" si="117"/>
        <v>107771.10214280599</v>
      </c>
      <c r="GM129">
        <v>117400</v>
      </c>
      <c r="GO129" s="8" t="e">
        <f t="shared" si="89"/>
        <v>#N/A</v>
      </c>
      <c r="GP129" s="8" t="e">
        <f t="shared" si="90"/>
        <v>#N/A</v>
      </c>
      <c r="GQ129" t="e">
        <f>VLOOKUP(A129, '[3]Sept. 2017 Social'!$D$2:$F$151, 3, FALSE)</f>
        <v>#N/A</v>
      </c>
      <c r="GR129" t="e">
        <f>VLOOKUP(A129, '[3]Sept. 2018 Social'!$D$2:$F$151, 3, FALSE)</f>
        <v>#N/A</v>
      </c>
      <c r="GS129" t="e">
        <f>VLOOKUP(A129, '[3]Sept. 2019 Social'!$D$2:$F$301, 3, FALSE)</f>
        <v>#N/A</v>
      </c>
      <c r="GV129">
        <v>0.5585949375141277</v>
      </c>
    </row>
    <row r="130" spans="1:204" x14ac:dyDescent="0.35">
      <c r="A130" t="s">
        <v>461</v>
      </c>
      <c r="B130" t="str">
        <f>VLOOKUP(A130,'[1]CFB Scores for Tableau'!$A$2:$D$131, 2, FALSE)</f>
        <v>Charlotte</v>
      </c>
      <c r="C130" t="str">
        <f>VLOOKUP(A130,'[1]CFB Scores for Tableau'!$A$2:$D$131, 3, FALSE)</f>
        <v>North Carolina</v>
      </c>
      <c r="D130" s="9">
        <f>VLOOKUP(A130,'[1]CFB Scores for Tableau'!$A$2:$D$131, 4, FALSE)</f>
        <v>28223</v>
      </c>
      <c r="F130" s="3">
        <f t="shared" ref="F130:F131" si="128">-3.616+(W130*0.0000008602)+(AD130*0.000002248)-(AJ130*0.000000003503)+(AT130*0.00001118)-(AX130*0.0000003692)-(AZ130*0.00000007182)+(BA130*0.00000003487)-(BF130*0.00000003708)</f>
        <v>7.0682646734116918</v>
      </c>
      <c r="G130">
        <f t="shared" ref="G130:G131" si="129">RANK(F130, F$2:F$131)</f>
        <v>108</v>
      </c>
      <c r="I130" s="4">
        <f t="shared" ref="I130:I131" si="130">-6.449+(0.0000008837*W130)</f>
        <v>-0.30738965532857065</v>
      </c>
      <c r="J130">
        <v>0</v>
      </c>
      <c r="K130" s="4">
        <f t="shared" ref="K130:K131" si="131">-0.7214+(0.00000235*AD130)</f>
        <v>4.2563699999999995</v>
      </c>
      <c r="L130" s="4">
        <f t="shared" ref="L130:L131" si="132">-0.0000003001+(0.000005627*Y130)+(0.001734*AC130)-(0.0005293*AF130)-(0.000003716*BA130)+(0.0009167*BC130)+(0.00001644*BH130)</f>
        <v>21.303932470841801</v>
      </c>
      <c r="M130" s="4">
        <f t="shared" si="91"/>
        <v>6.568416</v>
      </c>
      <c r="N130" s="4">
        <f t="shared" ref="N130:N131" si="133">-0.00000000005968+(0.000000000000002272*AJ130)+(1.493*AW130)+(2.323E-19*AX130)+(7.705E-21*AZ130)+(0.000000000000001462*BB130)+(0.000000000003546*BC130)+(0.0000000000000004823*BD130)</f>
        <v>4.4790000001949757</v>
      </c>
      <c r="O130" s="4">
        <f t="shared" ref="O130:O131" si="134">I130+J130+K130+L130+M130+N130</f>
        <v>36.300328815708205</v>
      </c>
      <c r="P130" s="4">
        <f t="shared" ref="P130:P131" si="135">RANK(O130, $O$2:$O$131)</f>
        <v>129</v>
      </c>
      <c r="Q130" s="4"/>
      <c r="R130" s="4">
        <f t="shared" si="92"/>
        <v>35.914443941537144</v>
      </c>
      <c r="S130" s="4">
        <f t="shared" ref="S130:S131" si="136">RANK(R130, $R$2:$R$131)</f>
        <v>129</v>
      </c>
      <c r="T130" s="4"/>
      <c r="U130" t="s">
        <v>372</v>
      </c>
      <c r="V130" t="s">
        <v>203</v>
      </c>
      <c r="W130" s="4">
        <v>6949881.5714285718</v>
      </c>
      <c r="X130" s="4">
        <v>1358662.4285714286</v>
      </c>
      <c r="Y130" s="4">
        <f>VLOOKUP(A130, '[2]Non-Power 5'!$B$2:$F$68, 3, FALSE)</f>
        <v>196922.2</v>
      </c>
      <c r="Z130" s="4">
        <f>VLOOKUP(A130, '[2]Non-Power 5'!$B$2:$F$68, 4, FALSE)</f>
        <v>113140.36753127447</v>
      </c>
      <c r="AA130">
        <f>VLOOKUP(A130, '[2]Non-Power 5'!$B$2:$F$68, 5, FALSE)</f>
        <v>0.57454348738372041</v>
      </c>
      <c r="AB130" s="4">
        <v>5591219.1428571437</v>
      </c>
      <c r="AC130">
        <v>0.28501065535325021</v>
      </c>
      <c r="AD130" s="4">
        <f t="shared" ref="AD130:AD131" si="137">AVERAGE(BY130:CC130)</f>
        <v>2118200</v>
      </c>
      <c r="AE130" t="s">
        <v>462</v>
      </c>
      <c r="AF130" s="5">
        <f>(VLOOKUP(A130, '[3]USA Coaches'' Salaries'!$O$3:$W$132, 9, FALSE))</f>
        <v>0.5544</v>
      </c>
      <c r="AG130">
        <v>42779</v>
      </c>
      <c r="AH130">
        <v>39886</v>
      </c>
      <c r="AI130">
        <v>18279</v>
      </c>
      <c r="AJ130">
        <f t="shared" ref="AJ130:AJ131" si="138">SUM(AG130:AI130)</f>
        <v>100944</v>
      </c>
      <c r="AK130">
        <v>0</v>
      </c>
      <c r="AL130">
        <v>0</v>
      </c>
      <c r="AM130">
        <v>0</v>
      </c>
      <c r="AN130">
        <v>0</v>
      </c>
      <c r="AO130">
        <f t="shared" si="104"/>
        <v>0</v>
      </c>
      <c r="AP130">
        <f>(VLOOKUP(A130, '[3]College Football Reference 0918'!$A$2:$I$131, 8, FALSE))*10</f>
        <v>0</v>
      </c>
      <c r="AQ130">
        <f>(VLOOKUP(A130, '[3]College Football Reference 0918'!$A$2:$I$131, 9, FALSE))*10</f>
        <v>0</v>
      </c>
      <c r="AR130">
        <f>VLOOKUP('Dataset to Analyze - Overall'!A130, '[3]College Football Reference 0918'!$A$2:$G$131, 3, FALSE)</f>
        <v>12</v>
      </c>
      <c r="AS130">
        <f>VLOOKUP('Dataset to Analyze - Overall'!A130, '[3]College Football Reference 0918'!$A$2:$G$131, 4, FALSE)</f>
        <v>36</v>
      </c>
      <c r="AT130" s="5">
        <f>VLOOKUP('Dataset to Analyze - Overall'!A130, '[3]College Football Reference 0918'!$A$2:$G$131, 5, FALSE)</f>
        <v>0.25</v>
      </c>
      <c r="AU130">
        <f>(VLOOKUP('Dataset to Analyze - Overall'!A130,'[3]College Football Reference 0918'!$A$2:$G$131,7,FALSE)*5)</f>
        <v>0</v>
      </c>
      <c r="AV130">
        <f>(VLOOKUP('Dataset to Analyze - Overall'!A130, '[3]College Football Reference 0918'!$A$2:$G$131, 6, FALSE))*5</f>
        <v>0</v>
      </c>
      <c r="AW130">
        <f t="shared" ref="AW130:AW131" si="139">SUM(CN130:CR130)</f>
        <v>3</v>
      </c>
      <c r="AX130" s="4">
        <f>((((SUMIF('[3]2014 Broadcasts'!$F$2:$F$561, 'Dataset to Analyze - Overall'!A130, '[3]2014 Broadcasts'!$B$2:$B$561))+(SUMIF('[3]2014 Broadcasts'!$G$2:$G$561, 'Dataset to Analyze - Overall'!A130, '[3]2014 Broadcasts'!$B$2:$B$561))+(SUMIF('[3]2014 Broadcasts'!$H$2:$H$561, 'Dataset to Analyze - Overall'!A130, '[3]2014 Broadcasts'!$B$2:$B$561))+(SUMIF('[3]2014 Broadcasts'!$I$2:$I$561, 'Dataset to Analyze - Overall'!A130, '[3]2014 Broadcasts'!$B$2:$B$561)))+((SUMIF('[3]2015 Broadcasts'!$C$2:$C$417,'Dataset to Analyze - Overall'!A130,'[3]2015 Broadcasts'!$H$2:$H$417))+(SUMIF('[3]2015 Broadcasts'!$D$2:$D$417,'Dataset to Analyze - Overall'!A130,'[3]2015 Broadcasts'!$H$2:$H$417)))+((SUMIF('[3]2016 Broadcasts'!$C$2:$C$400,'Dataset to Analyze - Overall'!A130,'[3]2016 Broadcasts'!$H$2:$H$400))+(SUMIF('[3]2016 Broadcasts'!$D$2:$D$400,'Dataset to Analyze - Overall'!A130,'[3]2016 Broadcasts'!$H$2:$H$400)))+((SUMIF('[3]2017 Broadcasts'!$C$2:$C$394,'Dataset to Analyze - Overall'!A130, '[3]2017 Broadcasts'!$I$2:$I$394))+(SUMIF('[3]2017 Broadcasts'!$D$2:$D$394,'Dataset to Analyze - Overall'!A130, '[3]2017 Broadcasts'!$I$2:$I$394)))+((SUMIF('[3]2018 Broadcasts'!$C$2:$C$351, 'Dataset to Analyze - Overall'!A130, '[3]2018 Broadcasts'!$H$2:$H$351))+(SUMIF('[3]2018 Broadcasts'!$D$2:$D$351, 'Dataset to Analyze - Overall'!A130, '[3]2018 Broadcasts'!$H$2:$H$351))))/AW130)*1000000</f>
        <v>73333.333333333328</v>
      </c>
      <c r="AY130" t="s">
        <v>193</v>
      </c>
      <c r="AZ130" s="4">
        <f>(VLOOKUP(A130, [3]Averages!$B$2:$K$128, 10, FALSE))*1000000</f>
        <v>400286</v>
      </c>
      <c r="BA130" s="4">
        <f>AVERAGEIF([3]Attendance!$C$2:$C$1286, 'Dataset to Analyze - Overall'!A130, [3]Attendance!$G$2:$G$1286)</f>
        <v>12531.25</v>
      </c>
      <c r="BB130">
        <f>VLOOKUP(A130, [3]Stadiums!$B$2:$E$132, 3, FALSE)</f>
        <v>15314</v>
      </c>
      <c r="BC130" s="3">
        <f t="shared" ref="BC130:BC131" si="140">BA130/BB130</f>
        <v>0.81828718819380963</v>
      </c>
      <c r="BD130">
        <f>VLOOKUP(A130, '[3]College Football Reference 0918'!$A$2:$L$131, 11, FALSE)</f>
        <v>0</v>
      </c>
      <c r="BE130">
        <f>VLOOKUP(A130, '[3]College Football Reference 0918'!$A$2:$L$131, 12, FALSE)</f>
        <v>0</v>
      </c>
      <c r="BF130">
        <f>VLOOKUP(A130, '[3]College Football Reference 0918'!$A$2:$L$131, 2, FALSE)</f>
        <v>0</v>
      </c>
      <c r="BG130">
        <f>VLOOKUP(A130, '[3]Draft Picks'!$AG$2:$AT$131, 14, FALSE)</f>
        <v>2</v>
      </c>
      <c r="BH130">
        <f>VLOOKUP(A130, [3]Averages!$B$2:$J$128, 9, FALSE)</f>
        <v>1231232.773</v>
      </c>
      <c r="BJ130">
        <f>VLOOKUP(A130&amp;"2014", '[4]Revenues_All_Sports_and_Men''s_W'!$E$2:$BI$1271, 57, FALSE)</f>
        <v>5834689</v>
      </c>
      <c r="BK130">
        <f>VLOOKUP(A130&amp;"2015", '[4]Revenues_All_Sports_and_Men''s_W'!$E$2:$BI$1271, 57, FALSE)</f>
        <v>8362740</v>
      </c>
      <c r="BL130">
        <f>VLOOKUP(A130&amp;"2016", '[4]Revenues_All_Sports_and_Men''s_W'!$E$2:$BI$1271, 57, FALSE)</f>
        <v>8182524</v>
      </c>
      <c r="BM130">
        <f>VLOOKUP(A130&amp;"2017", '[4]Revenues_All_Sports_and_Men''s_W'!$E$2:$BI$1271, 57, FALSE)</f>
        <v>9071759</v>
      </c>
      <c r="BN130">
        <f>VLOOKUP(A130&amp;"2018", '[4]Revenues_All_Sports_and_Men''s_W'!$E$2:$BI$1271, 57, FALSE)</f>
        <v>9715195</v>
      </c>
      <c r="BO130" s="6">
        <f>VLOOKUP(A130&amp;"2014", '[4]Revenues_All_Sports_and_Men''s_W'!$E$2:$FO$1271, 58, FALSE)</f>
        <v>0.23352230236846661</v>
      </c>
      <c r="BP130" s="6">
        <f>VLOOKUP(A130&amp;"2015", '[4]Revenues_All_Sports_and_Men''s_W'!$E$2:$FO$1271, 58, FALSE)</f>
        <v>0.25720615605151581</v>
      </c>
      <c r="BQ130" s="6">
        <f>VLOOKUP(A130&amp;"2016", '[4]Revenues_All_Sports_and_Men''s_W'!$E$2:$FO$1271, 58, FALSE)</f>
        <v>0.24846153946591598</v>
      </c>
      <c r="BR130" s="6">
        <f>VLOOKUP(A130&amp;"2017", '[4]Revenues_All_Sports_and_Men''s_W'!$E$2:$FO$1271, 58, FALSE)</f>
        <v>0.27538529770147951</v>
      </c>
      <c r="BS130" s="6">
        <f>VLOOKUP(A130&amp;"2018", '[4]Revenues_All_Sports_and_Men''s_W'!$E$2:$FO$1271, 58, FALSE)</f>
        <v>0.254554881926636</v>
      </c>
      <c r="BT130">
        <f>VLOOKUP(A130&amp;"2014", '[5]Recruiting_Expenses_Men''s_Women'!$F$2:$O$1271, 9, FALSE)</f>
        <v>290923</v>
      </c>
      <c r="BU130">
        <f>VLOOKUP(A130&amp;"2015", '[5]Recruiting_Expenses_Men''s_Women'!$F$2:$O$1271, 9, FALSE)</f>
        <v>383770</v>
      </c>
      <c r="BV130">
        <f>VLOOKUP(A130&amp;"2016", '[5]Recruiting_Expenses_Men''s_Women'!$F$2:$O$1271, 9, FALSE)</f>
        <v>495788</v>
      </c>
      <c r="BW130">
        <f>VLOOKUP(A130&amp;"2017", '[5]Recruiting_Expenses_Men''s_Women'!$F$2:$O$1271, 9, FALSE)</f>
        <v>483678</v>
      </c>
      <c r="BX130">
        <f>VLOOKUP(A130&amp;"2018", '[5]Recruiting_Expenses_Men''s_Women'!$F$2:$O$1271, 9, FALSE)</f>
        <v>548707</v>
      </c>
      <c r="BY130" s="4">
        <v>2617000</v>
      </c>
      <c r="BZ130" s="4">
        <v>3073000</v>
      </c>
      <c r="CA130" s="4">
        <v>2027000.0000000002</v>
      </c>
      <c r="CB130" s="4">
        <v>1360000</v>
      </c>
      <c r="CC130" s="4">
        <v>1514000</v>
      </c>
      <c r="CD130">
        <v>0</v>
      </c>
      <c r="CE130">
        <v>0</v>
      </c>
      <c r="CF130">
        <v>0</v>
      </c>
      <c r="CG130">
        <v>0</v>
      </c>
      <c r="CH130">
        <v>0</v>
      </c>
      <c r="CJ130">
        <f>VLOOKUP(A130, '[3]2015'!$B$18:$D$145, 3, FALSE)</f>
        <v>2</v>
      </c>
      <c r="CK130">
        <f>VLOOKUP(A130, '[3]2016'!$B$18:$D$145, 3, FALSE)</f>
        <v>4</v>
      </c>
      <c r="CL130">
        <f>VLOOKUP(A130, '[3]2017'!$B$18:$D$147, 3, FALSE)</f>
        <v>1</v>
      </c>
      <c r="CM130">
        <f>VLOOKUP(A130, '[3]2018'!$B$18:$D$147, 3, FALSE)</f>
        <v>5</v>
      </c>
      <c r="CN130">
        <f>COUNTIF('[3]2014 Broadcasts'!$F$2:$F$561, 'Dataset to Analyze - Overall'!A130)+COUNTIF('[3]2014 Broadcasts'!$G$2:$G$561, 'Dataset to Analyze - Overall'!A130)+COUNTIF('[3]2014 Broadcasts'!$H$2:$H$561, 'Dataset to Analyze - Overall'!A130)+COUNTIF('[3]2014 Broadcasts'!$I$2:$I$561, 'Dataset to Analyze - Overall'!A130)</f>
        <v>0</v>
      </c>
      <c r="CO130">
        <f>COUNTIF('[3]2015 Broadcasts'!$C$2:$C$417, A130)+COUNTIF('[3]2015 Broadcasts'!$D$2:$D$417, A130)</f>
        <v>1</v>
      </c>
      <c r="CP130">
        <f>COUNTIF('[3]2016 Broadcasts'!$C$2:$C$400, 'Dataset to Analyze - Overall'!A130)+COUNTIF('[3]2016 Broadcasts'!$D$2:$D$400, 'Dataset to Analyze - Overall'!A130)</f>
        <v>1</v>
      </c>
      <c r="CQ130">
        <f>COUNTIF('[3]2017 Broadcasts'!$C$2:$C$394, 'Dataset to Analyze - Overall'!A130)+COUNTIF('[3]2017 Broadcasts'!$D$2:$D$394, 'Dataset to Analyze - Overall'!A130)</f>
        <v>1</v>
      </c>
      <c r="CR130">
        <f>COUNTIF('[3]2018 Broadcasts'!$C$2:$C$351, 'Dataset to Analyze - Overall'!A130)+COUNTIF('[3]2018 Broadcasts'!$D$2:$D$351, 'Dataset to Analyze - Overall'!A130)</f>
        <v>0</v>
      </c>
      <c r="CS130" s="4">
        <v>0</v>
      </c>
      <c r="CT130" s="4">
        <f>(((SUMIF('[3]2015 Broadcasts'!$C$2:$C$417,'Dataset to Analyze - Overall'!A130,'[3]2015 Broadcasts'!$H$2:$H$417))+(SUMIF('[3]2015 Broadcasts'!$D$2:$D$417,'Dataset to Analyze - Overall'!A130,'[3]2015 Broadcasts'!$H$2:$H$417)))/CO130)*1000000</f>
        <v>174000</v>
      </c>
      <c r="CU130" s="4">
        <f>(((SUMIF('[3]2016 Broadcasts'!$C$2:$C$400,'Dataset to Analyze - Overall'!A130,'[3]2016 Broadcasts'!$H$2:$H$400))+(SUMIF('[3]2016 Broadcasts'!$D$2:$D$400,'Dataset to Analyze - Overall'!A130,'[3]2016 Broadcasts'!$H$2:$H$400)))/'Dataset to Analyze - Overall'!CP130)*1000000</f>
        <v>42000</v>
      </c>
      <c r="CV130" s="4">
        <f>(((SUMIF('[3]2017 Broadcasts'!$C$2:$C$394,'Dataset to Analyze - Overall'!A130, '[3]2017 Broadcasts'!$I$2:$I$394))+(SUMIF('[3]2017 Broadcasts'!$D$2:$D$394,'Dataset to Analyze - Overall'!A130, '[3]2017 Broadcasts'!$I$2:$I$394)))/'Dataset to Analyze - Overall'!CQ130)*1000000</f>
        <v>4000</v>
      </c>
      <c r="CW130" s="4">
        <v>0</v>
      </c>
      <c r="CX130" s="5"/>
      <c r="DA130">
        <f>VLOOKUP(A130&amp;"2016", [3]Attendance!$D$2:$G$1286, 4, FALSE)</f>
        <v>14192</v>
      </c>
      <c r="DB130">
        <f>VLOOKUP(A130&amp;"2017", [3]Attendance!$D$2:$G$1286, 4, FALSE)</f>
        <v>11903</v>
      </c>
      <c r="DC130">
        <f>VLOOKUP(A130&amp;"2018", [3]Attendance!$D$2:$G$1286, 4, FALSE)</f>
        <v>11711</v>
      </c>
      <c r="DY130">
        <v>0</v>
      </c>
      <c r="DZ130">
        <f>23.432+(0.08553*CJ130)+(1.2384*FE130)+FJ130+FO130+FT130+GD130+EU130+EZ130</f>
        <v>23.603059999999999</v>
      </c>
      <c r="EA130">
        <f>23.432+(0.08553*CK130)+(1.2384*FF130)+FK130+FP130+FU130+GE130+EV130+FA130</f>
        <v>23.77412</v>
      </c>
      <c r="EB130">
        <f>23.432+(0.08553*CL130)+(1.2384*FG130)+FL130+FQ130+FV130+GF130+EW130+FB130</f>
        <v>23.517529999999997</v>
      </c>
      <c r="EC130">
        <f>23.432+(0.08553*CM130)+(1.2384*FH130)+FM130+FR130+FW130+GG130+EX130+FC130</f>
        <v>23.859649999999998</v>
      </c>
      <c r="ED130">
        <v>0</v>
      </c>
      <c r="EE130">
        <f>-0.00000000005968+(0.000000000000002272*GI130)+(1.493*CO130)+(2.323E-19*CT130)+(7.705E-21*$AZ130)-(0.000000000000001462*$BB130)+(0.000000000003546*(CZ130/$BB130))+(0.0000000000000004823*FY130)</f>
        <v>1.493000000080839</v>
      </c>
      <c r="EF130">
        <f>-0.00000000005968+(0.000000000000002272*GJ130)+(1.493*CP130)+(2.323E-19*CU130)+(7.705E-21*$AZ130)-(0.000000000000001462*$BB130)+(0.000000000003546*(DA130/$BB130))+(0.0000000000000004823*FZ130)</f>
        <v>1.4930000000986456</v>
      </c>
      <c r="EG130">
        <f>-0.00000000005968+(0.000000000000002272*GK130)+(1.493*CQ130)+(2.323E-19*CV130)+(7.705E-21*$AZ130)-(0.000000000000001462*$BB130)+(0.000000000003546*(DB130/$BB130))+(0.0000000000000004823*GA130)</f>
        <v>1.4930000001139583</v>
      </c>
      <c r="EH130">
        <f>-0.00000000005968+(0.000000000000002272*GL130)+(1.493*CR130)+(2.323E-19*CW130)+(7.705E-21*$AZ130)-(0.000000000000001462*$BB130)+(0.000000000003546*(DC130/$BB130))+(0.0000000000000004823*GB130)</f>
        <v>1.3118013015707926E-10</v>
      </c>
      <c r="EI130" s="4">
        <f t="shared" si="98"/>
        <v>0</v>
      </c>
      <c r="EJ130" s="4">
        <f t="shared" si="99"/>
        <v>25.09606000008084</v>
      </c>
      <c r="EK130" s="4">
        <f t="shared" si="100"/>
        <v>25.267120000098647</v>
      </c>
      <c r="EL130" s="4">
        <f t="shared" si="101"/>
        <v>25.010530000113956</v>
      </c>
      <c r="EM130" s="4">
        <f t="shared" si="102"/>
        <v>23.859650000131179</v>
      </c>
      <c r="EN130" s="4">
        <f t="shared" si="115"/>
        <v>128</v>
      </c>
      <c r="EO130" s="4">
        <f t="shared" si="115"/>
        <v>120</v>
      </c>
      <c r="EP130" s="4">
        <f t="shared" si="115"/>
        <v>120</v>
      </c>
      <c r="EQ130" s="4">
        <f t="shared" si="115"/>
        <v>125</v>
      </c>
      <c r="ER130" s="4" t="e">
        <f t="shared" si="115"/>
        <v>#DIV/0!</v>
      </c>
      <c r="ET130" s="4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f>VLOOKUP(A130, '[3]College Football Reference 0918'!$A$2:$R$131, 9, FALSE)</f>
        <v>0</v>
      </c>
      <c r="FE130">
        <f>VLOOKUP(A130, '[3]College Football Reference 0918'!$A$2:$R$131, 10, FALSE)</f>
        <v>0</v>
      </c>
      <c r="FF130">
        <f>VLOOKUP(A130, '[3]College Football Reference 0918'!$A$2:$R$131, 11, FALSE)</f>
        <v>0</v>
      </c>
      <c r="FG130">
        <f>VLOOKUP(A130, '[3]College Football Reference 0918'!$A$2:$R$131, 12, FALSE)</f>
        <v>0</v>
      </c>
      <c r="FH130">
        <f>VLOOKUP(A130, '[3]College Football Reference 0918'!$A$2:$R$131, 13, FALSE)</f>
        <v>0</v>
      </c>
      <c r="FX130" t="e">
        <f>IF((VLOOKUP(A130, '[3]2014'!$B$18:$Q$145, 13, FALSE))&gt;0, 5, 0)</f>
        <v>#N/A</v>
      </c>
      <c r="FY130">
        <f>IF((VLOOKUP(A130, '[3]2015'!$B$18:$P$145, 13, FALSE))&gt;0, 5, 0)</f>
        <v>0</v>
      </c>
      <c r="FZ130">
        <f>IF((VLOOKUP(A130, '[3]2016'!$B$18:$Q$145, 13, FALSE))&gt;0, 5, 0)</f>
        <v>0</v>
      </c>
      <c r="GA130">
        <f>IF((VLOOKUP(A130, '[3]2017'!$B$18:$Q$147, 13, FALSE))&gt;0, 5, 0)</f>
        <v>0</v>
      </c>
      <c r="GB130">
        <f>IF((VLOOKUP(A130, '[3]2018'!$B$18:$Q$147, 13, FALSE))&gt;0, 5, 0)</f>
        <v>0</v>
      </c>
      <c r="GC130" t="e">
        <f>IF((VLOOKUP(A130, '[3]2014'!$B$18:$Q$145, 15, FALSE))&gt;0, 5, 0)</f>
        <v>#N/A</v>
      </c>
      <c r="GD130">
        <f>IF((VLOOKUP(A130, '[3]2015'!$B$18:$P$145, 15, FALSE))&gt;0, 5, 0)</f>
        <v>0</v>
      </c>
      <c r="GE130">
        <f>IF((VLOOKUP(A130, '[3]2016'!$B$18:$Q$145, 15, FALSE))&gt;0, 5, 0)</f>
        <v>0</v>
      </c>
      <c r="GF130">
        <f>IF((VLOOKUP(A130, '[3]2017'!$B$18:$Q$147, 15, FALSE))&gt;0, 5, 0)</f>
        <v>0</v>
      </c>
      <c r="GG130">
        <f>IF((VLOOKUP(A130, '[3]2018'!$B$18:$Q$147, 15, FALSE))&gt;0, 5, 0)</f>
        <v>0</v>
      </c>
      <c r="GH130" s="7">
        <f t="shared" ref="GH130:GL131" si="141">GI130-(GI130*$GU$2)</f>
        <v>65803.9019988324</v>
      </c>
      <c r="GI130" s="7">
        <f t="shared" si="141"/>
        <v>71683.205804336423</v>
      </c>
      <c r="GJ130" s="7">
        <f t="shared" si="141"/>
        <v>78087.800849226638</v>
      </c>
      <c r="GK130" s="7">
        <f t="shared" si="141"/>
        <v>85064.619711798718</v>
      </c>
      <c r="GL130" s="7">
        <f t="shared" si="141"/>
        <v>92664.788200199371</v>
      </c>
      <c r="GM130">
        <v>100944</v>
      </c>
      <c r="GO130" s="8" t="e">
        <f t="shared" ref="GO130:GO131" si="142">GP130-GT130</f>
        <v>#N/A</v>
      </c>
      <c r="GP130" s="8" t="e">
        <f t="shared" ref="GP130:GP131" si="143">GQ130-GT130</f>
        <v>#N/A</v>
      </c>
      <c r="GQ130" t="e">
        <f>VLOOKUP(A130, '[3]Sept. 2017 Social'!$D$2:$F$151, 3, FALSE)</f>
        <v>#N/A</v>
      </c>
      <c r="GR130" t="e">
        <f>VLOOKUP(A130, '[3]Sept. 2018 Social'!$D$2:$F$151, 3, FALSE)</f>
        <v>#N/A</v>
      </c>
      <c r="GS130" t="e">
        <f>VLOOKUP(A130, '[3]Sept. 2019 Social'!$D$2:$F$301, 3, FALSE)</f>
        <v>#N/A</v>
      </c>
      <c r="GV130">
        <v>0.60954008085862554</v>
      </c>
    </row>
    <row r="131" spans="1:204" x14ac:dyDescent="0.35">
      <c r="A131" t="s">
        <v>463</v>
      </c>
      <c r="B131" t="str">
        <f>VLOOKUP(A131,'[1]CFB Scores for Tableau'!$A$2:$D$131, 2, FALSE)</f>
        <v>Conway</v>
      </c>
      <c r="C131" t="str">
        <f>VLOOKUP(A131,'[1]CFB Scores for Tableau'!$A$2:$D$131, 3, FALSE)</f>
        <v>South Carolina</v>
      </c>
      <c r="D131" s="9">
        <f>VLOOKUP(A131,'[1]CFB Scores for Tableau'!$A$2:$D$131, 4, FALSE)</f>
        <v>29526</v>
      </c>
      <c r="F131" s="3">
        <f t="shared" si="128"/>
        <v>3.2064815705846668</v>
      </c>
      <c r="G131">
        <f t="shared" si="129"/>
        <v>127</v>
      </c>
      <c r="I131" s="4">
        <f t="shared" si="130"/>
        <v>-1.1349733545300005</v>
      </c>
      <c r="J131">
        <v>0</v>
      </c>
      <c r="K131" s="4">
        <f t="shared" si="131"/>
        <v>1.0180699999999998</v>
      </c>
      <c r="L131" s="4">
        <f t="shared" si="132"/>
        <v>25.684140601485463</v>
      </c>
      <c r="M131" s="4">
        <f t="shared" ref="M131" si="144">-0.00548+(0.01305*AO131)+(0.004401*AP131)+(0.026451*AQ131)+(0.497636*AR131)+(0.003127*AU131)+(0.210806*BF131)+(0.301132*BG131)</f>
        <v>5.1801360000000001</v>
      </c>
      <c r="N131" s="4">
        <f t="shared" si="133"/>
        <v>1.4957724140000001E-10</v>
      </c>
      <c r="O131" s="4">
        <f t="shared" si="134"/>
        <v>30.747373247105042</v>
      </c>
      <c r="P131" s="4">
        <f t="shared" si="135"/>
        <v>130</v>
      </c>
      <c r="Q131" s="4"/>
      <c r="R131" s="4">
        <f t="shared" ref="R131" si="145">-7.559+(0.0000008841*W131)+(0.0000000874*X131)+(0.000005302*Y131)+(0.000002348*AD131)+(5.81*AK131)+(0.09675*AL131)+(0.01277*AP131)+(0.02379*AQ131)+(0.4886*AR131)+(1.493*AW131)+(0.1929*BF131)+(0.2922*BG131)+(0.00001646*BH131)</f>
        <v>30.305863678890002</v>
      </c>
      <c r="S131" s="4">
        <f t="shared" si="136"/>
        <v>130</v>
      </c>
      <c r="T131" s="4"/>
      <c r="U131" t="s">
        <v>381</v>
      </c>
      <c r="V131" t="s">
        <v>203</v>
      </c>
      <c r="W131" s="4">
        <v>6013383.0999999996</v>
      </c>
      <c r="X131" s="4">
        <v>881115.7</v>
      </c>
      <c r="Y131" s="4">
        <f>VLOOKUP(A131, '[2]Non-Power 5'!$B$2:$F$68, 3, FALSE)</f>
        <v>318992.8</v>
      </c>
      <c r="Z131" s="4">
        <f>VLOOKUP(A131, '[2]Non-Power 5'!$B$2:$F$68, 4, FALSE)</f>
        <v>160800.14335476942</v>
      </c>
      <c r="AA131">
        <f>VLOOKUP(A131, '[2]Non-Power 5'!$B$2:$F$68, 5, FALSE)</f>
        <v>0.50408706201133513</v>
      </c>
      <c r="AB131" s="4">
        <v>5132267.3999999994</v>
      </c>
      <c r="AC131">
        <v>0.2712549051134287</v>
      </c>
      <c r="AD131" s="4">
        <f t="shared" si="137"/>
        <v>740200</v>
      </c>
      <c r="AE131" t="s">
        <v>464</v>
      </c>
      <c r="AF131" s="5">
        <f>(VLOOKUP(A131, '[3]USA Coaches'' Salaries'!$O$3:$W$132, 9, FALSE))</f>
        <v>0.28199999999999992</v>
      </c>
      <c r="AG131">
        <v>35901</v>
      </c>
      <c r="AH131">
        <v>29454</v>
      </c>
      <c r="AI131">
        <v>15769</v>
      </c>
      <c r="AJ131">
        <f t="shared" si="138"/>
        <v>81124</v>
      </c>
      <c r="AK131">
        <v>0</v>
      </c>
      <c r="AL131">
        <v>0</v>
      </c>
      <c r="AM131">
        <v>0</v>
      </c>
      <c r="AN131">
        <v>0</v>
      </c>
      <c r="AO131">
        <f t="shared" si="104"/>
        <v>0</v>
      </c>
      <c r="AP131">
        <f>(VLOOKUP(A131, '[3]College Football Reference 0918'!$A$2:$I$131, 8, FALSE))*10</f>
        <v>0</v>
      </c>
      <c r="AQ131">
        <f>(VLOOKUP(A131, '[3]College Football Reference 0918'!$A$2:$I$131, 9, FALSE))*10</f>
        <v>0</v>
      </c>
      <c r="AR131">
        <f>VLOOKUP('Dataset to Analyze - Overall'!A131, '[3]College Football Reference 0918'!$A$2:$G$131, 3, FALSE)</f>
        <v>8</v>
      </c>
      <c r="AS131">
        <f>VLOOKUP('Dataset to Analyze - Overall'!A131, '[3]College Football Reference 0918'!$A$2:$G$131, 4, FALSE)</f>
        <v>16</v>
      </c>
      <c r="AT131" s="5">
        <f>VLOOKUP('Dataset to Analyze - Overall'!A131, '[3]College Football Reference 0918'!$A$2:$G$131, 5, FALSE)</f>
        <v>0.33333333333333331</v>
      </c>
      <c r="AU131">
        <f>(VLOOKUP('Dataset to Analyze - Overall'!A131,'[3]College Football Reference 0918'!$A$2:$G$131,7,FALSE)*5)</f>
        <v>0</v>
      </c>
      <c r="AV131">
        <f>(VLOOKUP('Dataset to Analyze - Overall'!A131, '[3]College Football Reference 0918'!$A$2:$G$131, 6, FALSE))*5</f>
        <v>0</v>
      </c>
      <c r="AW131">
        <f t="shared" si="139"/>
        <v>0</v>
      </c>
      <c r="AX131" s="4">
        <v>0</v>
      </c>
      <c r="AY131" t="s">
        <v>205</v>
      </c>
      <c r="AZ131" s="4">
        <f>(VLOOKUP(A131, [3]Averages!$B$2:$K$128, 10, FALSE))*1000000</f>
        <v>200000</v>
      </c>
      <c r="BA131" s="4">
        <f>AVERAGEIF([3]Attendance!$C$2:$C$1286, 'Dataset to Analyze - Overall'!A131, [3]Attendance!$G$2:$G$1286)</f>
        <v>12741</v>
      </c>
      <c r="BB131">
        <f>VLOOKUP(A131, [3]Stadiums!$B$2:$E$132, 3, FALSE)</f>
        <v>15000</v>
      </c>
      <c r="BC131" s="3">
        <f t="shared" si="140"/>
        <v>0.84940000000000004</v>
      </c>
      <c r="BD131">
        <f>VLOOKUP(A131, '[3]College Football Reference 0918'!$A$2:$L$131, 11, FALSE)</f>
        <v>0</v>
      </c>
      <c r="BE131">
        <f>VLOOKUP(A131, '[3]College Football Reference 0918'!$A$2:$L$131, 12, FALSE)</f>
        <v>0</v>
      </c>
      <c r="BF131">
        <f>VLOOKUP(A131, '[3]College Football Reference 0918'!$A$2:$L$131, 2, FALSE)</f>
        <v>0</v>
      </c>
      <c r="BG131">
        <f>VLOOKUP(A131, '[3]Draft Picks'!$AG$2:$AT$131, 14, FALSE)</f>
        <v>4</v>
      </c>
      <c r="BH131">
        <f>VLOOKUP(A131, [3]Averages!$B$2:$J$128, 9, FALSE)</f>
        <v>1455925.44</v>
      </c>
      <c r="BJ131">
        <f>VLOOKUP(A131&amp;"2014", '[4]Revenues_All_Sports_and_Men''s_W'!$E$2:$BI$1271, 57, FALSE)</f>
        <v>5406626</v>
      </c>
      <c r="BK131">
        <f>VLOOKUP(A131&amp;"2015", '[4]Revenues_All_Sports_and_Men''s_W'!$E$2:$BI$1271, 57, FALSE)</f>
        <v>5933002</v>
      </c>
      <c r="BL131">
        <f>VLOOKUP(A131&amp;"2016", '[4]Revenues_All_Sports_and_Men''s_W'!$E$2:$BI$1271, 57, FALSE)</f>
        <v>7596064</v>
      </c>
      <c r="BM131">
        <f>VLOOKUP(A131&amp;"2017", '[4]Revenues_All_Sports_and_Men''s_W'!$E$2:$BI$1271, 57, FALSE)</f>
        <v>8691632</v>
      </c>
      <c r="BN131">
        <f>VLOOKUP(A131&amp;"2018", '[4]Revenues_All_Sports_and_Men''s_W'!$E$2:$BI$1271, 57, FALSE)</f>
        <v>9227648</v>
      </c>
      <c r="BO131" s="6">
        <f>VLOOKUP(A131&amp;"2014", '[4]Revenues_All_Sports_and_Men''s_W'!$E$2:$FO$1271, 58, FALSE)</f>
        <v>0.25926064987863012</v>
      </c>
      <c r="BP131" s="6">
        <f>VLOOKUP(A131&amp;"2015", '[4]Revenues_All_Sports_and_Men''s_W'!$E$2:$FO$1271, 58, FALSE)</f>
        <v>0.26181705564777769</v>
      </c>
      <c r="BQ131" s="6">
        <f>VLOOKUP(A131&amp;"2016", '[4]Revenues_All_Sports_and_Men''s_W'!$E$2:$FO$1271, 58, FALSE)</f>
        <v>0.26250837006207806</v>
      </c>
      <c r="BR131" s="6">
        <f>VLOOKUP(A131&amp;"2017", '[4]Revenues_All_Sports_and_Men''s_W'!$E$2:$FO$1271, 58, FALSE)</f>
        <v>0.29946261549497993</v>
      </c>
      <c r="BS131" s="6">
        <f>VLOOKUP(A131&amp;"2018", '[4]Revenues_All_Sports_and_Men''s_W'!$E$2:$FO$1271, 58, FALSE)</f>
        <v>0.30740427496129319</v>
      </c>
      <c r="BT131">
        <f>VLOOKUP(A131&amp;"2014", '[5]Recruiting_Expenses_Men''s_Women'!$F$2:$O$1271, 9, FALSE)</f>
        <v>301169</v>
      </c>
      <c r="BU131">
        <f>VLOOKUP(A131&amp;"2015", '[5]Recruiting_Expenses_Men''s_Women'!$F$2:$O$1271, 9, FALSE)</f>
        <v>350323</v>
      </c>
      <c r="BV131">
        <f>VLOOKUP(A131&amp;"2016", '[5]Recruiting_Expenses_Men''s_Women'!$F$2:$O$1271, 9, FALSE)</f>
        <v>394550</v>
      </c>
      <c r="BW131">
        <f>VLOOKUP(A131&amp;"2017", '[5]Recruiting_Expenses_Men''s_Women'!$F$2:$O$1271, 9, FALSE)</f>
        <v>493888</v>
      </c>
      <c r="BX131">
        <f>VLOOKUP(A131&amp;"2018", '[5]Recruiting_Expenses_Men''s_Women'!$F$2:$O$1271, 9, FALSE)</f>
        <v>535621</v>
      </c>
      <c r="BY131" s="4">
        <v>0</v>
      </c>
      <c r="BZ131" s="4">
        <v>0</v>
      </c>
      <c r="CA131" s="4">
        <v>567000</v>
      </c>
      <c r="CB131" s="4">
        <v>1414000</v>
      </c>
      <c r="CC131" s="4">
        <v>1720000</v>
      </c>
      <c r="CD131">
        <v>0</v>
      </c>
      <c r="CE131">
        <v>0</v>
      </c>
      <c r="CF131">
        <v>0</v>
      </c>
      <c r="CG131">
        <v>0</v>
      </c>
      <c r="CH131">
        <v>0</v>
      </c>
      <c r="CL131">
        <f>VLOOKUP(A131, '[3]2017'!$B$18:$D$147, 3, FALSE)</f>
        <v>3</v>
      </c>
      <c r="CM131">
        <f>VLOOKUP(A131, '[3]2018'!$B$18:$D$147, 3, FALSE)</f>
        <v>5</v>
      </c>
      <c r="CN131">
        <f>COUNTIF('[3]2014 Broadcasts'!$F$2:$F$561, 'Dataset to Analyze - Overall'!A131)+COUNTIF('[3]2014 Broadcasts'!$G$2:$G$561, 'Dataset to Analyze - Overall'!A131)+COUNTIF('[3]2014 Broadcasts'!$H$2:$H$561, 'Dataset to Analyze - Overall'!A131)+COUNTIF('[3]2014 Broadcasts'!$I$2:$I$561, 'Dataset to Analyze - Overall'!A131)</f>
        <v>0</v>
      </c>
      <c r="CO131">
        <f>COUNTIF('[3]2015 Broadcasts'!$C$2:$C$417, A131)+COUNTIF('[3]2015 Broadcasts'!$D$2:$D$417, A131)</f>
        <v>0</v>
      </c>
      <c r="CP131">
        <f>COUNTIF('[3]2016 Broadcasts'!$C$2:$C$400, 'Dataset to Analyze - Overall'!A131)+COUNTIF('[3]2016 Broadcasts'!$D$2:$D$400, 'Dataset to Analyze - Overall'!A131)</f>
        <v>0</v>
      </c>
      <c r="CQ131">
        <f>COUNTIF('[3]2017 Broadcasts'!$C$2:$C$394, 'Dataset to Analyze - Overall'!A131)+COUNTIF('[3]2017 Broadcasts'!$D$2:$D$394, 'Dataset to Analyze - Overall'!A131)</f>
        <v>0</v>
      </c>
      <c r="CR131">
        <f>COUNTIF('[3]2018 Broadcasts'!$C$2:$C$351, 'Dataset to Analyze - Overall'!A131)+COUNTIF('[3]2018 Broadcasts'!$D$2:$D$351, 'Dataset to Analyze - Overall'!A131)</f>
        <v>0</v>
      </c>
      <c r="CS131" s="4">
        <v>0</v>
      </c>
      <c r="CT131" s="4">
        <v>0</v>
      </c>
      <c r="CU131" s="4">
        <v>0</v>
      </c>
      <c r="CV131" s="4">
        <v>0</v>
      </c>
      <c r="CW131" s="4">
        <v>0</v>
      </c>
      <c r="CX131" s="5"/>
      <c r="DC131">
        <f>VLOOKUP(A131&amp;"2018", [3]Attendance!$D$2:$G$1286, 4, FALSE)</f>
        <v>10463</v>
      </c>
      <c r="DY131">
        <v>0</v>
      </c>
      <c r="DZ131">
        <v>0</v>
      </c>
      <c r="EA131">
        <v>0</v>
      </c>
      <c r="EB131">
        <f>23.432+(0.08553*CL131)+(1.2384*FG131)+FL131+FQ131+FV131+GF131+EW131+FB131</f>
        <v>23.688589999999998</v>
      </c>
      <c r="EC131">
        <f>23.432+(0.08553*CM131)+(1.2384*FH131)+FM131+FR131+FW131+GG131+EX131+FC131</f>
        <v>23.859649999999998</v>
      </c>
      <c r="ED131">
        <v>0</v>
      </c>
      <c r="EE131">
        <v>0</v>
      </c>
      <c r="EF131">
        <v>0</v>
      </c>
      <c r="EG131">
        <f>-0.00000000005968+(0.000000000000002272*GK131)+(1.493*CQ131)+(2.323E-19*CV131)+(7.705E-21*$AZ131)-(0.000000000000001462*$BB131)+(0.000000000003546*(DB131/$BB131))+(0.0000000000000004823*GA131)</f>
        <v>7.3711096198762747E-11</v>
      </c>
      <c r="EH131">
        <f>-0.00000000005968+(0.000000000000002272*GL131)+(1.493*CR131)+(2.323E-19*CW131)+(7.705E-21*$AZ131)-(0.000000000000001462*$BB131)+(0.000000000003546*(DC131/$BB131))+(0.0000000000000004823*GB131)</f>
        <v>9.0061702944543063E-11</v>
      </c>
      <c r="EI131" s="4">
        <f t="shared" si="98"/>
        <v>0</v>
      </c>
      <c r="EJ131" s="4">
        <f t="shared" si="99"/>
        <v>0</v>
      </c>
      <c r="EK131" s="4">
        <f t="shared" si="100"/>
        <v>0</v>
      </c>
      <c r="EL131" s="4">
        <f t="shared" si="101"/>
        <v>23.68859000007371</v>
      </c>
      <c r="EM131" s="4">
        <f t="shared" si="102"/>
        <v>23.85965000009006</v>
      </c>
      <c r="EN131" s="4">
        <f t="shared" si="115"/>
        <v>128</v>
      </c>
      <c r="EO131" s="4">
        <f t="shared" si="115"/>
        <v>128</v>
      </c>
      <c r="EP131" s="4">
        <f t="shared" si="115"/>
        <v>128</v>
      </c>
      <c r="EQ131" s="4">
        <f t="shared" si="115"/>
        <v>127</v>
      </c>
      <c r="ER131" s="4" t="e">
        <f t="shared" si="115"/>
        <v>#DIV/0!</v>
      </c>
      <c r="ET131" s="4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f>VLOOKUP(A131, '[3]College Football Reference 0918'!$A$2:$R$131, 9, FALSE)</f>
        <v>0</v>
      </c>
      <c r="FE131">
        <f>VLOOKUP(A131, '[3]College Football Reference 0918'!$A$2:$R$131, 10, FALSE)</f>
        <v>0</v>
      </c>
      <c r="FF131">
        <f>VLOOKUP(A131, '[3]College Football Reference 0918'!$A$2:$R$131, 11, FALSE)</f>
        <v>0</v>
      </c>
      <c r="FG131">
        <f>VLOOKUP(A131, '[3]College Football Reference 0918'!$A$2:$R$131, 12, FALSE)</f>
        <v>0</v>
      </c>
      <c r="FH131">
        <f>VLOOKUP(A131, '[3]College Football Reference 0918'!$A$2:$R$131, 13, FALSE)</f>
        <v>0</v>
      </c>
      <c r="FX131" t="e">
        <f>IF((VLOOKUP(A131, '[3]2014'!$B$18:$Q$145, 13, FALSE))&gt;0, 5, 0)</f>
        <v>#N/A</v>
      </c>
      <c r="FY131" t="e">
        <f>IF((VLOOKUP(A131, '[3]2015'!$B$18:$P$145, 13, FALSE))&gt;0, 5, 0)</f>
        <v>#N/A</v>
      </c>
      <c r="FZ131" t="e">
        <f>IF((VLOOKUP(A131, '[3]2016'!$B$18:$Q$145, 13, FALSE))&gt;0, 5, 0)</f>
        <v>#N/A</v>
      </c>
      <c r="GA131">
        <f>IF((VLOOKUP(A131, '[3]2017'!$B$18:$Q$147, 13, FALSE))&gt;0, 5, 0)</f>
        <v>0</v>
      </c>
      <c r="GB131">
        <f>IF((VLOOKUP(A131, '[3]2018'!$B$18:$Q$147, 13, FALSE))&gt;0, 5, 0)</f>
        <v>0</v>
      </c>
      <c r="GC131" t="e">
        <f>IF((VLOOKUP(A131, '[3]2014'!$B$18:$Q$145, 15, FALSE))&gt;0, 5, 0)</f>
        <v>#N/A</v>
      </c>
      <c r="GD131" t="e">
        <f>IF((VLOOKUP(A131, '[3]2015'!$B$18:$P$145, 15, FALSE))&gt;0, 5, 0)</f>
        <v>#N/A</v>
      </c>
      <c r="GE131" t="e">
        <f>IF((VLOOKUP(A131, '[3]2016'!$B$18:$Q$145, 15, FALSE))&gt;0, 5, 0)</f>
        <v>#N/A</v>
      </c>
      <c r="GF131">
        <f>IF((VLOOKUP(A131, '[3]2017'!$B$18:$Q$147, 15, FALSE))&gt;0, 5, 0)</f>
        <v>0</v>
      </c>
      <c r="GG131">
        <f>IF((VLOOKUP(A131, '[3]2018'!$B$18:$Q$147, 15, FALSE))&gt;0, 5, 0)</f>
        <v>0</v>
      </c>
      <c r="GH131" s="7">
        <f t="shared" si="141"/>
        <v>52883.536869484844</v>
      </c>
      <c r="GI131" s="7">
        <f t="shared" si="141"/>
        <v>57608.460014176046</v>
      </c>
      <c r="GJ131" s="7">
        <f t="shared" si="141"/>
        <v>62755.535307622653</v>
      </c>
      <c r="GK131" s="7">
        <f t="shared" si="141"/>
        <v>68362.480281145574</v>
      </c>
      <c r="GL131" s="7">
        <f t="shared" si="141"/>
        <v>74470.38236995734</v>
      </c>
      <c r="GM131">
        <v>81124</v>
      </c>
      <c r="GO131" s="8" t="e">
        <f t="shared" si="142"/>
        <v>#N/A</v>
      </c>
      <c r="GP131" s="8" t="e">
        <f t="shared" si="143"/>
        <v>#N/A</v>
      </c>
      <c r="GQ131" t="e">
        <f>VLOOKUP(A131, '[3]Sept. 2017 Social'!$D$2:$F$151, 3, FALSE)</f>
        <v>#N/A</v>
      </c>
      <c r="GR131" t="e">
        <f>VLOOKUP(A131, '[3]Sept. 2018 Social'!$D$2:$F$151, 3, FALSE)</f>
        <v>#N/A</v>
      </c>
      <c r="GS131" t="e">
        <f>VLOOKUP(A131, '[3]Sept. 2019 Social'!$D$2:$F$301, 3, FALSE)</f>
        <v>#N/A</v>
      </c>
      <c r="GV131">
        <v>0.52911742227443737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to Analyze - 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Bennett</dc:creator>
  <cp:lastModifiedBy>Nick Bennett</cp:lastModifiedBy>
  <dcterms:created xsi:type="dcterms:W3CDTF">2020-10-07T04:02:48Z</dcterms:created>
  <dcterms:modified xsi:type="dcterms:W3CDTF">2020-10-14T23:23:32Z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98b779f8-3f3e-41da-9e44-0811100cca83</vt:lpwstr>
  </property>
</Properties>
</file>